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scu-my.sharepoint.com/personal/pq8735je_minnstate_edu/Documents/Desktop/Fall 21 Factbook/"/>
    </mc:Choice>
  </mc:AlternateContent>
  <xr:revisionPtr revIDLastSave="0" documentId="8_{10006534-9C0D-4464-934A-806529AB875B}" xr6:coauthVersionLast="36" xr6:coauthVersionMax="36" xr10:uidLastSave="{00000000-0000-0000-0000-000000000000}"/>
  <bookViews>
    <workbookView xWindow="0" yWindow="0" windowWidth="21570" windowHeight="9330" tabRatio="977" firstSheet="5" activeTab="16" xr2:uid="{00000000-000D-0000-FFFF-FFFF00000000}"/>
  </bookViews>
  <sheets>
    <sheet name="Student Recruitment" sheetId="17" r:id="rId1"/>
    <sheet name="Campus Enrollments - ALL" sheetId="1" r:id="rId2"/>
    <sheet name="Avg. CRHR Per Student" sheetId="13" r:id="rId3"/>
    <sheet name="Campus FTE" sheetId="9" r:id="rId4"/>
    <sheet name="FTPT.Gender.Ethnicity ALL" sheetId="3" r:id="rId5"/>
    <sheet name="Age.Degree.Non Deg ALL" sheetId="12" r:id="rId6"/>
    <sheet name="Degree v. Non Deg Breakdowns." sheetId="16" r:id="rId7"/>
    <sheet name="Enrollments By Class" sheetId="4" r:id="rId8"/>
    <sheet name="High Schools" sheetId="10" r:id="rId9"/>
    <sheet name="Residency Status" sheetId="5" r:id="rId10"/>
    <sheet name="Counties" sheetId="6" r:id="rId11"/>
    <sheet name="Enrollmnts % of Pop." sheetId="14" r:id="rId12"/>
    <sheet name="Distance Ed" sheetId="8" r:id="rId13"/>
    <sheet name="Degrees Awarded" sheetId="19" r:id="rId14"/>
    <sheet name="FTE by Discipline" sheetId="20" r:id="rId15"/>
    <sheet name="2000 Census" sheetId="15" r:id="rId16"/>
    <sheet name="2010 Census" sheetId="18" r:id="rId17"/>
    <sheet name="Sheet1" sheetId="21" r:id="rId18"/>
  </sheets>
  <definedNames>
    <definedName name="_IDX1" localSheetId="16">'2010 Census'!$A$1</definedName>
    <definedName name="_IDX2" localSheetId="16">'2010 Census'!$A$102</definedName>
    <definedName name="_IDX3" localSheetId="16">'2010 Census'!$A$1901</definedName>
    <definedName name="_IDX4" localSheetId="16">'2010 Census'!$A$2821</definedName>
    <definedName name="_IDX5" localSheetId="16">'2010 Census'!$A$2847</definedName>
    <definedName name="_IDX6" localSheetId="16">'2010 Census'!$A$2886</definedName>
    <definedName name="_IDX7" localSheetId="16">'2010 Census'!$A$2902</definedName>
    <definedName name="_IDX8" localSheetId="16">'2010 Census'!$A$2924</definedName>
    <definedName name="_IDX9" localSheetId="16">'2010 Census'!$A$3005</definedName>
    <definedName name="IDX" localSheetId="16">'2010 Census'!#REF!</definedName>
    <definedName name="_xlnm.Print_Area" localSheetId="8">'High Schools'!$A$1:$AA$244</definedName>
  </definedNames>
  <calcPr calcId="179021"/>
</workbook>
</file>

<file path=xl/calcChain.xml><?xml version="1.0" encoding="utf-8"?>
<calcChain xmlns="http://schemas.openxmlformats.org/spreadsheetml/2006/main">
  <c r="AA273" i="10" l="1"/>
  <c r="AA271" i="10"/>
  <c r="AA270" i="10"/>
  <c r="AA269" i="10"/>
  <c r="AA268" i="10"/>
  <c r="AA267" i="10"/>
  <c r="AA266" i="10"/>
  <c r="AA265" i="10"/>
  <c r="AA264" i="10"/>
  <c r="AA263" i="10"/>
  <c r="AA262" i="10"/>
  <c r="AA261" i="10"/>
  <c r="AA260" i="10"/>
  <c r="AA259" i="10"/>
  <c r="AA258" i="10"/>
  <c r="AA257" i="10"/>
  <c r="AA256" i="10"/>
  <c r="AA255" i="10"/>
  <c r="AA254" i="10"/>
  <c r="AA253" i="10"/>
  <c r="AA252" i="10"/>
  <c r="AA251" i="10"/>
  <c r="AA250" i="10"/>
  <c r="AA249" i="10"/>
  <c r="Z244" i="10" l="1"/>
  <c r="AA243" i="10"/>
  <c r="AA242" i="10"/>
  <c r="AA239" i="10"/>
  <c r="AA238" i="10"/>
  <c r="AA233" i="10"/>
  <c r="AA229" i="10"/>
  <c r="AA216" i="10"/>
  <c r="AA210" i="10"/>
  <c r="AA202" i="10"/>
  <c r="AA194" i="10"/>
  <c r="AA187" i="10"/>
  <c r="AA182" i="10"/>
  <c r="AA173" i="10"/>
  <c r="AA172" i="10"/>
  <c r="AA170" i="10"/>
  <c r="AA162" i="10"/>
  <c r="AA153" i="10"/>
  <c r="AA150" i="10"/>
  <c r="AA148" i="10"/>
  <c r="AA143" i="10"/>
  <c r="AA140" i="10"/>
  <c r="AA136" i="10"/>
  <c r="AA135" i="10"/>
  <c r="AA128" i="10"/>
  <c r="AA126" i="10"/>
  <c r="AA115" i="10"/>
  <c r="AA107" i="10"/>
  <c r="AA103" i="10"/>
  <c r="AA92" i="10"/>
  <c r="AA85" i="10"/>
  <c r="AA78" i="10"/>
  <c r="AA76" i="10"/>
  <c r="AA70" i="10"/>
  <c r="AA64" i="10"/>
  <c r="AA61" i="10"/>
  <c r="AA37" i="10"/>
  <c r="AA26" i="10"/>
  <c r="AA20" i="10"/>
  <c r="AA5" i="10"/>
  <c r="AA4" i="10"/>
  <c r="BA38" i="14"/>
  <c r="BB38" i="14" s="1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4" i="14"/>
  <c r="BB13" i="14"/>
  <c r="BB12" i="14"/>
  <c r="BB11" i="14"/>
  <c r="BB9" i="14"/>
  <c r="BB8" i="14"/>
  <c r="BB7" i="14"/>
  <c r="BB6" i="14"/>
  <c r="BB5" i="14"/>
  <c r="BB4" i="14"/>
  <c r="BB3" i="14"/>
  <c r="AP90" i="20" l="1"/>
  <c r="AP89" i="20"/>
  <c r="AP88" i="20"/>
  <c r="AP87" i="20"/>
  <c r="AP86" i="20"/>
  <c r="AP85" i="20"/>
  <c r="AP84" i="20"/>
  <c r="AP83" i="20"/>
  <c r="AP82" i="20"/>
  <c r="AP81" i="20"/>
  <c r="AP80" i="20"/>
  <c r="AP79" i="20"/>
  <c r="AP78" i="20"/>
  <c r="AP77" i="20"/>
  <c r="AP76" i="20"/>
  <c r="AP75" i="20"/>
  <c r="AP74" i="20"/>
  <c r="AP73" i="20"/>
  <c r="AP72" i="20"/>
  <c r="AP71" i="20"/>
  <c r="AP70" i="20"/>
  <c r="AP69" i="20"/>
  <c r="AP68" i="20"/>
  <c r="AP67" i="20"/>
  <c r="AP66" i="20"/>
  <c r="AP65" i="20"/>
  <c r="AP64" i="20"/>
  <c r="AP63" i="20"/>
  <c r="AP62" i="20"/>
  <c r="AP61" i="20"/>
  <c r="AP60" i="20"/>
  <c r="AP59" i="20"/>
  <c r="AP58" i="20"/>
  <c r="AP57" i="20"/>
  <c r="AP56" i="20"/>
  <c r="AP55" i="20"/>
  <c r="AP54" i="20"/>
  <c r="AP53" i="20"/>
  <c r="AP52" i="20"/>
  <c r="AP51" i="20"/>
  <c r="AP50" i="20"/>
  <c r="AP49" i="20"/>
  <c r="AP48" i="20"/>
  <c r="AP47" i="20"/>
  <c r="AP46" i="20"/>
  <c r="AP45" i="20"/>
  <c r="AP44" i="20"/>
  <c r="AP43" i="20"/>
  <c r="AP42" i="20"/>
  <c r="AP41" i="20"/>
  <c r="AP40" i="20"/>
  <c r="AP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5" i="20"/>
  <c r="AP4" i="20"/>
  <c r="AP3" i="20"/>
  <c r="AB9" i="19"/>
  <c r="AC8" i="19" s="1"/>
  <c r="AP91" i="20" l="1"/>
  <c r="AQ74" i="20" s="1"/>
  <c r="AC3" i="19"/>
  <c r="AC4" i="19"/>
  <c r="AC5" i="19"/>
  <c r="AC6" i="19"/>
  <c r="AC7" i="19"/>
  <c r="AV16" i="8"/>
  <c r="AV15" i="8"/>
  <c r="AV10" i="8"/>
  <c r="AV9" i="8"/>
  <c r="AV4" i="8"/>
  <c r="AV3" i="8"/>
  <c r="BB41" i="6"/>
  <c r="BA40" i="6"/>
  <c r="BA42" i="6" s="1"/>
  <c r="BB39" i="6"/>
  <c r="BB38" i="6"/>
  <c r="BB37" i="6"/>
  <c r="BB36" i="6"/>
  <c r="BB35" i="6"/>
  <c r="BB34" i="6"/>
  <c r="BB33" i="6"/>
  <c r="BB32" i="6"/>
  <c r="BB31" i="6"/>
  <c r="BB30" i="6"/>
  <c r="BB28" i="6"/>
  <c r="BB27" i="6"/>
  <c r="BB26" i="6"/>
  <c r="BB25" i="6"/>
  <c r="BB23" i="6"/>
  <c r="BB21" i="6"/>
  <c r="BB20" i="6"/>
  <c r="BB19" i="6"/>
  <c r="BB18" i="6"/>
  <c r="BB17" i="6"/>
  <c r="BB16" i="6"/>
  <c r="BB15" i="6"/>
  <c r="BB14" i="6"/>
  <c r="BB13" i="6"/>
  <c r="BB12" i="6"/>
  <c r="BB11" i="6"/>
  <c r="BB9" i="6"/>
  <c r="BB8" i="6"/>
  <c r="BB7" i="6"/>
  <c r="BB6" i="6"/>
  <c r="BB5" i="6"/>
  <c r="BB4" i="6"/>
  <c r="BB3" i="6"/>
  <c r="BA32" i="5"/>
  <c r="BA46" i="5" s="1"/>
  <c r="BB31" i="5"/>
  <c r="BB30" i="5"/>
  <c r="BB29" i="5"/>
  <c r="BB28" i="5"/>
  <c r="BB27" i="5"/>
  <c r="BB26" i="5"/>
  <c r="BB25" i="5"/>
  <c r="BB24" i="5"/>
  <c r="BB23" i="5"/>
  <c r="BB22" i="5"/>
  <c r="BA8" i="5"/>
  <c r="BA16" i="5" s="1"/>
  <c r="BB5" i="5"/>
  <c r="BB4" i="5"/>
  <c r="BA7" i="4"/>
  <c r="BA13" i="4" s="1"/>
  <c r="BB6" i="4"/>
  <c r="BB5" i="4"/>
  <c r="BB4" i="4"/>
  <c r="BB3" i="4"/>
  <c r="BA48" i="16"/>
  <c r="BA13" i="16"/>
  <c r="AQ71" i="20" l="1"/>
  <c r="AQ21" i="20"/>
  <c r="AQ60" i="20"/>
  <c r="AQ54" i="20"/>
  <c r="AQ51" i="20"/>
  <c r="AQ76" i="20"/>
  <c r="AQ32" i="20"/>
  <c r="AQ79" i="20"/>
  <c r="AQ70" i="20"/>
  <c r="AQ65" i="20"/>
  <c r="AQ31" i="20"/>
  <c r="AQ64" i="20"/>
  <c r="AQ68" i="20"/>
  <c r="AQ7" i="20"/>
  <c r="AQ40" i="20"/>
  <c r="AQ89" i="20"/>
  <c r="AQ43" i="20"/>
  <c r="AQ48" i="20"/>
  <c r="AQ87" i="20"/>
  <c r="AQ86" i="20"/>
  <c r="AQ37" i="20"/>
  <c r="AQ24" i="20"/>
  <c r="AQ57" i="20"/>
  <c r="AQ29" i="20"/>
  <c r="AQ73" i="20"/>
  <c r="AQ90" i="20"/>
  <c r="AQ18" i="20"/>
  <c r="AQ34" i="20"/>
  <c r="AQ15" i="20"/>
  <c r="AQ35" i="20"/>
  <c r="AQ67" i="20"/>
  <c r="AQ84" i="20"/>
  <c r="AQ12" i="20"/>
  <c r="AQ4" i="20"/>
  <c r="AQ26" i="20"/>
  <c r="AQ62" i="20"/>
  <c r="AQ61" i="20"/>
  <c r="AQ25" i="20"/>
  <c r="AQ78" i="20"/>
  <c r="AQ42" i="20"/>
  <c r="AQ6" i="20"/>
  <c r="AQ58" i="20"/>
  <c r="AQ22" i="20"/>
  <c r="AQ75" i="20"/>
  <c r="AQ39" i="20"/>
  <c r="AQ8" i="20"/>
  <c r="AQ44" i="20"/>
  <c r="AQ11" i="20"/>
  <c r="AQ47" i="20"/>
  <c r="AQ77" i="20"/>
  <c r="AQ3" i="20"/>
  <c r="AQ55" i="20"/>
  <c r="AQ19" i="20"/>
  <c r="AQ72" i="20"/>
  <c r="AQ36" i="20"/>
  <c r="AQ88" i="20"/>
  <c r="AQ52" i="20"/>
  <c r="AQ16" i="20"/>
  <c r="AQ69" i="20"/>
  <c r="AQ33" i="20"/>
  <c r="AQ14" i="20"/>
  <c r="AQ50" i="20"/>
  <c r="AQ17" i="20"/>
  <c r="AQ53" i="20"/>
  <c r="AQ80" i="20"/>
  <c r="AQ85" i="20"/>
  <c r="AQ49" i="20"/>
  <c r="AQ13" i="20"/>
  <c r="AQ66" i="20"/>
  <c r="AQ30" i="20"/>
  <c r="AQ82" i="20"/>
  <c r="AQ46" i="20"/>
  <c r="AQ10" i="20"/>
  <c r="AQ63" i="20"/>
  <c r="AQ27" i="20"/>
  <c r="AQ20" i="20"/>
  <c r="AQ56" i="20"/>
  <c r="AQ23" i="20"/>
  <c r="AQ59" i="20"/>
  <c r="AQ83" i="20"/>
  <c r="AQ28" i="20"/>
  <c r="AQ81" i="20"/>
  <c r="AQ45" i="20"/>
  <c r="AQ9" i="20"/>
  <c r="AQ38" i="20"/>
  <c r="AQ5" i="20"/>
  <c r="AQ41" i="20"/>
  <c r="BA83" i="6"/>
  <c r="BA78" i="6"/>
  <c r="BA73" i="6"/>
  <c r="BA60" i="6"/>
  <c r="BA55" i="6"/>
  <c r="BB40" i="6"/>
  <c r="BA61" i="6"/>
  <c r="BA79" i="6"/>
  <c r="BA48" i="6"/>
  <c r="BA66" i="6"/>
  <c r="BA84" i="6"/>
  <c r="BA49" i="6"/>
  <c r="BA67" i="6"/>
  <c r="BA54" i="6"/>
  <c r="BA72" i="6"/>
  <c r="BA50" i="6"/>
  <c r="BA56" i="6"/>
  <c r="BA62" i="6"/>
  <c r="BA68" i="6"/>
  <c r="BA74" i="6"/>
  <c r="BA80" i="6"/>
  <c r="BB42" i="6"/>
  <c r="BA51" i="6"/>
  <c r="BA57" i="6"/>
  <c r="BA63" i="6"/>
  <c r="BA69" i="6"/>
  <c r="BA75" i="6"/>
  <c r="BA81" i="6"/>
  <c r="BA46" i="6"/>
  <c r="BA52" i="6"/>
  <c r="BA58" i="6"/>
  <c r="BA64" i="6"/>
  <c r="BA70" i="6"/>
  <c r="BA76" i="6"/>
  <c r="BA82" i="6"/>
  <c r="BA47" i="6"/>
  <c r="BA53" i="6"/>
  <c r="BA59" i="6"/>
  <c r="BA65" i="6"/>
  <c r="BA71" i="6"/>
  <c r="BA77" i="6"/>
  <c r="BA39" i="5"/>
  <c r="BA41" i="5"/>
  <c r="BA44" i="5"/>
  <c r="BA45" i="5"/>
  <c r="BB32" i="5"/>
  <c r="BA38" i="5"/>
  <c r="BA15" i="5"/>
  <c r="BA14" i="5"/>
  <c r="BA17" i="5"/>
  <c r="BB8" i="5"/>
  <c r="BA36" i="5"/>
  <c r="BA42" i="5"/>
  <c r="BA13" i="5"/>
  <c r="BA37" i="5"/>
  <c r="BA43" i="5"/>
  <c r="BA40" i="5"/>
  <c r="BA14" i="4"/>
  <c r="BA11" i="4"/>
  <c r="BA15" i="4"/>
  <c r="BB7" i="4"/>
  <c r="BA12" i="4"/>
  <c r="BB47" i="16"/>
  <c r="BB44" i="16"/>
  <c r="BB43" i="16"/>
  <c r="BB42" i="16"/>
  <c r="BB41" i="16"/>
  <c r="BB40" i="16"/>
  <c r="BA36" i="16"/>
  <c r="BB35" i="16"/>
  <c r="BB32" i="16"/>
  <c r="BB31" i="16"/>
  <c r="BB30" i="16"/>
  <c r="BB29" i="16"/>
  <c r="BB28" i="16"/>
  <c r="BB13" i="16"/>
  <c r="BB12" i="16"/>
  <c r="BB11" i="16"/>
  <c r="BB10" i="16"/>
  <c r="BA7" i="16"/>
  <c r="BA14" i="16" s="1"/>
  <c r="BB6" i="16"/>
  <c r="BB5" i="16"/>
  <c r="BB4" i="16"/>
  <c r="BA45" i="12"/>
  <c r="BB45" i="12" s="1"/>
  <c r="BB40" i="12"/>
  <c r="BA40" i="12"/>
  <c r="BA12" i="12"/>
  <c r="BB12" i="12" s="1"/>
  <c r="BA5" i="12"/>
  <c r="BA46" i="12"/>
  <c r="BA52" i="12" s="1"/>
  <c r="BB43" i="12"/>
  <c r="BB42" i="12"/>
  <c r="BB41" i="12"/>
  <c r="BB39" i="12"/>
  <c r="BB38" i="12"/>
  <c r="BB37" i="12"/>
  <c r="BA14" i="12"/>
  <c r="BA30" i="12" s="1"/>
  <c r="BB13" i="12"/>
  <c r="BB11" i="12"/>
  <c r="BB10" i="12"/>
  <c r="BB9" i="12"/>
  <c r="BB8" i="12"/>
  <c r="BB7" i="12"/>
  <c r="BB6" i="12"/>
  <c r="BB4" i="12"/>
  <c r="BB3" i="12"/>
  <c r="BA49" i="3"/>
  <c r="BA59" i="3" s="1"/>
  <c r="BB48" i="3"/>
  <c r="BB47" i="3"/>
  <c r="BB45" i="3"/>
  <c r="BB44" i="3"/>
  <c r="BB43" i="3"/>
  <c r="BB42" i="3"/>
  <c r="BB41" i="3"/>
  <c r="BA30" i="3"/>
  <c r="BA36" i="3" s="1"/>
  <c r="BB29" i="3"/>
  <c r="BB28" i="3"/>
  <c r="BB27" i="3"/>
  <c r="BA17" i="3"/>
  <c r="BA22" i="3" s="1"/>
  <c r="BB16" i="3"/>
  <c r="BB15" i="3"/>
  <c r="BA5" i="3"/>
  <c r="BA11" i="3" s="1"/>
  <c r="BB4" i="3"/>
  <c r="BB3" i="3"/>
  <c r="BA43" i="9"/>
  <c r="BA53" i="9" s="1"/>
  <c r="BB42" i="9"/>
  <c r="BB41" i="9"/>
  <c r="BB40" i="9"/>
  <c r="BB39" i="9"/>
  <c r="BB38" i="9"/>
  <c r="BB37" i="9"/>
  <c r="BB36" i="9"/>
  <c r="BB35" i="9"/>
  <c r="BA15" i="9"/>
  <c r="BA23" i="9" s="1"/>
  <c r="BB14" i="9"/>
  <c r="BB13" i="9"/>
  <c r="BB10" i="9"/>
  <c r="BB9" i="9"/>
  <c r="BB8" i="9"/>
  <c r="BB7" i="9"/>
  <c r="BB6" i="9"/>
  <c r="BB4" i="9"/>
  <c r="BB3" i="9"/>
  <c r="BA3" i="13"/>
  <c r="BA4" i="13"/>
  <c r="BB4" i="13" s="1"/>
  <c r="BA6" i="13"/>
  <c r="BA7" i="13"/>
  <c r="BA8" i="13"/>
  <c r="BB8" i="13" s="1"/>
  <c r="BA9" i="13"/>
  <c r="BA10" i="13"/>
  <c r="BA13" i="13"/>
  <c r="BB13" i="13" s="1"/>
  <c r="BA14" i="13"/>
  <c r="BA15" i="13"/>
  <c r="BB15" i="13" s="1"/>
  <c r="BB14" i="13"/>
  <c r="BB10" i="13"/>
  <c r="BB9" i="13"/>
  <c r="BB7" i="13"/>
  <c r="BB6" i="13"/>
  <c r="BB3" i="13"/>
  <c r="BA47" i="1"/>
  <c r="BA62" i="1" s="1"/>
  <c r="BB46" i="1"/>
  <c r="BB45" i="1"/>
  <c r="BB42" i="1"/>
  <c r="BB41" i="1"/>
  <c r="BB40" i="1"/>
  <c r="BB39" i="1"/>
  <c r="BB38" i="1"/>
  <c r="BB36" i="1"/>
  <c r="BB35" i="1"/>
  <c r="BA15" i="1"/>
  <c r="BA30" i="1" s="1"/>
  <c r="BB13" i="1"/>
  <c r="BB10" i="1"/>
  <c r="BB9" i="1"/>
  <c r="BB8" i="1"/>
  <c r="BB7" i="1"/>
  <c r="BB6" i="1"/>
  <c r="BB4" i="1"/>
  <c r="BB3" i="1"/>
  <c r="BA49" i="16" l="1"/>
  <c r="BA69" i="16" s="1"/>
  <c r="BA20" i="16"/>
  <c r="BA19" i="16"/>
  <c r="BA18" i="16"/>
  <c r="BA23" i="16"/>
  <c r="BB14" i="16"/>
  <c r="BA22" i="16"/>
  <c r="BA21" i="16"/>
  <c r="BB7" i="16"/>
  <c r="BB48" i="16"/>
  <c r="BB36" i="16"/>
  <c r="BA53" i="12"/>
  <c r="BA58" i="12"/>
  <c r="BA59" i="12"/>
  <c r="BA31" i="12"/>
  <c r="BA25" i="12"/>
  <c r="BA24" i="12"/>
  <c r="BA54" i="12"/>
  <c r="BA56" i="12"/>
  <c r="BA26" i="12"/>
  <c r="BA32" i="12"/>
  <c r="BA27" i="12"/>
  <c r="BA55" i="12"/>
  <c r="BB5" i="12"/>
  <c r="BA22" i="12"/>
  <c r="BA51" i="12"/>
  <c r="BA57" i="12"/>
  <c r="BB14" i="12"/>
  <c r="BA33" i="12"/>
  <c r="BB46" i="12"/>
  <c r="BA28" i="12"/>
  <c r="BA50" i="12"/>
  <c r="BA23" i="12"/>
  <c r="BA29" i="12"/>
  <c r="BA58" i="3"/>
  <c r="BA60" i="3"/>
  <c r="BA54" i="3"/>
  <c r="BA55" i="3"/>
  <c r="BA56" i="3"/>
  <c r="BB49" i="3"/>
  <c r="BA53" i="3"/>
  <c r="BA61" i="3"/>
  <c r="BA37" i="3"/>
  <c r="BA34" i="3"/>
  <c r="BA35" i="3"/>
  <c r="BA23" i="3"/>
  <c r="BB5" i="3"/>
  <c r="BA21" i="3"/>
  <c r="BA9" i="3"/>
  <c r="BB17" i="3"/>
  <c r="BA10" i="3"/>
  <c r="BB30" i="3"/>
  <c r="BA57" i="3"/>
  <c r="BA50" i="9"/>
  <c r="BA52" i="9"/>
  <c r="BB43" i="9"/>
  <c r="BA54" i="9"/>
  <c r="BA47" i="9"/>
  <c r="BA55" i="9"/>
  <c r="BA48" i="9"/>
  <c r="BA49" i="9"/>
  <c r="BB15" i="9"/>
  <c r="BA24" i="9"/>
  <c r="BA30" i="9"/>
  <c r="BA19" i="9"/>
  <c r="BA25" i="9"/>
  <c r="BA31" i="9"/>
  <c r="BA20" i="9"/>
  <c r="BA26" i="9"/>
  <c r="BA21" i="9"/>
  <c r="BA27" i="9"/>
  <c r="BA22" i="9"/>
  <c r="BA28" i="9"/>
  <c r="BA51" i="9"/>
  <c r="BA29" i="9"/>
  <c r="BA59" i="1"/>
  <c r="BB15" i="1"/>
  <c r="BA60" i="1"/>
  <c r="BA51" i="1"/>
  <c r="BA63" i="1"/>
  <c r="BA54" i="1"/>
  <c r="BA53" i="1"/>
  <c r="BA57" i="1"/>
  <c r="BA31" i="1"/>
  <c r="BA21" i="1"/>
  <c r="BA19" i="1"/>
  <c r="BA22" i="1"/>
  <c r="BA25" i="1"/>
  <c r="BA27" i="1"/>
  <c r="BA28" i="1"/>
  <c r="BA20" i="1"/>
  <c r="BA26" i="1"/>
  <c r="BA52" i="1"/>
  <c r="BA58" i="1"/>
  <c r="BA23" i="1"/>
  <c r="BA29" i="1"/>
  <c r="BA55" i="1"/>
  <c r="BA61" i="1"/>
  <c r="BA24" i="1"/>
  <c r="BB47" i="1"/>
  <c r="BA56" i="1"/>
  <c r="Z9" i="19"/>
  <c r="AA8" i="19" s="1"/>
  <c r="AY38" i="14"/>
  <c r="AZ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" i="14"/>
  <c r="AZ38" i="14"/>
  <c r="AM17" i="20"/>
  <c r="AM90" i="20"/>
  <c r="AM89" i="20"/>
  <c r="AM88" i="20"/>
  <c r="AM87" i="20"/>
  <c r="AM86" i="20"/>
  <c r="AM85" i="20"/>
  <c r="AM84" i="20"/>
  <c r="AM83" i="20"/>
  <c r="AM82" i="20"/>
  <c r="AM81" i="20"/>
  <c r="AM80" i="20"/>
  <c r="AM79" i="20"/>
  <c r="AM78" i="20"/>
  <c r="AM77" i="20"/>
  <c r="AM76" i="20"/>
  <c r="AM75" i="20"/>
  <c r="AM74" i="20"/>
  <c r="AM73" i="20"/>
  <c r="AM72" i="20"/>
  <c r="AM71" i="20"/>
  <c r="AM70" i="20"/>
  <c r="AM69" i="20"/>
  <c r="AM68" i="20"/>
  <c r="AM67" i="20"/>
  <c r="AM66" i="20"/>
  <c r="AM65" i="20"/>
  <c r="AM64" i="20"/>
  <c r="AM63" i="20"/>
  <c r="AM62" i="20"/>
  <c r="AM61" i="20"/>
  <c r="AM60" i="20"/>
  <c r="AM59" i="20"/>
  <c r="AM58" i="20"/>
  <c r="AM57" i="20"/>
  <c r="AM56" i="20"/>
  <c r="AM55" i="20"/>
  <c r="AM54" i="20"/>
  <c r="AM53" i="20"/>
  <c r="AM52" i="20"/>
  <c r="AM51" i="20"/>
  <c r="AM50" i="20"/>
  <c r="AM49" i="20"/>
  <c r="AM48" i="20"/>
  <c r="AM47" i="20"/>
  <c r="AM46" i="20"/>
  <c r="AM45" i="20"/>
  <c r="AM44" i="20"/>
  <c r="AM43" i="20"/>
  <c r="AM42" i="20"/>
  <c r="AM41" i="20"/>
  <c r="AM40" i="20"/>
  <c r="AM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6" i="20"/>
  <c r="AM15" i="20"/>
  <c r="AM14" i="20"/>
  <c r="AM13" i="20"/>
  <c r="AM12" i="20"/>
  <c r="AM11" i="20"/>
  <c r="AM10" i="20"/>
  <c r="AM9" i="20"/>
  <c r="AM8" i="20"/>
  <c r="AM7" i="20"/>
  <c r="AM6" i="20"/>
  <c r="AM5" i="20"/>
  <c r="AM4" i="20"/>
  <c r="AM3" i="20"/>
  <c r="AT16" i="8"/>
  <c r="AT15" i="8"/>
  <c r="AT10" i="8"/>
  <c r="AT9" i="8"/>
  <c r="AT4" i="8"/>
  <c r="AT3" i="8"/>
  <c r="AY40" i="6"/>
  <c r="AY42" i="6" s="1"/>
  <c r="AW42" i="6"/>
  <c r="AZ41" i="6"/>
  <c r="AZ39" i="6"/>
  <c r="AZ38" i="6"/>
  <c r="AZ37" i="6"/>
  <c r="AZ36" i="6"/>
  <c r="AZ35" i="6"/>
  <c r="AZ34" i="6"/>
  <c r="AZ33" i="6"/>
  <c r="AZ32" i="6"/>
  <c r="AZ31" i="6"/>
  <c r="AZ30" i="6"/>
  <c r="AZ28" i="6"/>
  <c r="AZ27" i="6"/>
  <c r="AZ26" i="6"/>
  <c r="AZ25" i="6"/>
  <c r="AZ23" i="6"/>
  <c r="AZ21" i="6"/>
  <c r="AZ20" i="6"/>
  <c r="AZ19" i="6"/>
  <c r="AZ18" i="6"/>
  <c r="AZ17" i="6"/>
  <c r="AZ16" i="6"/>
  <c r="AZ15" i="6"/>
  <c r="AZ14" i="6"/>
  <c r="AZ13" i="6"/>
  <c r="AZ12" i="6"/>
  <c r="AZ11" i="6"/>
  <c r="AZ9" i="6"/>
  <c r="AZ8" i="6"/>
  <c r="AZ7" i="6"/>
  <c r="AZ6" i="6"/>
  <c r="AZ5" i="6"/>
  <c r="AZ4" i="6"/>
  <c r="AZ3" i="6"/>
  <c r="AY32" i="5"/>
  <c r="AY46" i="5" s="1"/>
  <c r="AZ31" i="5"/>
  <c r="AZ30" i="5"/>
  <c r="AZ29" i="5"/>
  <c r="AZ28" i="5"/>
  <c r="AZ27" i="5"/>
  <c r="AZ26" i="5"/>
  <c r="AZ25" i="5"/>
  <c r="AZ24" i="5"/>
  <c r="AZ23" i="5"/>
  <c r="AZ22" i="5"/>
  <c r="AY8" i="5"/>
  <c r="AY16" i="5" s="1"/>
  <c r="AZ5" i="5"/>
  <c r="AZ4" i="5"/>
  <c r="Y244" i="10"/>
  <c r="AA168" i="10"/>
  <c r="AA169" i="10"/>
  <c r="AA171" i="10"/>
  <c r="AA174" i="10"/>
  <c r="AA175" i="10"/>
  <c r="AA176" i="10"/>
  <c r="AA177" i="10"/>
  <c r="AA178" i="10"/>
  <c r="AA179" i="10"/>
  <c r="AA180" i="10"/>
  <c r="AA181" i="10"/>
  <c r="AA183" i="10"/>
  <c r="AA184" i="10"/>
  <c r="AA185" i="10"/>
  <c r="AA186" i="10"/>
  <c r="AA188" i="10"/>
  <c r="AA189" i="10"/>
  <c r="AA190" i="10"/>
  <c r="AA191" i="10"/>
  <c r="AA192" i="10"/>
  <c r="AA193" i="10"/>
  <c r="AA195" i="10"/>
  <c r="AA196" i="10"/>
  <c r="AA197" i="10"/>
  <c r="AA198" i="10"/>
  <c r="AA199" i="10"/>
  <c r="AA200" i="10"/>
  <c r="AA201" i="10"/>
  <c r="AA203" i="10"/>
  <c r="AA204" i="10"/>
  <c r="AA205" i="10"/>
  <c r="AA206" i="10"/>
  <c r="AA207" i="10"/>
  <c r="AA208" i="10"/>
  <c r="AA209" i="10"/>
  <c r="AA211" i="10"/>
  <c r="AA212" i="10"/>
  <c r="AA213" i="10"/>
  <c r="AA214" i="10"/>
  <c r="AA215" i="10"/>
  <c r="AA81" i="10"/>
  <c r="AA221" i="10"/>
  <c r="AA222" i="10"/>
  <c r="AA223" i="10"/>
  <c r="AA224" i="10"/>
  <c r="AA225" i="10"/>
  <c r="AA226" i="10"/>
  <c r="AA227" i="10"/>
  <c r="AA228" i="10"/>
  <c r="AA230" i="10"/>
  <c r="AA231" i="10"/>
  <c r="AA232" i="10"/>
  <c r="AA234" i="10"/>
  <c r="AA235" i="10"/>
  <c r="AA236" i="10"/>
  <c r="AA237" i="10"/>
  <c r="AA240" i="10"/>
  <c r="AA241" i="10"/>
  <c r="AA220" i="10"/>
  <c r="AA167" i="10"/>
  <c r="AA114" i="10"/>
  <c r="AA116" i="10"/>
  <c r="AA117" i="10"/>
  <c r="AA118" i="10"/>
  <c r="AA119" i="10"/>
  <c r="AA120" i="10"/>
  <c r="AA121" i="10"/>
  <c r="AA122" i="10"/>
  <c r="AA123" i="10"/>
  <c r="AA124" i="10"/>
  <c r="AA125" i="10"/>
  <c r="AA127" i="10"/>
  <c r="AA129" i="10"/>
  <c r="AA130" i="10"/>
  <c r="AA131" i="10"/>
  <c r="AA132" i="10"/>
  <c r="AA133" i="10"/>
  <c r="AA134" i="10"/>
  <c r="AA137" i="10"/>
  <c r="AA138" i="10"/>
  <c r="AA139" i="10"/>
  <c r="AA141" i="10"/>
  <c r="AA142" i="10"/>
  <c r="AA144" i="10"/>
  <c r="AA145" i="10"/>
  <c r="AA146" i="10"/>
  <c r="AA147" i="10"/>
  <c r="AA149" i="10"/>
  <c r="AA151" i="10"/>
  <c r="AA152" i="10"/>
  <c r="AA154" i="10"/>
  <c r="AA155" i="10"/>
  <c r="AA156" i="10"/>
  <c r="AA157" i="10"/>
  <c r="AA158" i="10"/>
  <c r="AA159" i="10"/>
  <c r="AA160" i="10"/>
  <c r="AA161" i="10"/>
  <c r="AA163" i="10"/>
  <c r="AA113" i="10"/>
  <c r="AA60" i="10"/>
  <c r="AA62" i="10"/>
  <c r="AA63" i="10"/>
  <c r="AA65" i="10"/>
  <c r="AA66" i="10"/>
  <c r="AA67" i="10"/>
  <c r="AA68" i="10"/>
  <c r="AA69" i="10"/>
  <c r="AA71" i="10"/>
  <c r="AA72" i="10"/>
  <c r="AA73" i="10"/>
  <c r="AA74" i="10"/>
  <c r="AA75" i="10"/>
  <c r="AA77" i="10"/>
  <c r="AA79" i="10"/>
  <c r="AA80" i="10"/>
  <c r="AA82" i="10"/>
  <c r="AA83" i="10"/>
  <c r="AA84" i="10"/>
  <c r="AA86" i="10"/>
  <c r="AA87" i="10"/>
  <c r="AA88" i="10"/>
  <c r="AA89" i="10"/>
  <c r="AA90" i="10"/>
  <c r="AA91" i="10"/>
  <c r="AA93" i="10"/>
  <c r="AA94" i="10"/>
  <c r="AA95" i="10"/>
  <c r="AA96" i="10"/>
  <c r="AA97" i="10"/>
  <c r="AA98" i="10"/>
  <c r="AA99" i="10"/>
  <c r="AA100" i="10"/>
  <c r="AA101" i="10"/>
  <c r="AA102" i="10"/>
  <c r="AA104" i="10"/>
  <c r="AA105" i="10"/>
  <c r="AA106" i="10"/>
  <c r="AA108" i="10"/>
  <c r="AA109" i="10"/>
  <c r="AA59" i="10"/>
  <c r="AA51" i="10"/>
  <c r="AA52" i="10"/>
  <c r="AA53" i="10"/>
  <c r="AA54" i="10"/>
  <c r="AA5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1" i="10"/>
  <c r="AA22" i="10"/>
  <c r="AA23" i="10"/>
  <c r="AA24" i="10"/>
  <c r="AA25" i="10"/>
  <c r="AA27" i="10"/>
  <c r="AA28" i="10"/>
  <c r="AA29" i="10"/>
  <c r="AA30" i="10"/>
  <c r="AA31" i="10"/>
  <c r="AA32" i="10"/>
  <c r="AA33" i="10"/>
  <c r="AA34" i="10"/>
  <c r="AA35" i="10"/>
  <c r="AA36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Y17" i="3"/>
  <c r="AZ45" i="1"/>
  <c r="AY7" i="4"/>
  <c r="AY15" i="4" s="1"/>
  <c r="AZ6" i="4"/>
  <c r="AZ5" i="4"/>
  <c r="AZ4" i="4"/>
  <c r="AZ3" i="4"/>
  <c r="AY13" i="16"/>
  <c r="AZ13" i="16" s="1"/>
  <c r="AY48" i="16"/>
  <c r="AZ47" i="16"/>
  <c r="AZ44" i="16"/>
  <c r="AZ43" i="16"/>
  <c r="AZ42" i="16"/>
  <c r="AZ41" i="16"/>
  <c r="AZ40" i="16"/>
  <c r="AY36" i="16"/>
  <c r="AZ36" i="16" s="1"/>
  <c r="AZ35" i="16"/>
  <c r="AZ32" i="16"/>
  <c r="AZ31" i="16"/>
  <c r="AZ30" i="16"/>
  <c r="AZ29" i="16"/>
  <c r="AZ28" i="16"/>
  <c r="AZ12" i="16"/>
  <c r="AZ11" i="16"/>
  <c r="AZ10" i="16"/>
  <c r="AY7" i="16"/>
  <c r="AZ7" i="16" s="1"/>
  <c r="AZ6" i="16"/>
  <c r="AZ5" i="16"/>
  <c r="AZ4" i="16"/>
  <c r="AY45" i="12"/>
  <c r="AY40" i="12"/>
  <c r="AW40" i="12"/>
  <c r="AY14" i="12"/>
  <c r="AY26" i="12" s="1"/>
  <c r="AY46" i="12"/>
  <c r="AY57" i="12" s="1"/>
  <c r="AZ45" i="12"/>
  <c r="AZ43" i="12"/>
  <c r="AZ42" i="12"/>
  <c r="AZ41" i="12"/>
  <c r="AZ40" i="12"/>
  <c r="AZ39" i="12"/>
  <c r="AZ38" i="12"/>
  <c r="AZ37" i="12"/>
  <c r="AZ13" i="12"/>
  <c r="AY12" i="12"/>
  <c r="AZ12" i="12" s="1"/>
  <c r="AZ11" i="12"/>
  <c r="AZ10" i="12"/>
  <c r="AZ9" i="12"/>
  <c r="AZ8" i="12"/>
  <c r="AZ7" i="12"/>
  <c r="AZ6" i="12"/>
  <c r="AY5" i="12"/>
  <c r="AZ4" i="12"/>
  <c r="AZ3" i="12"/>
  <c r="BA60" i="16" l="1"/>
  <c r="BA54" i="16"/>
  <c r="BA62" i="16"/>
  <c r="BA57" i="16"/>
  <c r="BA58" i="16"/>
  <c r="BA66" i="16"/>
  <c r="BA53" i="16"/>
  <c r="BA67" i="16"/>
  <c r="BA65" i="16"/>
  <c r="BA61" i="16"/>
  <c r="BA56" i="16"/>
  <c r="BA59" i="16"/>
  <c r="BA68" i="16"/>
  <c r="BA64" i="16"/>
  <c r="BA63" i="16"/>
  <c r="BA55" i="16"/>
  <c r="BA24" i="16"/>
  <c r="AA4" i="19"/>
  <c r="AA5" i="19"/>
  <c r="AA3" i="19"/>
  <c r="AA6" i="19"/>
  <c r="AA7" i="19"/>
  <c r="AM91" i="20"/>
  <c r="AY70" i="6"/>
  <c r="AY82" i="6"/>
  <c r="AY81" i="6"/>
  <c r="AY75" i="6"/>
  <c r="AY69" i="6"/>
  <c r="AY63" i="6"/>
  <c r="AY57" i="6"/>
  <c r="AY51" i="6"/>
  <c r="AZ42" i="6"/>
  <c r="AY80" i="6"/>
  <c r="AY74" i="6"/>
  <c r="AY68" i="6"/>
  <c r="AY62" i="6"/>
  <c r="AY56" i="6"/>
  <c r="AY50" i="6"/>
  <c r="AY79" i="6"/>
  <c r="AY73" i="6"/>
  <c r="AY67" i="6"/>
  <c r="AY61" i="6"/>
  <c r="AY55" i="6"/>
  <c r="AY49" i="6"/>
  <c r="AY84" i="6"/>
  <c r="AY78" i="6"/>
  <c r="AY72" i="6"/>
  <c r="AY66" i="6"/>
  <c r="AY60" i="6"/>
  <c r="AY54" i="6"/>
  <c r="AY48" i="6"/>
  <c r="AY83" i="6"/>
  <c r="AY77" i="6"/>
  <c r="AY71" i="6"/>
  <c r="AY65" i="6"/>
  <c r="AY59" i="6"/>
  <c r="AY53" i="6"/>
  <c r="AY47" i="6"/>
  <c r="AY76" i="6"/>
  <c r="AY64" i="6"/>
  <c r="AY58" i="6"/>
  <c r="AY52" i="6"/>
  <c r="AY46" i="6"/>
  <c r="AZ40" i="6"/>
  <c r="AY38" i="5"/>
  <c r="AY41" i="5"/>
  <c r="AY42" i="5"/>
  <c r="AZ32" i="5"/>
  <c r="AY44" i="5"/>
  <c r="AY36" i="5"/>
  <c r="AY37" i="5"/>
  <c r="AY13" i="5"/>
  <c r="AY43" i="5"/>
  <c r="AY17" i="5"/>
  <c r="AZ8" i="5"/>
  <c r="AY14" i="5"/>
  <c r="AY15" i="5"/>
  <c r="AY39" i="5"/>
  <c r="AY45" i="5"/>
  <c r="AY40" i="5"/>
  <c r="AY12" i="4"/>
  <c r="AY13" i="4"/>
  <c r="AY14" i="4"/>
  <c r="AZ7" i="4"/>
  <c r="AY11" i="4"/>
  <c r="AY49" i="16"/>
  <c r="AY67" i="16" s="1"/>
  <c r="AY14" i="16"/>
  <c r="AZ48" i="16"/>
  <c r="AY59" i="12"/>
  <c r="AY56" i="12"/>
  <c r="AY52" i="12"/>
  <c r="AY25" i="12"/>
  <c r="AY22" i="12"/>
  <c r="AY31" i="12"/>
  <c r="AY24" i="12"/>
  <c r="AY30" i="12"/>
  <c r="AY23" i="12"/>
  <c r="AY29" i="12"/>
  <c r="AY28" i="12"/>
  <c r="AY27" i="12"/>
  <c r="AY32" i="12"/>
  <c r="AY50" i="12"/>
  <c r="AZ5" i="12"/>
  <c r="AY58" i="12"/>
  <c r="AY53" i="12"/>
  <c r="AY54" i="12"/>
  <c r="AZ14" i="12"/>
  <c r="AY33" i="12"/>
  <c r="AZ46" i="12"/>
  <c r="AY55" i="12"/>
  <c r="AY51" i="12"/>
  <c r="AY49" i="3"/>
  <c r="AY57" i="3" s="1"/>
  <c r="AZ48" i="3"/>
  <c r="AZ47" i="3"/>
  <c r="AZ45" i="3"/>
  <c r="AZ44" i="3"/>
  <c r="AZ43" i="3"/>
  <c r="AZ42" i="3"/>
  <c r="AZ41" i="3"/>
  <c r="AY30" i="3"/>
  <c r="AZ30" i="3" s="1"/>
  <c r="AZ29" i="3"/>
  <c r="AZ28" i="3"/>
  <c r="AZ27" i="3"/>
  <c r="AY22" i="3"/>
  <c r="AZ16" i="3"/>
  <c r="AZ15" i="3"/>
  <c r="AY5" i="3"/>
  <c r="AZ5" i="3" s="1"/>
  <c r="AZ4" i="3"/>
  <c r="AZ3" i="3"/>
  <c r="AN25" i="20" l="1"/>
  <c r="AN17" i="20"/>
  <c r="AN36" i="20"/>
  <c r="AN82" i="20"/>
  <c r="AN9" i="20"/>
  <c r="AN14" i="20"/>
  <c r="AN66" i="20"/>
  <c r="AN49" i="20"/>
  <c r="AN40" i="20"/>
  <c r="AN81" i="20"/>
  <c r="AN45" i="20"/>
  <c r="AN24" i="20"/>
  <c r="AN79" i="20"/>
  <c r="AN90" i="20"/>
  <c r="AN54" i="20"/>
  <c r="AN18" i="20"/>
  <c r="AN19" i="20"/>
  <c r="AN64" i="20"/>
  <c r="AN28" i="20"/>
  <c r="AN61" i="20"/>
  <c r="AN69" i="20"/>
  <c r="AN33" i="20"/>
  <c r="AN43" i="20"/>
  <c r="AN72" i="20"/>
  <c r="AN67" i="20"/>
  <c r="AN46" i="20"/>
  <c r="AN12" i="20"/>
  <c r="AN51" i="20"/>
  <c r="AN30" i="20"/>
  <c r="AN76" i="20"/>
  <c r="AN3" i="20"/>
  <c r="AN8" i="20"/>
  <c r="AN60" i="20"/>
  <c r="AN70" i="20"/>
  <c r="AN34" i="20"/>
  <c r="AN85" i="20"/>
  <c r="AN75" i="20"/>
  <c r="AN84" i="20"/>
  <c r="AN48" i="20"/>
  <c r="AN11" i="20"/>
  <c r="AN73" i="20"/>
  <c r="AN58" i="20"/>
  <c r="AN22" i="20"/>
  <c r="AN55" i="20"/>
  <c r="AN63" i="20"/>
  <c r="AN27" i="20"/>
  <c r="AN89" i="20"/>
  <c r="AN86" i="20"/>
  <c r="AN83" i="20"/>
  <c r="AN80" i="20"/>
  <c r="AN77" i="20"/>
  <c r="AN74" i="20"/>
  <c r="AN71" i="20"/>
  <c r="AN68" i="20"/>
  <c r="AN65" i="20"/>
  <c r="AN62" i="20"/>
  <c r="AN59" i="20"/>
  <c r="AN56" i="20"/>
  <c r="AN53" i="20"/>
  <c r="AN50" i="20"/>
  <c r="AN47" i="20"/>
  <c r="AN44" i="20"/>
  <c r="AN41" i="20"/>
  <c r="AN38" i="20"/>
  <c r="AN35" i="20"/>
  <c r="AN32" i="20"/>
  <c r="AN29" i="20"/>
  <c r="AN26" i="20"/>
  <c r="AN23" i="20"/>
  <c r="AN20" i="20"/>
  <c r="AN16" i="20"/>
  <c r="AN13" i="20"/>
  <c r="AN10" i="20"/>
  <c r="AN7" i="20"/>
  <c r="AN4" i="20"/>
  <c r="AN87" i="20"/>
  <c r="AN31" i="20"/>
  <c r="AN39" i="20"/>
  <c r="AN78" i="20"/>
  <c r="AN42" i="20"/>
  <c r="AN5" i="20"/>
  <c r="AN88" i="20"/>
  <c r="AN52" i="20"/>
  <c r="AN15" i="20"/>
  <c r="AN37" i="20"/>
  <c r="AN57" i="20"/>
  <c r="AN21" i="20"/>
  <c r="AN6" i="20"/>
  <c r="AY56" i="16"/>
  <c r="AY60" i="16"/>
  <c r="AY66" i="16"/>
  <c r="AY61" i="16"/>
  <c r="AY64" i="16"/>
  <c r="AY59" i="16"/>
  <c r="AY63" i="16"/>
  <c r="AY55" i="16"/>
  <c r="AY54" i="16"/>
  <c r="AY53" i="16"/>
  <c r="AY69" i="16"/>
  <c r="AY62" i="16"/>
  <c r="AY65" i="16"/>
  <c r="AY68" i="16"/>
  <c r="AY58" i="16"/>
  <c r="AY57" i="16"/>
  <c r="AY20" i="16"/>
  <c r="AY22" i="16"/>
  <c r="AY19" i="16"/>
  <c r="AY18" i="16"/>
  <c r="AY23" i="16"/>
  <c r="AZ14" i="16"/>
  <c r="AY21" i="16"/>
  <c r="AY58" i="3"/>
  <c r="AZ49" i="3"/>
  <c r="AY59" i="3"/>
  <c r="AY53" i="3"/>
  <c r="AY60" i="3"/>
  <c r="AY54" i="3"/>
  <c r="AY61" i="3"/>
  <c r="AY55" i="3"/>
  <c r="AY56" i="3"/>
  <c r="AY34" i="3"/>
  <c r="AY35" i="3"/>
  <c r="AY36" i="3"/>
  <c r="AY37" i="3"/>
  <c r="AY23" i="3"/>
  <c r="AY9" i="3"/>
  <c r="AZ17" i="3"/>
  <c r="AY10" i="3"/>
  <c r="AY21" i="3"/>
  <c r="AY11" i="3"/>
  <c r="AZ6" i="9"/>
  <c r="AZ7" i="9"/>
  <c r="AZ8" i="9"/>
  <c r="AZ9" i="9"/>
  <c r="AZ10" i="9"/>
  <c r="AZ13" i="9"/>
  <c r="AZ14" i="9"/>
  <c r="AY43" i="9"/>
  <c r="AY51" i="9" s="1"/>
  <c r="AZ42" i="9"/>
  <c r="AZ41" i="9"/>
  <c r="AZ40" i="9"/>
  <c r="AZ39" i="9"/>
  <c r="AZ38" i="9"/>
  <c r="AZ37" i="9"/>
  <c r="AZ36" i="9"/>
  <c r="AZ35" i="9"/>
  <c r="AY15" i="9"/>
  <c r="AY28" i="9" s="1"/>
  <c r="AZ4" i="9"/>
  <c r="AZ3" i="9"/>
  <c r="AY14" i="13"/>
  <c r="AZ14" i="13" s="1"/>
  <c r="AY13" i="13"/>
  <c r="AZ13" i="13" s="1"/>
  <c r="AY10" i="13"/>
  <c r="AZ10" i="13" s="1"/>
  <c r="AY9" i="13"/>
  <c r="AZ9" i="13" s="1"/>
  <c r="AY8" i="13"/>
  <c r="AZ8" i="13" s="1"/>
  <c r="AY7" i="13"/>
  <c r="AZ7" i="13" s="1"/>
  <c r="AY6" i="13"/>
  <c r="AZ6" i="13" s="1"/>
  <c r="AY4" i="13"/>
  <c r="AZ4" i="13" s="1"/>
  <c r="AY3" i="13"/>
  <c r="AZ3" i="13" s="1"/>
  <c r="AZ38" i="1"/>
  <c r="AZ39" i="1"/>
  <c r="AZ40" i="1"/>
  <c r="AZ41" i="1"/>
  <c r="AZ42" i="1"/>
  <c r="AZ46" i="1"/>
  <c r="AZ4" i="1"/>
  <c r="AZ6" i="1"/>
  <c r="AZ7" i="1"/>
  <c r="AZ8" i="1"/>
  <c r="AZ9" i="1"/>
  <c r="AZ10" i="1"/>
  <c r="AZ13" i="1"/>
  <c r="AZ3" i="1"/>
  <c r="AY47" i="1"/>
  <c r="AY61" i="1" s="1"/>
  <c r="AZ36" i="1"/>
  <c r="AZ35" i="1"/>
  <c r="AY15" i="1"/>
  <c r="AY29" i="1" s="1"/>
  <c r="AY24" i="16" l="1"/>
  <c r="AY15" i="13"/>
  <c r="AZ15" i="13" s="1"/>
  <c r="AZ43" i="9"/>
  <c r="AY48" i="9"/>
  <c r="AY49" i="9"/>
  <c r="AY50" i="9"/>
  <c r="AY53" i="9"/>
  <c r="AY55" i="9"/>
  <c r="AY47" i="9"/>
  <c r="AY54" i="9"/>
  <c r="AY52" i="9"/>
  <c r="AY23" i="9"/>
  <c r="AY29" i="9"/>
  <c r="AZ15" i="9"/>
  <c r="AY24" i="9"/>
  <c r="AY30" i="9"/>
  <c r="AY19" i="9"/>
  <c r="AY25" i="9"/>
  <c r="AY31" i="9"/>
  <c r="AY20" i="9"/>
  <c r="AY26" i="9"/>
  <c r="AY21" i="9"/>
  <c r="AY27" i="9"/>
  <c r="AY22" i="9"/>
  <c r="AY57" i="1"/>
  <c r="AZ47" i="1"/>
  <c r="AY58" i="1"/>
  <c r="AY52" i="1"/>
  <c r="AY62" i="1"/>
  <c r="AY56" i="1"/>
  <c r="AY51" i="1"/>
  <c r="AY60" i="1"/>
  <c r="AY54" i="1"/>
  <c r="AY63" i="1"/>
  <c r="AY24" i="1"/>
  <c r="AY25" i="1"/>
  <c r="AZ15" i="1"/>
  <c r="AY26" i="1"/>
  <c r="AY19" i="1"/>
  <c r="AY28" i="1"/>
  <c r="AY20" i="1"/>
  <c r="AY30" i="1"/>
  <c r="AY22" i="1"/>
  <c r="AY31" i="1"/>
  <c r="AY21" i="1"/>
  <c r="AY27" i="1"/>
  <c r="AY53" i="1"/>
  <c r="AY59" i="1"/>
  <c r="AY23" i="1"/>
  <c r="AY55" i="1"/>
  <c r="AJ70" i="20"/>
  <c r="AG58" i="20"/>
  <c r="AJ58" i="20"/>
  <c r="AJ90" i="20"/>
  <c r="AJ89" i="20"/>
  <c r="AJ88" i="20"/>
  <c r="AJ87" i="20"/>
  <c r="AJ86" i="20"/>
  <c r="AJ85" i="20"/>
  <c r="AJ84" i="20"/>
  <c r="AJ83" i="20"/>
  <c r="AJ82" i="20"/>
  <c r="AJ81" i="20"/>
  <c r="AJ80" i="20"/>
  <c r="AJ79" i="20"/>
  <c r="AJ78" i="20"/>
  <c r="AJ77" i="20"/>
  <c r="AJ76" i="20"/>
  <c r="AJ75" i="20"/>
  <c r="AJ74" i="20"/>
  <c r="AJ73" i="20"/>
  <c r="AJ72" i="20"/>
  <c r="AJ71" i="20"/>
  <c r="AJ69" i="20"/>
  <c r="AJ68" i="20"/>
  <c r="AJ67" i="20"/>
  <c r="AJ66" i="20"/>
  <c r="AJ65" i="20"/>
  <c r="AJ64" i="20"/>
  <c r="AJ63" i="20"/>
  <c r="AJ62" i="20"/>
  <c r="AJ61" i="20"/>
  <c r="AJ60" i="20"/>
  <c r="AJ59" i="20"/>
  <c r="AJ57" i="20"/>
  <c r="AJ56" i="20"/>
  <c r="AJ55" i="20"/>
  <c r="AJ54" i="20"/>
  <c r="AJ53" i="20"/>
  <c r="AJ52" i="20"/>
  <c r="AJ51" i="20"/>
  <c r="AJ50" i="20"/>
  <c r="AJ49" i="20"/>
  <c r="AJ48" i="20"/>
  <c r="AJ47" i="20"/>
  <c r="AJ46" i="20"/>
  <c r="AJ45" i="20"/>
  <c r="AJ44" i="20"/>
  <c r="AJ43" i="20"/>
  <c r="AJ42" i="20"/>
  <c r="AJ41" i="20"/>
  <c r="AJ40" i="20"/>
  <c r="AJ39" i="20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4" i="20"/>
  <c r="AJ3" i="20"/>
  <c r="X9" i="19"/>
  <c r="Y8" i="19"/>
  <c r="AR16" i="8"/>
  <c r="AR15" i="8"/>
  <c r="AR10" i="8"/>
  <c r="AR9" i="8"/>
  <c r="AR4" i="8"/>
  <c r="AR3" i="8"/>
  <c r="AX5" i="14"/>
  <c r="AX6" i="14"/>
  <c r="AX7" i="14"/>
  <c r="AX8" i="14"/>
  <c r="AX9" i="14"/>
  <c r="AX10" i="14"/>
  <c r="AX11" i="14"/>
  <c r="AX12" i="14"/>
  <c r="AX13" i="14"/>
  <c r="AX14" i="14"/>
  <c r="AX15" i="14"/>
  <c r="AX16" i="14"/>
  <c r="AX17" i="14"/>
  <c r="AX18" i="14"/>
  <c r="AX19" i="14"/>
  <c r="AX20" i="14"/>
  <c r="AX21" i="14"/>
  <c r="AX22" i="14"/>
  <c r="AX23" i="14"/>
  <c r="AX24" i="14"/>
  <c r="AX25" i="14"/>
  <c r="AX26" i="14"/>
  <c r="AX27" i="14"/>
  <c r="AX28" i="14"/>
  <c r="AX29" i="14"/>
  <c r="AX30" i="14"/>
  <c r="AX31" i="14"/>
  <c r="AX32" i="14"/>
  <c r="AX33" i="14"/>
  <c r="AX34" i="14"/>
  <c r="AX35" i="14"/>
  <c r="AX36" i="14"/>
  <c r="AX37" i="14"/>
  <c r="AX4" i="14"/>
  <c r="AX3" i="14"/>
  <c r="AW38" i="14"/>
  <c r="AW40" i="6"/>
  <c r="AX41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3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W32" i="5"/>
  <c r="AW41" i="5"/>
  <c r="AX31" i="5"/>
  <c r="AX30" i="5"/>
  <c r="AX29" i="5"/>
  <c r="AX28" i="5"/>
  <c r="AX27" i="5"/>
  <c r="AX26" i="5"/>
  <c r="AX25" i="5"/>
  <c r="AX24" i="5"/>
  <c r="AX23" i="5"/>
  <c r="AX22" i="5"/>
  <c r="AW8" i="5"/>
  <c r="AW16" i="5"/>
  <c r="AX5" i="5"/>
  <c r="AX4" i="5"/>
  <c r="X244" i="10"/>
  <c r="AW7" i="4"/>
  <c r="AW13" i="4"/>
  <c r="AX6" i="4"/>
  <c r="AX5" i="4"/>
  <c r="AX4" i="4"/>
  <c r="AX3" i="4"/>
  <c r="AW48" i="16"/>
  <c r="AX47" i="16"/>
  <c r="AX44" i="16"/>
  <c r="AX43" i="16"/>
  <c r="AX42" i="16"/>
  <c r="AX41" i="16"/>
  <c r="AX40" i="16"/>
  <c r="AW36" i="16"/>
  <c r="AX35" i="16"/>
  <c r="AX32" i="16"/>
  <c r="AX31" i="16"/>
  <c r="AX30" i="16"/>
  <c r="AX29" i="16"/>
  <c r="AX28" i="16"/>
  <c r="AW13" i="16"/>
  <c r="AX12" i="16"/>
  <c r="AX11" i="16"/>
  <c r="AX10" i="16"/>
  <c r="AW7" i="16"/>
  <c r="AX6" i="16"/>
  <c r="AX5" i="16"/>
  <c r="AX4" i="16"/>
  <c r="AW46" i="12"/>
  <c r="AW57" i="12"/>
  <c r="AW45" i="12"/>
  <c r="AX43" i="12"/>
  <c r="AX42" i="12"/>
  <c r="AX41" i="12"/>
  <c r="AX39" i="12"/>
  <c r="AX38" i="12"/>
  <c r="AX37" i="12"/>
  <c r="AW14" i="12"/>
  <c r="AW29" i="12"/>
  <c r="AX13" i="12"/>
  <c r="AW12" i="12"/>
  <c r="AX11" i="12"/>
  <c r="AX10" i="12"/>
  <c r="AX9" i="12"/>
  <c r="AX8" i="12"/>
  <c r="AX7" i="12"/>
  <c r="AX6" i="12"/>
  <c r="AW5" i="12"/>
  <c r="AX4" i="12"/>
  <c r="AX3" i="12"/>
  <c r="AW49" i="3"/>
  <c r="AW53" i="3"/>
  <c r="AX48" i="3"/>
  <c r="AX47" i="3"/>
  <c r="AX45" i="3"/>
  <c r="AX44" i="3"/>
  <c r="AX43" i="3"/>
  <c r="AX42" i="3"/>
  <c r="AX41" i="3"/>
  <c r="AW30" i="3"/>
  <c r="AW37" i="3"/>
  <c r="AX29" i="3"/>
  <c r="AX28" i="3"/>
  <c r="AX27" i="3"/>
  <c r="AW17" i="3"/>
  <c r="AW22" i="3"/>
  <c r="AX16" i="3"/>
  <c r="AX15" i="3"/>
  <c r="AW5" i="3"/>
  <c r="AW11" i="3"/>
  <c r="AX4" i="3"/>
  <c r="AX3" i="3"/>
  <c r="AW43" i="9"/>
  <c r="AW52" i="9"/>
  <c r="AX42" i="9"/>
  <c r="AX41" i="9"/>
  <c r="AX40" i="9"/>
  <c r="AX39" i="9"/>
  <c r="AX38" i="9"/>
  <c r="AX37" i="9"/>
  <c r="AX36" i="9"/>
  <c r="AX35" i="9"/>
  <c r="AW15" i="9"/>
  <c r="AW20" i="9"/>
  <c r="AX14" i="9"/>
  <c r="AX13" i="9"/>
  <c r="AX10" i="9"/>
  <c r="AX9" i="9"/>
  <c r="AX8" i="9"/>
  <c r="AX7" i="9"/>
  <c r="AX6" i="9"/>
  <c r="AX4" i="9"/>
  <c r="AX3" i="9"/>
  <c r="AW14" i="13"/>
  <c r="AW13" i="13"/>
  <c r="AW10" i="13"/>
  <c r="AW9" i="13"/>
  <c r="AW8" i="13"/>
  <c r="AW7" i="13"/>
  <c r="AW6" i="13"/>
  <c r="AW4" i="13"/>
  <c r="AW3" i="13"/>
  <c r="AW47" i="1"/>
  <c r="AW63" i="1"/>
  <c r="AX46" i="1"/>
  <c r="AX45" i="1"/>
  <c r="AX42" i="1"/>
  <c r="AX41" i="1"/>
  <c r="AX40" i="1"/>
  <c r="AX39" i="1"/>
  <c r="AX38" i="1"/>
  <c r="AX36" i="1"/>
  <c r="AX35" i="1"/>
  <c r="AW15" i="1"/>
  <c r="AX13" i="1"/>
  <c r="AX10" i="1"/>
  <c r="AX9" i="1"/>
  <c r="AX8" i="1"/>
  <c r="AX7" i="1"/>
  <c r="AX6" i="1"/>
  <c r="AX4" i="1"/>
  <c r="AX3" i="1"/>
  <c r="AV4" i="14"/>
  <c r="AV5" i="14"/>
  <c r="AV6" i="14"/>
  <c r="AV7" i="14"/>
  <c r="AV8" i="14"/>
  <c r="AV9" i="14"/>
  <c r="AV10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AV28" i="14"/>
  <c r="AV29" i="14"/>
  <c r="AV30" i="14"/>
  <c r="AV31" i="14"/>
  <c r="AV32" i="14"/>
  <c r="AV33" i="14"/>
  <c r="AV34" i="14"/>
  <c r="AV35" i="14"/>
  <c r="AV36" i="14"/>
  <c r="AV37" i="14"/>
  <c r="AV3" i="14"/>
  <c r="AV10" i="6"/>
  <c r="AU40" i="6"/>
  <c r="W244" i="10"/>
  <c r="AU13" i="16"/>
  <c r="AX13" i="16" s="1"/>
  <c r="AU15" i="9"/>
  <c r="AU47" i="1"/>
  <c r="AU57" i="1"/>
  <c r="AP16" i="8"/>
  <c r="AP15" i="8"/>
  <c r="AP10" i="8"/>
  <c r="AP9" i="8"/>
  <c r="AP4" i="8"/>
  <c r="AP3" i="8"/>
  <c r="AU38" i="14"/>
  <c r="AU42" i="6"/>
  <c r="AU80" i="6" s="1"/>
  <c r="AU84" i="6"/>
  <c r="AV41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3" i="6"/>
  <c r="AV21" i="6"/>
  <c r="AV20" i="6"/>
  <c r="AV19" i="6"/>
  <c r="AV18" i="6"/>
  <c r="AV17" i="6"/>
  <c r="AV16" i="6"/>
  <c r="AV15" i="6"/>
  <c r="AV14" i="6"/>
  <c r="AV13" i="6"/>
  <c r="AV12" i="6"/>
  <c r="AV11" i="6"/>
  <c r="AV9" i="6"/>
  <c r="AV8" i="6"/>
  <c r="AV7" i="6"/>
  <c r="AV6" i="6"/>
  <c r="AV5" i="6"/>
  <c r="AV4" i="6"/>
  <c r="AV3" i="6"/>
  <c r="AU32" i="5"/>
  <c r="AU45" i="5" s="1"/>
  <c r="AU40" i="5"/>
  <c r="AV31" i="5"/>
  <c r="AV30" i="5"/>
  <c r="AV29" i="5"/>
  <c r="AV28" i="5"/>
  <c r="AV27" i="5"/>
  <c r="AV26" i="5"/>
  <c r="AV25" i="5"/>
  <c r="AV24" i="5"/>
  <c r="AV23" i="5"/>
  <c r="AV22" i="5"/>
  <c r="AU8" i="5"/>
  <c r="AU17" i="5"/>
  <c r="AV5" i="5"/>
  <c r="AV4" i="5"/>
  <c r="AU7" i="4"/>
  <c r="AU13" i="4"/>
  <c r="AV6" i="4"/>
  <c r="AV5" i="4"/>
  <c r="AV4" i="4"/>
  <c r="AV3" i="4"/>
  <c r="AU48" i="16"/>
  <c r="AX48" i="16" s="1"/>
  <c r="AV47" i="16"/>
  <c r="AV44" i="16"/>
  <c r="AV43" i="16"/>
  <c r="AV42" i="16"/>
  <c r="AV41" i="16"/>
  <c r="AV40" i="16"/>
  <c r="AU36" i="16"/>
  <c r="AV35" i="16"/>
  <c r="AV32" i="16"/>
  <c r="AV31" i="16"/>
  <c r="AV30" i="16"/>
  <c r="AV29" i="16"/>
  <c r="AV28" i="16"/>
  <c r="AV12" i="16"/>
  <c r="AV11" i="16"/>
  <c r="AV10" i="16"/>
  <c r="AU7" i="16"/>
  <c r="AV6" i="16"/>
  <c r="AV5" i="16"/>
  <c r="AV4" i="16"/>
  <c r="AU46" i="12"/>
  <c r="AU56" i="12"/>
  <c r="AU45" i="12"/>
  <c r="AV43" i="12"/>
  <c r="AV42" i="12"/>
  <c r="AV41" i="12"/>
  <c r="AU40" i="12"/>
  <c r="AV39" i="12"/>
  <c r="AV38" i="12"/>
  <c r="AV37" i="12"/>
  <c r="AU14" i="12"/>
  <c r="AU29" i="12"/>
  <c r="AV13" i="12"/>
  <c r="AU12" i="12"/>
  <c r="AV11" i="12"/>
  <c r="AV10" i="12"/>
  <c r="AV9" i="12"/>
  <c r="AV8" i="12"/>
  <c r="AV7" i="12"/>
  <c r="AV6" i="12"/>
  <c r="AU5" i="12"/>
  <c r="AX5" i="12" s="1"/>
  <c r="AV4" i="12"/>
  <c r="AV3" i="12"/>
  <c r="AU49" i="3"/>
  <c r="AU58" i="3"/>
  <c r="AV48" i="3"/>
  <c r="AV47" i="3"/>
  <c r="AV45" i="3"/>
  <c r="AV44" i="3"/>
  <c r="AV43" i="3"/>
  <c r="AV42" i="3"/>
  <c r="AV41" i="3"/>
  <c r="AU30" i="3"/>
  <c r="AU37" i="3"/>
  <c r="AV29" i="3"/>
  <c r="AV28" i="3"/>
  <c r="AV27" i="3"/>
  <c r="AU17" i="3"/>
  <c r="AU23" i="3"/>
  <c r="AV16" i="3"/>
  <c r="AV15" i="3"/>
  <c r="AU5" i="3"/>
  <c r="AU11" i="3"/>
  <c r="AV4" i="3"/>
  <c r="AV3" i="3"/>
  <c r="AU43" i="9"/>
  <c r="AU50" i="9"/>
  <c r="AV42" i="9"/>
  <c r="AV41" i="9"/>
  <c r="AV40" i="9"/>
  <c r="AV39" i="9"/>
  <c r="AV38" i="9"/>
  <c r="AV37" i="9"/>
  <c r="AV36" i="9"/>
  <c r="AV35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V14" i="9"/>
  <c r="AV13" i="9"/>
  <c r="AV10" i="9"/>
  <c r="AV9" i="9"/>
  <c r="AV8" i="9"/>
  <c r="AV7" i="9"/>
  <c r="AV6" i="9"/>
  <c r="AV4" i="9"/>
  <c r="AV3" i="9"/>
  <c r="AU3" i="13"/>
  <c r="AX3" i="13" s="1"/>
  <c r="AU4" i="13"/>
  <c r="AX4" i="13" s="1"/>
  <c r="AU6" i="13"/>
  <c r="AX6" i="13" s="1"/>
  <c r="AU7" i="13"/>
  <c r="AX7" i="13" s="1"/>
  <c r="AU8" i="13"/>
  <c r="AX8" i="13" s="1"/>
  <c r="AU9" i="13"/>
  <c r="AX9" i="13" s="1"/>
  <c r="AU10" i="13"/>
  <c r="AX10" i="13" s="1"/>
  <c r="AU13" i="13"/>
  <c r="AX13" i="13" s="1"/>
  <c r="AU14" i="13"/>
  <c r="AX14" i="13" s="1"/>
  <c r="AV46" i="1"/>
  <c r="AV45" i="1"/>
  <c r="AV42" i="1"/>
  <c r="AV41" i="1"/>
  <c r="AV40" i="1"/>
  <c r="AV39" i="1"/>
  <c r="AV38" i="1"/>
  <c r="AV36" i="1"/>
  <c r="AV35" i="1"/>
  <c r="AU15" i="1"/>
  <c r="AV13" i="1"/>
  <c r="AV10" i="1"/>
  <c r="AV9" i="1"/>
  <c r="AV8" i="1"/>
  <c r="AV7" i="1"/>
  <c r="AV6" i="1"/>
  <c r="AV4" i="1"/>
  <c r="AV3" i="1"/>
  <c r="AG87" i="20"/>
  <c r="AG72" i="20"/>
  <c r="AG90" i="20"/>
  <c r="AG89" i="20"/>
  <c r="AG88" i="20"/>
  <c r="AG86" i="20"/>
  <c r="AG85" i="20"/>
  <c r="AG84" i="20"/>
  <c r="AG83" i="20"/>
  <c r="AG82" i="20"/>
  <c r="AG81" i="20"/>
  <c r="AG80" i="20"/>
  <c r="AG79" i="20"/>
  <c r="AG78" i="20"/>
  <c r="AG77" i="20"/>
  <c r="AG76" i="20"/>
  <c r="AG75" i="20"/>
  <c r="AG74" i="20"/>
  <c r="AG73" i="20"/>
  <c r="AG71" i="20"/>
  <c r="AG69" i="20"/>
  <c r="AG68" i="20"/>
  <c r="AG67" i="20"/>
  <c r="AG66" i="20"/>
  <c r="AG65" i="20"/>
  <c r="AG64" i="20"/>
  <c r="AG63" i="20"/>
  <c r="AG62" i="20"/>
  <c r="AG61" i="20"/>
  <c r="AG60" i="20"/>
  <c r="AG59" i="20"/>
  <c r="AG57" i="20"/>
  <c r="AG56" i="20"/>
  <c r="AG55" i="20"/>
  <c r="AG54" i="20"/>
  <c r="AG53" i="20"/>
  <c r="AG52" i="20"/>
  <c r="AG51" i="20"/>
  <c r="AG50" i="20"/>
  <c r="AG49" i="20"/>
  <c r="AG48" i="20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6" i="20"/>
  <c r="AG15" i="20"/>
  <c r="AG14" i="20"/>
  <c r="AG13" i="20"/>
  <c r="AG12" i="20"/>
  <c r="AG11" i="20"/>
  <c r="AG10" i="20"/>
  <c r="AG9" i="20"/>
  <c r="AG8" i="20"/>
  <c r="AG7" i="20"/>
  <c r="AG6" i="20"/>
  <c r="AG5" i="20"/>
  <c r="AG4" i="20"/>
  <c r="AG3" i="20"/>
  <c r="V9" i="19"/>
  <c r="W8" i="19"/>
  <c r="AT4" i="14"/>
  <c r="AT5" i="14"/>
  <c r="AT6" i="14"/>
  <c r="AT7" i="14"/>
  <c r="AT8" i="14"/>
  <c r="AT9" i="14"/>
  <c r="AT10" i="14"/>
  <c r="AT11" i="14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" i="14"/>
  <c r="AS40" i="6"/>
  <c r="AV40" i="6" s="1"/>
  <c r="AT29" i="6"/>
  <c r="AT25" i="5"/>
  <c r="AR25" i="5"/>
  <c r="AP25" i="5"/>
  <c r="AN25" i="5"/>
  <c r="AT4" i="5"/>
  <c r="AD80" i="20"/>
  <c r="AD16" i="20"/>
  <c r="AS45" i="12"/>
  <c r="AV45" i="12" s="1"/>
  <c r="V244" i="10"/>
  <c r="U244" i="10"/>
  <c r="AS49" i="3"/>
  <c r="AS53" i="3"/>
  <c r="AT48" i="3"/>
  <c r="AS46" i="12"/>
  <c r="AS56" i="12"/>
  <c r="AT42" i="12"/>
  <c r="AS30" i="3"/>
  <c r="AS37" i="3"/>
  <c r="AS17" i="3"/>
  <c r="AS5" i="3"/>
  <c r="AS43" i="9"/>
  <c r="AS15" i="9"/>
  <c r="AV15" i="9" s="1"/>
  <c r="AS28" i="9"/>
  <c r="AS47" i="1"/>
  <c r="AS60" i="1"/>
  <c r="AD90" i="20"/>
  <c r="AD89" i="20"/>
  <c r="AD88" i="20"/>
  <c r="AD86" i="20"/>
  <c r="AD85" i="20"/>
  <c r="AD84" i="20"/>
  <c r="AD83" i="20"/>
  <c r="AD82" i="20"/>
  <c r="AD81" i="20"/>
  <c r="AD79" i="20"/>
  <c r="AD78" i="20"/>
  <c r="AD77" i="20"/>
  <c r="AD76" i="20"/>
  <c r="AD75" i="20"/>
  <c r="AD74" i="20"/>
  <c r="AD73" i="20"/>
  <c r="AD71" i="20"/>
  <c r="AD69" i="20"/>
  <c r="AD68" i="20"/>
  <c r="AD67" i="20"/>
  <c r="AD66" i="20"/>
  <c r="AD65" i="20"/>
  <c r="AD64" i="20"/>
  <c r="AD63" i="20"/>
  <c r="AD62" i="20"/>
  <c r="AD61" i="20"/>
  <c r="AD60" i="20"/>
  <c r="AD59" i="20"/>
  <c r="AD57" i="20"/>
  <c r="AD56" i="20"/>
  <c r="AD55" i="20"/>
  <c r="AD54" i="20"/>
  <c r="AD53" i="20"/>
  <c r="AD52" i="20"/>
  <c r="AD51" i="20"/>
  <c r="AD50" i="20"/>
  <c r="AD49" i="20"/>
  <c r="AD48" i="20"/>
  <c r="AD47" i="20"/>
  <c r="AD46" i="20"/>
  <c r="AD45" i="20"/>
  <c r="AD44" i="20"/>
  <c r="AD43" i="20"/>
  <c r="AD42" i="20"/>
  <c r="AD41" i="20"/>
  <c r="AD40" i="20"/>
  <c r="AD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T9" i="19"/>
  <c r="U8" i="19"/>
  <c r="AN16" i="8"/>
  <c r="AN15" i="8"/>
  <c r="AN10" i="8"/>
  <c r="AN9" i="8"/>
  <c r="AN4" i="8"/>
  <c r="AN3" i="8"/>
  <c r="AS38" i="14"/>
  <c r="AS42" i="6"/>
  <c r="AS78" i="6"/>
  <c r="AT41" i="6"/>
  <c r="AT39" i="6"/>
  <c r="AT38" i="6"/>
  <c r="AT37" i="6"/>
  <c r="AT36" i="6"/>
  <c r="AT35" i="6"/>
  <c r="AT34" i="6"/>
  <c r="AT33" i="6"/>
  <c r="AT32" i="6"/>
  <c r="AT31" i="6"/>
  <c r="AT30" i="6"/>
  <c r="AT28" i="6"/>
  <c r="AT27" i="6"/>
  <c r="AT26" i="6"/>
  <c r="AT25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9" i="6"/>
  <c r="AT8" i="6"/>
  <c r="AT7" i="6"/>
  <c r="AT6" i="6"/>
  <c r="AT5" i="6"/>
  <c r="AT4" i="6"/>
  <c r="AT3" i="6"/>
  <c r="AS8" i="5"/>
  <c r="AS14" i="5"/>
  <c r="AS32" i="5"/>
  <c r="AS46" i="5"/>
  <c r="AT31" i="5"/>
  <c r="AT30" i="5"/>
  <c r="AT29" i="5"/>
  <c r="AT28" i="5"/>
  <c r="AT27" i="5"/>
  <c r="AT26" i="5"/>
  <c r="AT24" i="5"/>
  <c r="AT23" i="5"/>
  <c r="AT22" i="5"/>
  <c r="AT5" i="5"/>
  <c r="AS7" i="4"/>
  <c r="AT6" i="4"/>
  <c r="AT5" i="4"/>
  <c r="AT4" i="4"/>
  <c r="AT3" i="4"/>
  <c r="AS48" i="16"/>
  <c r="AT47" i="16"/>
  <c r="AT44" i="16"/>
  <c r="AT43" i="16"/>
  <c r="AT42" i="16"/>
  <c r="AT41" i="16"/>
  <c r="AT40" i="16"/>
  <c r="AS36" i="16"/>
  <c r="AV36" i="16" s="1"/>
  <c r="AT35" i="16"/>
  <c r="AT33" i="16"/>
  <c r="AT32" i="16"/>
  <c r="AT31" i="16"/>
  <c r="AT30" i="16"/>
  <c r="AT29" i="16"/>
  <c r="AT28" i="16"/>
  <c r="AS13" i="16"/>
  <c r="AV13" i="16" s="1"/>
  <c r="AT12" i="16"/>
  <c r="AT11" i="16"/>
  <c r="AT10" i="16"/>
  <c r="AS7" i="16"/>
  <c r="AV7" i="16" s="1"/>
  <c r="AT6" i="16"/>
  <c r="AT5" i="16"/>
  <c r="AT4" i="16"/>
  <c r="AS59" i="12"/>
  <c r="AS57" i="12"/>
  <c r="AS52" i="12"/>
  <c r="AS40" i="12"/>
  <c r="AT43" i="12"/>
  <c r="AT41" i="12"/>
  <c r="AT39" i="12"/>
  <c r="AT38" i="12"/>
  <c r="AT37" i="12"/>
  <c r="AS14" i="12"/>
  <c r="AS26" i="12"/>
  <c r="AS12" i="12"/>
  <c r="AV12" i="12" s="1"/>
  <c r="AS5" i="12"/>
  <c r="AV5" i="12" s="1"/>
  <c r="AT13" i="12"/>
  <c r="AT11" i="12"/>
  <c r="AT10" i="12"/>
  <c r="AT9" i="12"/>
  <c r="AT8" i="12"/>
  <c r="AT7" i="12"/>
  <c r="AT6" i="12"/>
  <c r="AT4" i="12"/>
  <c r="AT3" i="12"/>
  <c r="AT47" i="3"/>
  <c r="AT45" i="3"/>
  <c r="AT44" i="3"/>
  <c r="AT43" i="3"/>
  <c r="AT42" i="3"/>
  <c r="AT41" i="3"/>
  <c r="AT29" i="3"/>
  <c r="AT28" i="3"/>
  <c r="AT27" i="3"/>
  <c r="AS22" i="3"/>
  <c r="AT16" i="3"/>
  <c r="AT15" i="3"/>
  <c r="AS11" i="3"/>
  <c r="AS10" i="3"/>
  <c r="AS9" i="3"/>
  <c r="AT4" i="3"/>
  <c r="AT3" i="3"/>
  <c r="AS55" i="9"/>
  <c r="AS54" i="9"/>
  <c r="AS53" i="9"/>
  <c r="AS52" i="9"/>
  <c r="AS51" i="9"/>
  <c r="AS50" i="9"/>
  <c r="AS49" i="9"/>
  <c r="AS48" i="9"/>
  <c r="AS47" i="9"/>
  <c r="AT42" i="9"/>
  <c r="AT41" i="9"/>
  <c r="AT40" i="9"/>
  <c r="AT39" i="9"/>
  <c r="AT38" i="9"/>
  <c r="AT37" i="9"/>
  <c r="AT36" i="9"/>
  <c r="AT35" i="9"/>
  <c r="AS31" i="9"/>
  <c r="AS30" i="9"/>
  <c r="AS29" i="9"/>
  <c r="AS26" i="9"/>
  <c r="AS25" i="9"/>
  <c r="AS23" i="9"/>
  <c r="AS22" i="9"/>
  <c r="AS21" i="9"/>
  <c r="AS20" i="9"/>
  <c r="AS19" i="9"/>
  <c r="AT14" i="9"/>
  <c r="AT13" i="9"/>
  <c r="AT9" i="9"/>
  <c r="AT8" i="9"/>
  <c r="AT7" i="9"/>
  <c r="AT6" i="9"/>
  <c r="AT4" i="9"/>
  <c r="AT3" i="9"/>
  <c r="AS14" i="13"/>
  <c r="AV14" i="13" s="1"/>
  <c r="AS13" i="13"/>
  <c r="AV13" i="13" s="1"/>
  <c r="AS10" i="13"/>
  <c r="AV10" i="13" s="1"/>
  <c r="AS9" i="13"/>
  <c r="AV9" i="13" s="1"/>
  <c r="AS8" i="13"/>
  <c r="AV8" i="13" s="1"/>
  <c r="AS7" i="13"/>
  <c r="AV7" i="13" s="1"/>
  <c r="AS6" i="13"/>
  <c r="AV6" i="13" s="1"/>
  <c r="AS4" i="13"/>
  <c r="AV4" i="13" s="1"/>
  <c r="AS3" i="13"/>
  <c r="AV3" i="13" s="1"/>
  <c r="AS63" i="1"/>
  <c r="AS62" i="1"/>
  <c r="AS61" i="1"/>
  <c r="AS56" i="1"/>
  <c r="AS55" i="1"/>
  <c r="AS54" i="1"/>
  <c r="AS53" i="1"/>
  <c r="AT46" i="1"/>
  <c r="AT45" i="1"/>
  <c r="AT41" i="1"/>
  <c r="AT40" i="1"/>
  <c r="AT39" i="1"/>
  <c r="AT38" i="1"/>
  <c r="AT36" i="1"/>
  <c r="AT35" i="1"/>
  <c r="AS15" i="1"/>
  <c r="AV15" i="1" s="1"/>
  <c r="AS26" i="1"/>
  <c r="AT13" i="1"/>
  <c r="AT9" i="1"/>
  <c r="AT8" i="1"/>
  <c r="AT7" i="1"/>
  <c r="AT6" i="1"/>
  <c r="AT4" i="1"/>
  <c r="AT3" i="1"/>
  <c r="AR6" i="5"/>
  <c r="AR5" i="5"/>
  <c r="AR4" i="5"/>
  <c r="AQ8" i="5"/>
  <c r="AQ14" i="5" s="1"/>
  <c r="AQ17" i="5"/>
  <c r="AL16" i="8"/>
  <c r="AL15" i="8"/>
  <c r="AL10" i="8"/>
  <c r="AL9" i="8"/>
  <c r="AL4" i="8"/>
  <c r="AL3" i="8"/>
  <c r="AR41" i="6"/>
  <c r="AR39" i="6"/>
  <c r="AR38" i="6"/>
  <c r="AR37" i="6"/>
  <c r="AR36" i="6"/>
  <c r="AR35" i="6"/>
  <c r="AR34" i="6"/>
  <c r="AR33" i="6"/>
  <c r="AR32" i="6"/>
  <c r="AR31" i="6"/>
  <c r="AR30" i="6"/>
  <c r="AR28" i="6"/>
  <c r="AR27" i="6"/>
  <c r="AR26" i="6"/>
  <c r="AR25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A90" i="20"/>
  <c r="AA89" i="20"/>
  <c r="AA88" i="20"/>
  <c r="AA86" i="20"/>
  <c r="AA85" i="20"/>
  <c r="AA84" i="20"/>
  <c r="AA83" i="20"/>
  <c r="AA82" i="20"/>
  <c r="AA81" i="20"/>
  <c r="AA79" i="20"/>
  <c r="AA78" i="20"/>
  <c r="AA77" i="20"/>
  <c r="AA76" i="20"/>
  <c r="AA75" i="20"/>
  <c r="AA74" i="20"/>
  <c r="AA73" i="20"/>
  <c r="AA71" i="20"/>
  <c r="AA69" i="20"/>
  <c r="AA68" i="20"/>
  <c r="AA67" i="20"/>
  <c r="AA66" i="20"/>
  <c r="AA65" i="20"/>
  <c r="AA64" i="20"/>
  <c r="AA63" i="20"/>
  <c r="AA62" i="20"/>
  <c r="AA61" i="20"/>
  <c r="AA60" i="20"/>
  <c r="AA59" i="20"/>
  <c r="AA57" i="20"/>
  <c r="AA56" i="20"/>
  <c r="AA55" i="20"/>
  <c r="AA54" i="20"/>
  <c r="AA53" i="20"/>
  <c r="AA52" i="20"/>
  <c r="AA51" i="20"/>
  <c r="AA50" i="20"/>
  <c r="AA49" i="20"/>
  <c r="AA48" i="20"/>
  <c r="AA47" i="20"/>
  <c r="AA46" i="20"/>
  <c r="AA45" i="20"/>
  <c r="AA44" i="20"/>
  <c r="AA43" i="20"/>
  <c r="AA42" i="20"/>
  <c r="AA41" i="20"/>
  <c r="AA40" i="20"/>
  <c r="AA39" i="20"/>
  <c r="AA38" i="20"/>
  <c r="AA37" i="20"/>
  <c r="AA36" i="20"/>
  <c r="AA35" i="20"/>
  <c r="AA34" i="20"/>
  <c r="AA33" i="20"/>
  <c r="AA32" i="20"/>
  <c r="AA31" i="20"/>
  <c r="AA30" i="20"/>
  <c r="AA29" i="20"/>
  <c r="AA28" i="20"/>
  <c r="AA27" i="20"/>
  <c r="AA26" i="20"/>
  <c r="AA25" i="20"/>
  <c r="AA24" i="20"/>
  <c r="AA23" i="20"/>
  <c r="AA22" i="20"/>
  <c r="AA21" i="20"/>
  <c r="AA20" i="20"/>
  <c r="AA19" i="20"/>
  <c r="AA18" i="20"/>
  <c r="AA15" i="20"/>
  <c r="AA14" i="20"/>
  <c r="AA13" i="20"/>
  <c r="AA12" i="20"/>
  <c r="AA11" i="20"/>
  <c r="AA10" i="20"/>
  <c r="AA9" i="20"/>
  <c r="AA8" i="20"/>
  <c r="AA7" i="20"/>
  <c r="AA6" i="20"/>
  <c r="AA5" i="20"/>
  <c r="AA4" i="20"/>
  <c r="AA3" i="20"/>
  <c r="R9" i="19"/>
  <c r="S6" i="19"/>
  <c r="S5" i="19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Q38" i="14"/>
  <c r="AQ40" i="6"/>
  <c r="AT40" i="6" s="1"/>
  <c r="AR31" i="5"/>
  <c r="AR30" i="5"/>
  <c r="AR29" i="5"/>
  <c r="AR28" i="5"/>
  <c r="AR27" i="5"/>
  <c r="AR26" i="5"/>
  <c r="AR24" i="5"/>
  <c r="AR23" i="5"/>
  <c r="AR22" i="5"/>
  <c r="AQ32" i="5"/>
  <c r="AQ42" i="5"/>
  <c r="AQ41" i="5"/>
  <c r="AR6" i="4"/>
  <c r="AR5" i="4"/>
  <c r="AR4" i="4"/>
  <c r="AR3" i="4"/>
  <c r="AQ7" i="4"/>
  <c r="AQ11" i="4"/>
  <c r="AQ15" i="4"/>
  <c r="AR47" i="16"/>
  <c r="AR44" i="16"/>
  <c r="AR43" i="16"/>
  <c r="AR42" i="16"/>
  <c r="AR41" i="16"/>
  <c r="AR40" i="16"/>
  <c r="AR35" i="16"/>
  <c r="AR33" i="16"/>
  <c r="AR32" i="16"/>
  <c r="AR31" i="16"/>
  <c r="AR30" i="16"/>
  <c r="AR29" i="16"/>
  <c r="AR28" i="16"/>
  <c r="AQ48" i="16"/>
  <c r="AQ36" i="16"/>
  <c r="AR12" i="16"/>
  <c r="AR11" i="16"/>
  <c r="AR10" i="16"/>
  <c r="AQ13" i="16"/>
  <c r="AR6" i="16"/>
  <c r="AR5" i="16"/>
  <c r="AR4" i="16"/>
  <c r="AQ7" i="16"/>
  <c r="AR43" i="12"/>
  <c r="AR41" i="12"/>
  <c r="AR39" i="12"/>
  <c r="AR38" i="12"/>
  <c r="AR37" i="12"/>
  <c r="AQ46" i="12"/>
  <c r="AQ56" i="12"/>
  <c r="AQ59" i="12"/>
  <c r="AQ45" i="12"/>
  <c r="AQ58" i="12"/>
  <c r="AQ40" i="12"/>
  <c r="AR13" i="12"/>
  <c r="AR11" i="12"/>
  <c r="AR10" i="12"/>
  <c r="AR9" i="12"/>
  <c r="AR8" i="12"/>
  <c r="AR7" i="12"/>
  <c r="AR6" i="12"/>
  <c r="AR4" i="12"/>
  <c r="AR3" i="12"/>
  <c r="AQ14" i="12"/>
  <c r="AQ30" i="12"/>
  <c r="AQ12" i="12"/>
  <c r="AT12" i="12" s="1"/>
  <c r="AQ31" i="12"/>
  <c r="AQ5" i="12"/>
  <c r="AT5" i="12"/>
  <c r="AR47" i="3"/>
  <c r="AR45" i="3"/>
  <c r="AR44" i="3"/>
  <c r="AR43" i="3"/>
  <c r="AR42" i="3"/>
  <c r="AR41" i="3"/>
  <c r="AQ49" i="3"/>
  <c r="AQ56" i="3"/>
  <c r="AR29" i="3"/>
  <c r="AR28" i="3"/>
  <c r="AR27" i="3"/>
  <c r="AQ30" i="3"/>
  <c r="AQ37" i="3"/>
  <c r="AR16" i="3"/>
  <c r="AR15" i="3"/>
  <c r="AQ17" i="3"/>
  <c r="AQ23" i="3"/>
  <c r="AR4" i="3"/>
  <c r="AR3" i="3"/>
  <c r="AQ5" i="3"/>
  <c r="AT5" i="3"/>
  <c r="AR42" i="9"/>
  <c r="AR41" i="9"/>
  <c r="AR40" i="9"/>
  <c r="AR39" i="9"/>
  <c r="AR38" i="9"/>
  <c r="AR37" i="9"/>
  <c r="AR36" i="9"/>
  <c r="AR35" i="9"/>
  <c r="AQ43" i="9"/>
  <c r="AQ48" i="9" s="1"/>
  <c r="AQ55" i="9"/>
  <c r="AQ54" i="9"/>
  <c r="AR14" i="9"/>
  <c r="AR13" i="9"/>
  <c r="AR9" i="9"/>
  <c r="AR8" i="9"/>
  <c r="AR7" i="9"/>
  <c r="AR6" i="9"/>
  <c r="AR4" i="9"/>
  <c r="AR3" i="9"/>
  <c r="AQ10" i="9"/>
  <c r="AT10" i="9" s="1"/>
  <c r="AQ14" i="13"/>
  <c r="AT14" i="13" s="1"/>
  <c r="AR14" i="13"/>
  <c r="AQ9" i="13"/>
  <c r="AT9" i="13" s="1"/>
  <c r="AR9" i="13"/>
  <c r="AQ8" i="13"/>
  <c r="AT8" i="13" s="1"/>
  <c r="AR8" i="13"/>
  <c r="AQ13" i="13"/>
  <c r="AT13" i="13" s="1"/>
  <c r="AR13" i="13"/>
  <c r="AQ7" i="13"/>
  <c r="AT7" i="13" s="1"/>
  <c r="AR7" i="13"/>
  <c r="AQ6" i="13"/>
  <c r="AT6" i="13" s="1"/>
  <c r="AR6" i="13"/>
  <c r="AQ4" i="13"/>
  <c r="AT4" i="13" s="1"/>
  <c r="AR4" i="13"/>
  <c r="AQ3" i="13"/>
  <c r="AT3" i="13" s="1"/>
  <c r="AR3" i="13"/>
  <c r="AP46" i="1"/>
  <c r="AR46" i="1"/>
  <c r="AR45" i="1"/>
  <c r="AR41" i="1"/>
  <c r="AR40" i="1"/>
  <c r="AR39" i="1"/>
  <c r="AR38" i="1"/>
  <c r="AR36" i="1"/>
  <c r="AR35" i="1"/>
  <c r="AQ42" i="1"/>
  <c r="AQ47" i="1" s="1"/>
  <c r="AT42" i="1"/>
  <c r="AR42" i="1"/>
  <c r="AR13" i="1"/>
  <c r="AR9" i="1"/>
  <c r="AR8" i="1"/>
  <c r="AR7" i="1"/>
  <c r="AR6" i="1"/>
  <c r="AR4" i="1"/>
  <c r="AR3" i="1"/>
  <c r="AQ10" i="1"/>
  <c r="AT10" i="1" s="1"/>
  <c r="AQ15" i="1"/>
  <c r="AQ30" i="1"/>
  <c r="X67" i="20"/>
  <c r="P9" i="19"/>
  <c r="Q7" i="19" s="1"/>
  <c r="Q8" i="19"/>
  <c r="AJ16" i="8"/>
  <c r="AJ15" i="8"/>
  <c r="AJ10" i="8"/>
  <c r="AJ9" i="8"/>
  <c r="AJ4" i="8"/>
  <c r="AJ3" i="8"/>
  <c r="T244" i="10"/>
  <c r="AP47" i="16"/>
  <c r="AP44" i="16"/>
  <c r="AP43" i="16"/>
  <c r="AP42" i="16"/>
  <c r="AP41" i="16"/>
  <c r="AP40" i="16"/>
  <c r="AP35" i="16"/>
  <c r="AP33" i="16"/>
  <c r="AP32" i="16"/>
  <c r="AP31" i="16"/>
  <c r="AP30" i="16"/>
  <c r="AP29" i="16"/>
  <c r="AP28" i="16"/>
  <c r="AO36" i="16"/>
  <c r="AR36" i="16"/>
  <c r="AO48" i="16"/>
  <c r="AR48" i="16" s="1"/>
  <c r="AP12" i="16"/>
  <c r="AP11" i="16"/>
  <c r="AP10" i="16"/>
  <c r="AO13" i="16"/>
  <c r="AR13" i="16"/>
  <c r="AP6" i="16"/>
  <c r="AP5" i="16"/>
  <c r="AP4" i="16"/>
  <c r="AO7" i="16"/>
  <c r="AP43" i="12"/>
  <c r="AP41" i="12"/>
  <c r="AP39" i="12"/>
  <c r="AP38" i="12"/>
  <c r="AP37" i="12"/>
  <c r="AO46" i="12"/>
  <c r="AO45" i="12"/>
  <c r="AO40" i="12"/>
  <c r="AP13" i="12"/>
  <c r="AP11" i="12"/>
  <c r="AP10" i="12"/>
  <c r="AP9" i="12"/>
  <c r="AP8" i="12"/>
  <c r="AP7" i="12"/>
  <c r="AP6" i="12"/>
  <c r="AP4" i="12"/>
  <c r="AP3" i="12"/>
  <c r="AO14" i="12"/>
  <c r="AO28" i="12"/>
  <c r="AO23" i="12"/>
  <c r="AO12" i="12"/>
  <c r="AO31" i="12"/>
  <c r="AO5" i="12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O38" i="14"/>
  <c r="AP41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P4" i="6"/>
  <c r="AP3" i="6"/>
  <c r="AO40" i="6"/>
  <c r="AO42" i="6"/>
  <c r="AP31" i="5"/>
  <c r="AP30" i="5"/>
  <c r="AP29" i="5"/>
  <c r="AP28" i="5"/>
  <c r="AP27" i="5"/>
  <c r="AP26" i="5"/>
  <c r="AP24" i="5"/>
  <c r="AP23" i="5"/>
  <c r="AP22" i="5"/>
  <c r="AO32" i="5"/>
  <c r="AO43" i="5"/>
  <c r="AP6" i="5"/>
  <c r="AP5" i="5"/>
  <c r="AP4" i="5"/>
  <c r="AO8" i="5"/>
  <c r="AO15" i="5"/>
  <c r="AP42" i="9"/>
  <c r="AP41" i="9"/>
  <c r="AP40" i="9"/>
  <c r="AP39" i="9"/>
  <c r="AP38" i="9"/>
  <c r="AP37" i="9"/>
  <c r="AP36" i="9"/>
  <c r="AP35" i="9"/>
  <c r="AO43" i="9"/>
  <c r="AP45" i="1"/>
  <c r="AP43" i="1"/>
  <c r="AP41" i="1"/>
  <c r="AP40" i="1"/>
  <c r="AP39" i="1"/>
  <c r="AP36" i="1"/>
  <c r="AP35" i="1"/>
  <c r="AO47" i="1"/>
  <c r="AO63" i="1"/>
  <c r="AP6" i="4"/>
  <c r="AP5" i="4"/>
  <c r="AP4" i="4"/>
  <c r="AP3" i="4"/>
  <c r="AO7" i="4"/>
  <c r="AO14" i="4"/>
  <c r="AP4" i="9"/>
  <c r="AP3" i="9"/>
  <c r="AO15" i="9"/>
  <c r="AO26" i="9"/>
  <c r="AO24" i="9"/>
  <c r="AO11" i="3"/>
  <c r="AO10" i="3"/>
  <c r="AO9" i="3"/>
  <c r="AP4" i="3"/>
  <c r="AP3" i="3"/>
  <c r="AP16" i="3"/>
  <c r="AP15" i="3"/>
  <c r="AO17" i="3"/>
  <c r="AO21" i="3"/>
  <c r="AP47" i="3"/>
  <c r="AP45" i="3"/>
  <c r="AP44" i="3"/>
  <c r="AP43" i="3"/>
  <c r="AP42" i="3"/>
  <c r="AP41" i="3"/>
  <c r="AO49" i="3"/>
  <c r="AO58" i="3"/>
  <c r="AP29" i="3"/>
  <c r="AP28" i="3"/>
  <c r="AP27" i="3"/>
  <c r="AO30" i="3"/>
  <c r="AO37" i="3"/>
  <c r="AP13" i="1"/>
  <c r="AP9" i="1"/>
  <c r="AP8" i="1"/>
  <c r="AP7" i="1"/>
  <c r="AP4" i="1"/>
  <c r="AP3" i="1"/>
  <c r="AO15" i="1"/>
  <c r="AO31" i="1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M38" i="14"/>
  <c r="AK38" i="14"/>
  <c r="AN41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M40" i="6"/>
  <c r="AH4" i="8"/>
  <c r="AH3" i="8"/>
  <c r="AH16" i="8"/>
  <c r="AH15" i="8"/>
  <c r="AH10" i="8"/>
  <c r="AH9" i="8"/>
  <c r="X90" i="20"/>
  <c r="X89" i="20"/>
  <c r="X88" i="20"/>
  <c r="X86" i="20"/>
  <c r="X85" i="20"/>
  <c r="X84" i="20"/>
  <c r="X83" i="20"/>
  <c r="X82" i="20"/>
  <c r="X81" i="20"/>
  <c r="X79" i="20"/>
  <c r="X78" i="20"/>
  <c r="X77" i="20"/>
  <c r="X76" i="20"/>
  <c r="X75" i="20"/>
  <c r="X74" i="20"/>
  <c r="X73" i="20"/>
  <c r="X71" i="20"/>
  <c r="X69" i="20"/>
  <c r="X68" i="20"/>
  <c r="X66" i="20"/>
  <c r="X65" i="20"/>
  <c r="X64" i="20"/>
  <c r="X63" i="20"/>
  <c r="X62" i="20"/>
  <c r="X61" i="20"/>
  <c r="X60" i="20"/>
  <c r="X59" i="20"/>
  <c r="X57" i="20"/>
  <c r="X56" i="20"/>
  <c r="X55" i="20"/>
  <c r="X54" i="20"/>
  <c r="X53" i="20"/>
  <c r="X52" i="20"/>
  <c r="X51" i="20"/>
  <c r="X50" i="20"/>
  <c r="X49" i="20"/>
  <c r="X48" i="20"/>
  <c r="X47" i="20"/>
  <c r="X45" i="20"/>
  <c r="X44" i="20"/>
  <c r="X43" i="20"/>
  <c r="X42" i="20"/>
  <c r="X41" i="20"/>
  <c r="X40" i="20"/>
  <c r="X39" i="20"/>
  <c r="X38" i="20"/>
  <c r="X37" i="20"/>
  <c r="X36" i="20"/>
  <c r="X35" i="20"/>
  <c r="X34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3" i="20"/>
  <c r="X12" i="20"/>
  <c r="X11" i="20"/>
  <c r="X10" i="20"/>
  <c r="X9" i="20"/>
  <c r="X8" i="20"/>
  <c r="X7" i="20"/>
  <c r="X6" i="20"/>
  <c r="X5" i="20"/>
  <c r="X4" i="20"/>
  <c r="X3" i="20"/>
  <c r="X91" i="20" s="1"/>
  <c r="Y84" i="20" s="1"/>
  <c r="N9" i="19"/>
  <c r="O4" i="19"/>
  <c r="O3" i="19"/>
  <c r="AN31" i="5"/>
  <c r="AN30" i="5"/>
  <c r="AN29" i="5"/>
  <c r="AN28" i="5"/>
  <c r="AN27" i="5"/>
  <c r="AN26" i="5"/>
  <c r="AN24" i="5"/>
  <c r="AN23" i="5"/>
  <c r="AN22" i="5"/>
  <c r="AM32" i="5"/>
  <c r="AN6" i="5"/>
  <c r="AN5" i="5"/>
  <c r="AN4" i="5"/>
  <c r="AM8" i="5"/>
  <c r="AP8" i="5" s="1"/>
  <c r="AM15" i="5"/>
  <c r="AM17" i="5"/>
  <c r="S244" i="10"/>
  <c r="AN6" i="4"/>
  <c r="AN5" i="4"/>
  <c r="AN4" i="4"/>
  <c r="AN3" i="4"/>
  <c r="AM7" i="4"/>
  <c r="AN47" i="16"/>
  <c r="AN44" i="16"/>
  <c r="AN43" i="16"/>
  <c r="AN42" i="16"/>
  <c r="AN41" i="16"/>
  <c r="AN40" i="16"/>
  <c r="AN35" i="16"/>
  <c r="AN33" i="16"/>
  <c r="AN32" i="16"/>
  <c r="AN31" i="16"/>
  <c r="AN30" i="16"/>
  <c r="AN29" i="16"/>
  <c r="AN28" i="16"/>
  <c r="AM48" i="16"/>
  <c r="AP48" i="16"/>
  <c r="AM36" i="16"/>
  <c r="AP36" i="16" s="1"/>
  <c r="AN12" i="16"/>
  <c r="AN11" i="16"/>
  <c r="AN10" i="16"/>
  <c r="AM13" i="16"/>
  <c r="AN6" i="16"/>
  <c r="AN5" i="16"/>
  <c r="AN4" i="16"/>
  <c r="AM7" i="16"/>
  <c r="AM14" i="12"/>
  <c r="AM26" i="12"/>
  <c r="AM29" i="12"/>
  <c r="AN13" i="12"/>
  <c r="AN11" i="12"/>
  <c r="AN10" i="12"/>
  <c r="AN9" i="12"/>
  <c r="AN8" i="12"/>
  <c r="AN7" i="12"/>
  <c r="AN6" i="12"/>
  <c r="AN4" i="12"/>
  <c r="AN3" i="12"/>
  <c r="AM12" i="12"/>
  <c r="AM5" i="12"/>
  <c r="AM24" i="12"/>
  <c r="AN43" i="12"/>
  <c r="AN41" i="12"/>
  <c r="AN39" i="12"/>
  <c r="AN38" i="12"/>
  <c r="AN37" i="12"/>
  <c r="AM46" i="12"/>
  <c r="AM51" i="12"/>
  <c r="AM57" i="12"/>
  <c r="AM45" i="12"/>
  <c r="AP45" i="12" s="1"/>
  <c r="AM58" i="12"/>
  <c r="AM40" i="12"/>
  <c r="AM53" i="12" s="1"/>
  <c r="AP40" i="12"/>
  <c r="AN47" i="3"/>
  <c r="AN45" i="3"/>
  <c r="AN44" i="3"/>
  <c r="AN43" i="3"/>
  <c r="AN42" i="3"/>
  <c r="AN41" i="3"/>
  <c r="AM49" i="3"/>
  <c r="AM56" i="3"/>
  <c r="AN29" i="3"/>
  <c r="AN28" i="3"/>
  <c r="AN27" i="3"/>
  <c r="AM30" i="3"/>
  <c r="AM37" i="3"/>
  <c r="AN16" i="3"/>
  <c r="AN15" i="3"/>
  <c r="AM17" i="3"/>
  <c r="AN4" i="3"/>
  <c r="AN3" i="3"/>
  <c r="AM5" i="3"/>
  <c r="AP5" i="3"/>
  <c r="AN42" i="9"/>
  <c r="AN41" i="9"/>
  <c r="AN40" i="9"/>
  <c r="AN39" i="9"/>
  <c r="AN38" i="9"/>
  <c r="AN37" i="9"/>
  <c r="AN36" i="9"/>
  <c r="AN35" i="9"/>
  <c r="AM43" i="9"/>
  <c r="AM50" i="9"/>
  <c r="AM14" i="9"/>
  <c r="AP14" i="9" s="1"/>
  <c r="AM13" i="9"/>
  <c r="AP13" i="9"/>
  <c r="AM12" i="9"/>
  <c r="AM11" i="9"/>
  <c r="AM9" i="9"/>
  <c r="AM8" i="9"/>
  <c r="AM7" i="9"/>
  <c r="AP7" i="9"/>
  <c r="AM5" i="9"/>
  <c r="AM13" i="13"/>
  <c r="AM11" i="13"/>
  <c r="AM9" i="13"/>
  <c r="AP9" i="13"/>
  <c r="AM8" i="13"/>
  <c r="AM7" i="13"/>
  <c r="AP7" i="13"/>
  <c r="AM4" i="13"/>
  <c r="AP4" i="13"/>
  <c r="AM3" i="13"/>
  <c r="AP3" i="13"/>
  <c r="AM38" i="1"/>
  <c r="AM42" i="1"/>
  <c r="AP42" i="1"/>
  <c r="AM10" i="1"/>
  <c r="AP10" i="1"/>
  <c r="AN45" i="1"/>
  <c r="AN43" i="1"/>
  <c r="AN42" i="1"/>
  <c r="AN41" i="1"/>
  <c r="AN40" i="1"/>
  <c r="AN39" i="1"/>
  <c r="AN36" i="1"/>
  <c r="AN35" i="1"/>
  <c r="AN13" i="1"/>
  <c r="AN10" i="1"/>
  <c r="AN9" i="1"/>
  <c r="AN8" i="1"/>
  <c r="AN7" i="1"/>
  <c r="AN4" i="1"/>
  <c r="AN3" i="1"/>
  <c r="AM6" i="1"/>
  <c r="U91" i="20"/>
  <c r="V84" i="20"/>
  <c r="V89" i="20"/>
  <c r="AL42" i="9"/>
  <c r="AL41" i="9"/>
  <c r="AL40" i="9"/>
  <c r="AL39" i="9"/>
  <c r="AL38" i="9"/>
  <c r="AL37" i="9"/>
  <c r="AL36" i="9"/>
  <c r="AL35" i="9"/>
  <c r="AK43" i="9"/>
  <c r="AK53" i="9"/>
  <c r="AK54" i="9"/>
  <c r="AL47" i="16"/>
  <c r="AL44" i="16"/>
  <c r="AL43" i="16"/>
  <c r="AL42" i="16"/>
  <c r="AL41" i="16"/>
  <c r="AL40" i="16"/>
  <c r="AL35" i="16"/>
  <c r="AL33" i="16"/>
  <c r="AL32" i="16"/>
  <c r="AL31" i="16"/>
  <c r="AL30" i="16"/>
  <c r="AL29" i="16"/>
  <c r="AL28" i="16"/>
  <c r="AK36" i="16"/>
  <c r="AK48" i="16"/>
  <c r="AK49" i="16" s="1"/>
  <c r="AL12" i="16"/>
  <c r="AL11" i="16"/>
  <c r="AL10" i="16"/>
  <c r="AL6" i="16"/>
  <c r="AL5" i="16"/>
  <c r="AL4" i="16"/>
  <c r="AK7" i="16"/>
  <c r="AK13" i="16"/>
  <c r="AF4" i="8"/>
  <c r="AF3" i="8"/>
  <c r="AF10" i="8"/>
  <c r="AF9" i="8"/>
  <c r="AF16" i="8"/>
  <c r="AF15" i="8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41" i="6"/>
  <c r="AL39" i="6"/>
  <c r="AL38" i="6"/>
  <c r="AL37" i="6"/>
  <c r="AL36" i="6"/>
  <c r="AL35" i="6"/>
  <c r="AL34" i="6"/>
  <c r="AL33" i="6"/>
  <c r="AL31" i="6"/>
  <c r="AL30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4" i="6"/>
  <c r="AL13" i="6"/>
  <c r="AL12" i="6"/>
  <c r="AL11" i="6"/>
  <c r="AL9" i="6"/>
  <c r="AL8" i="6"/>
  <c r="AL7" i="6"/>
  <c r="AL6" i="6"/>
  <c r="AL5" i="6"/>
  <c r="AL4" i="6"/>
  <c r="AL3" i="6"/>
  <c r="AK40" i="6"/>
  <c r="AK42" i="6"/>
  <c r="AL43" i="12"/>
  <c r="AL41" i="12"/>
  <c r="AL39" i="12"/>
  <c r="AL38" i="12"/>
  <c r="AL37" i="12"/>
  <c r="AK46" i="12"/>
  <c r="AK56" i="12" s="1"/>
  <c r="AK52" i="12"/>
  <c r="AK45" i="12"/>
  <c r="AK40" i="12"/>
  <c r="AN40" i="12" s="1"/>
  <c r="AL13" i="12"/>
  <c r="AL11" i="12"/>
  <c r="AL10" i="12"/>
  <c r="AL9" i="12"/>
  <c r="AL8" i="12"/>
  <c r="AL7" i="12"/>
  <c r="AL6" i="12"/>
  <c r="AL4" i="12"/>
  <c r="AL3" i="12"/>
  <c r="AK14" i="12"/>
  <c r="AK29" i="12" s="1"/>
  <c r="AK28" i="12"/>
  <c r="AK12" i="12"/>
  <c r="AN12" i="12" s="1"/>
  <c r="AK5" i="12"/>
  <c r="AK13" i="9"/>
  <c r="AL13" i="9"/>
  <c r="AK12" i="9"/>
  <c r="AK11" i="9"/>
  <c r="AK10" i="9"/>
  <c r="AL10" i="9"/>
  <c r="AK9" i="9"/>
  <c r="AN9" i="9" s="1"/>
  <c r="AL9" i="9"/>
  <c r="AK8" i="9"/>
  <c r="AL8" i="9"/>
  <c r="AK7" i="9"/>
  <c r="AN7" i="9"/>
  <c r="AK6" i="9"/>
  <c r="AL6" i="9"/>
  <c r="AK5" i="9"/>
  <c r="AL5" i="9"/>
  <c r="AK4" i="9"/>
  <c r="AN4" i="9"/>
  <c r="AL4" i="9"/>
  <c r="AK3" i="9"/>
  <c r="AN3" i="9"/>
  <c r="AK49" i="3"/>
  <c r="AK57" i="3"/>
  <c r="AL31" i="5"/>
  <c r="AL30" i="5"/>
  <c r="AL29" i="5"/>
  <c r="AL28" i="5"/>
  <c r="AL27" i="5"/>
  <c r="AL26" i="5"/>
  <c r="AL24" i="5"/>
  <c r="AL23" i="5"/>
  <c r="AL22" i="5"/>
  <c r="AK32" i="5"/>
  <c r="AL6" i="5"/>
  <c r="AL5" i="5"/>
  <c r="AL4" i="5"/>
  <c r="AK8" i="5"/>
  <c r="AK15" i="5"/>
  <c r="AL6" i="4"/>
  <c r="AL5" i="4"/>
  <c r="AL4" i="4"/>
  <c r="AL3" i="4"/>
  <c r="AK7" i="4"/>
  <c r="AK13" i="4" s="1"/>
  <c r="AK15" i="4"/>
  <c r="AL47" i="3"/>
  <c r="AL45" i="3"/>
  <c r="AL44" i="3"/>
  <c r="AL43" i="3"/>
  <c r="AL42" i="3"/>
  <c r="AL41" i="3"/>
  <c r="AL29" i="3"/>
  <c r="AL28" i="3"/>
  <c r="AL27" i="3"/>
  <c r="AK30" i="3"/>
  <c r="AK35" i="3"/>
  <c r="AK37" i="3"/>
  <c r="AK17" i="3"/>
  <c r="AK22" i="3"/>
  <c r="AL16" i="3"/>
  <c r="AL15" i="3"/>
  <c r="AL4" i="3"/>
  <c r="AL3" i="3"/>
  <c r="AK5" i="3"/>
  <c r="AK10" i="3"/>
  <c r="AK11" i="3"/>
  <c r="AK13" i="13"/>
  <c r="AK11" i="13"/>
  <c r="AK10" i="13"/>
  <c r="AK9" i="13"/>
  <c r="AN9" i="13"/>
  <c r="AK8" i="13"/>
  <c r="AK7" i="13"/>
  <c r="AK6" i="13"/>
  <c r="AK4" i="13"/>
  <c r="AK3" i="13"/>
  <c r="AN3" i="13" s="1"/>
  <c r="AL45" i="1"/>
  <c r="AL43" i="1"/>
  <c r="AL42" i="1"/>
  <c r="AL41" i="1"/>
  <c r="AL40" i="1"/>
  <c r="AL39" i="1"/>
  <c r="AL37" i="1"/>
  <c r="AL36" i="1"/>
  <c r="AL35" i="1"/>
  <c r="AK47" i="1"/>
  <c r="AL13" i="1"/>
  <c r="AL10" i="1"/>
  <c r="AL9" i="1"/>
  <c r="AL8" i="1"/>
  <c r="AL7" i="1"/>
  <c r="AL6" i="1"/>
  <c r="AL5" i="1"/>
  <c r="AL4" i="1"/>
  <c r="AL3" i="1"/>
  <c r="AK15" i="1"/>
  <c r="AK25" i="1"/>
  <c r="S91" i="20"/>
  <c r="R91" i="20"/>
  <c r="Q91" i="20"/>
  <c r="O91" i="20"/>
  <c r="N91" i="20"/>
  <c r="M91" i="20"/>
  <c r="K91" i="20"/>
  <c r="J91" i="20"/>
  <c r="I91" i="20"/>
  <c r="T89" i="20"/>
  <c r="P89" i="20"/>
  <c r="L89" i="20"/>
  <c r="H89" i="20"/>
  <c r="D89" i="20"/>
  <c r="T88" i="20"/>
  <c r="P88" i="20"/>
  <c r="L88" i="20"/>
  <c r="H88" i="20"/>
  <c r="D88" i="20"/>
  <c r="T86" i="20"/>
  <c r="P86" i="20"/>
  <c r="L86" i="20"/>
  <c r="H86" i="20"/>
  <c r="D86" i="20"/>
  <c r="T85" i="20"/>
  <c r="P85" i="20"/>
  <c r="L85" i="20"/>
  <c r="H85" i="20"/>
  <c r="D85" i="20"/>
  <c r="T84" i="20"/>
  <c r="P84" i="20"/>
  <c r="L84" i="20"/>
  <c r="H84" i="20"/>
  <c r="D84" i="20"/>
  <c r="T83" i="20"/>
  <c r="P83" i="20"/>
  <c r="L83" i="20"/>
  <c r="H83" i="20"/>
  <c r="D83" i="20"/>
  <c r="T82" i="20"/>
  <c r="P82" i="20"/>
  <c r="L82" i="20"/>
  <c r="H82" i="20"/>
  <c r="D82" i="20"/>
  <c r="T81" i="20"/>
  <c r="P81" i="20"/>
  <c r="L81" i="20"/>
  <c r="H81" i="20"/>
  <c r="D81" i="20"/>
  <c r="T79" i="20"/>
  <c r="P79" i="20"/>
  <c r="L79" i="20"/>
  <c r="H79" i="20"/>
  <c r="D79" i="20"/>
  <c r="T78" i="20"/>
  <c r="P78" i="20"/>
  <c r="L78" i="20"/>
  <c r="H78" i="20"/>
  <c r="D78" i="20"/>
  <c r="T77" i="20"/>
  <c r="P77" i="20"/>
  <c r="L77" i="20"/>
  <c r="H77" i="20"/>
  <c r="D77" i="20"/>
  <c r="T76" i="20"/>
  <c r="P76" i="20"/>
  <c r="L76" i="20"/>
  <c r="H76" i="20"/>
  <c r="D76" i="20"/>
  <c r="T75" i="20"/>
  <c r="P75" i="20"/>
  <c r="L75" i="20"/>
  <c r="H75" i="20"/>
  <c r="D75" i="20"/>
  <c r="T74" i="20"/>
  <c r="P74" i="20"/>
  <c r="L74" i="20"/>
  <c r="H74" i="20"/>
  <c r="D74" i="20"/>
  <c r="T73" i="20"/>
  <c r="P73" i="20"/>
  <c r="L73" i="20"/>
  <c r="H73" i="20"/>
  <c r="D73" i="20"/>
  <c r="T71" i="20"/>
  <c r="P71" i="20"/>
  <c r="L71" i="20"/>
  <c r="H71" i="20"/>
  <c r="D71" i="20"/>
  <c r="T69" i="20"/>
  <c r="P69" i="20"/>
  <c r="L69" i="20"/>
  <c r="H69" i="20"/>
  <c r="D69" i="20"/>
  <c r="T68" i="20"/>
  <c r="P68" i="20"/>
  <c r="L68" i="20"/>
  <c r="H68" i="20"/>
  <c r="D68" i="20"/>
  <c r="T66" i="20"/>
  <c r="P66" i="20"/>
  <c r="L66" i="20"/>
  <c r="H66" i="20"/>
  <c r="D66" i="20"/>
  <c r="T65" i="20"/>
  <c r="P65" i="20"/>
  <c r="L65" i="20"/>
  <c r="H65" i="20"/>
  <c r="D65" i="20"/>
  <c r="T64" i="20"/>
  <c r="P64" i="20"/>
  <c r="L64" i="20"/>
  <c r="H64" i="20"/>
  <c r="D64" i="20"/>
  <c r="T63" i="20"/>
  <c r="P63" i="20"/>
  <c r="L63" i="20"/>
  <c r="H63" i="20"/>
  <c r="D63" i="20"/>
  <c r="T62" i="20"/>
  <c r="P62" i="20"/>
  <c r="L62" i="20"/>
  <c r="H62" i="20"/>
  <c r="D62" i="20"/>
  <c r="T61" i="20"/>
  <c r="P61" i="20"/>
  <c r="L61" i="20"/>
  <c r="H61" i="20"/>
  <c r="D61" i="20"/>
  <c r="T60" i="20"/>
  <c r="P60" i="20"/>
  <c r="L60" i="20"/>
  <c r="H60" i="20"/>
  <c r="D60" i="20"/>
  <c r="T59" i="20"/>
  <c r="P59" i="20"/>
  <c r="L59" i="20"/>
  <c r="H59" i="20"/>
  <c r="D59" i="20"/>
  <c r="T57" i="20"/>
  <c r="P57" i="20"/>
  <c r="L57" i="20"/>
  <c r="H57" i="20"/>
  <c r="D57" i="20"/>
  <c r="T56" i="20"/>
  <c r="P56" i="20"/>
  <c r="L56" i="20"/>
  <c r="H56" i="20"/>
  <c r="D56" i="20"/>
  <c r="T55" i="20"/>
  <c r="P55" i="20"/>
  <c r="L55" i="20"/>
  <c r="H55" i="20"/>
  <c r="D55" i="20"/>
  <c r="T54" i="20"/>
  <c r="P54" i="20"/>
  <c r="L54" i="20"/>
  <c r="H54" i="20"/>
  <c r="D54" i="20"/>
  <c r="T53" i="20"/>
  <c r="P53" i="20"/>
  <c r="L53" i="20"/>
  <c r="H53" i="20"/>
  <c r="D53" i="20"/>
  <c r="T51" i="20"/>
  <c r="P51" i="20"/>
  <c r="L51" i="20"/>
  <c r="H51" i="20"/>
  <c r="D51" i="20"/>
  <c r="T50" i="20"/>
  <c r="P50" i="20"/>
  <c r="L50" i="20"/>
  <c r="H50" i="20"/>
  <c r="D50" i="20"/>
  <c r="T49" i="20"/>
  <c r="P49" i="20"/>
  <c r="L49" i="20"/>
  <c r="H49" i="20"/>
  <c r="D49" i="20"/>
  <c r="T48" i="20"/>
  <c r="P48" i="20"/>
  <c r="L48" i="20"/>
  <c r="H48" i="20"/>
  <c r="D48" i="20"/>
  <c r="T47" i="20"/>
  <c r="P47" i="20"/>
  <c r="L47" i="20"/>
  <c r="H47" i="20"/>
  <c r="D47" i="20"/>
  <c r="T45" i="20"/>
  <c r="P45" i="20"/>
  <c r="L45" i="20"/>
  <c r="H45" i="20"/>
  <c r="D45" i="20"/>
  <c r="T44" i="20"/>
  <c r="P44" i="20"/>
  <c r="L44" i="20"/>
  <c r="H44" i="20"/>
  <c r="D44" i="20"/>
  <c r="T43" i="20"/>
  <c r="P43" i="20"/>
  <c r="L43" i="20"/>
  <c r="H43" i="20"/>
  <c r="D43" i="20"/>
  <c r="T42" i="20"/>
  <c r="P42" i="20"/>
  <c r="L42" i="20"/>
  <c r="H42" i="20"/>
  <c r="D42" i="20"/>
  <c r="T41" i="20"/>
  <c r="P41" i="20"/>
  <c r="L41" i="20"/>
  <c r="H41" i="20"/>
  <c r="D41" i="20"/>
  <c r="T40" i="20"/>
  <c r="P40" i="20"/>
  <c r="L40" i="20"/>
  <c r="H40" i="20"/>
  <c r="D40" i="20"/>
  <c r="T39" i="20"/>
  <c r="P39" i="20"/>
  <c r="L39" i="20"/>
  <c r="H39" i="20"/>
  <c r="D39" i="20"/>
  <c r="T38" i="20"/>
  <c r="P38" i="20"/>
  <c r="L38" i="20"/>
  <c r="H38" i="20"/>
  <c r="D38" i="20"/>
  <c r="T37" i="20"/>
  <c r="P37" i="20"/>
  <c r="L37" i="20"/>
  <c r="T36" i="20"/>
  <c r="P36" i="20"/>
  <c r="L36" i="20"/>
  <c r="H36" i="20"/>
  <c r="D36" i="20"/>
  <c r="T35" i="20"/>
  <c r="P35" i="20"/>
  <c r="L35" i="20"/>
  <c r="H35" i="20"/>
  <c r="D35" i="20"/>
  <c r="T34" i="20"/>
  <c r="P34" i="20"/>
  <c r="L34" i="20"/>
  <c r="H34" i="20"/>
  <c r="D34" i="20"/>
  <c r="T33" i="20"/>
  <c r="P33" i="20"/>
  <c r="L33" i="20"/>
  <c r="H33" i="20"/>
  <c r="D33" i="20"/>
  <c r="T32" i="20"/>
  <c r="P32" i="20"/>
  <c r="L32" i="20"/>
  <c r="H32" i="20"/>
  <c r="D32" i="20"/>
  <c r="T31" i="20"/>
  <c r="P31" i="20"/>
  <c r="L31" i="20"/>
  <c r="H31" i="20"/>
  <c r="D31" i="20"/>
  <c r="T30" i="20"/>
  <c r="P30" i="20"/>
  <c r="L30" i="20"/>
  <c r="H30" i="20"/>
  <c r="D30" i="20"/>
  <c r="T29" i="20"/>
  <c r="P29" i="20"/>
  <c r="L29" i="20"/>
  <c r="H29" i="20"/>
  <c r="D29" i="20"/>
  <c r="T28" i="20"/>
  <c r="P28" i="20"/>
  <c r="L28" i="20"/>
  <c r="H28" i="20"/>
  <c r="D28" i="20"/>
  <c r="T27" i="20"/>
  <c r="P27" i="20"/>
  <c r="L27" i="20"/>
  <c r="H27" i="20"/>
  <c r="D27" i="20"/>
  <c r="T26" i="20"/>
  <c r="P26" i="20"/>
  <c r="L26" i="20"/>
  <c r="H26" i="20"/>
  <c r="D26" i="20"/>
  <c r="T25" i="20"/>
  <c r="P25" i="20"/>
  <c r="L25" i="20"/>
  <c r="H25" i="20"/>
  <c r="D25" i="20"/>
  <c r="T24" i="20"/>
  <c r="P24" i="20"/>
  <c r="L24" i="20"/>
  <c r="H24" i="20"/>
  <c r="D24" i="20"/>
  <c r="T23" i="20"/>
  <c r="P23" i="20"/>
  <c r="L23" i="20"/>
  <c r="H23" i="20"/>
  <c r="D23" i="20"/>
  <c r="T22" i="20"/>
  <c r="P22" i="20"/>
  <c r="L22" i="20"/>
  <c r="H22" i="20"/>
  <c r="D22" i="20"/>
  <c r="T21" i="20"/>
  <c r="P21" i="20"/>
  <c r="L21" i="20"/>
  <c r="H21" i="20"/>
  <c r="D21" i="20"/>
  <c r="T20" i="20"/>
  <c r="P20" i="20"/>
  <c r="L20" i="20"/>
  <c r="H20" i="20"/>
  <c r="D20" i="20"/>
  <c r="T19" i="20"/>
  <c r="P19" i="20"/>
  <c r="L19" i="20"/>
  <c r="H19" i="20"/>
  <c r="D19" i="20"/>
  <c r="T18" i="20"/>
  <c r="P18" i="20"/>
  <c r="L18" i="20"/>
  <c r="H18" i="20"/>
  <c r="D18" i="20"/>
  <c r="T13" i="20"/>
  <c r="P13" i="20"/>
  <c r="L13" i="20"/>
  <c r="H13" i="20"/>
  <c r="D13" i="20"/>
  <c r="T12" i="20"/>
  <c r="P12" i="20"/>
  <c r="L12" i="20"/>
  <c r="H12" i="20"/>
  <c r="D12" i="20"/>
  <c r="T11" i="20"/>
  <c r="P11" i="20"/>
  <c r="L11" i="20"/>
  <c r="H11" i="20"/>
  <c r="D11" i="20"/>
  <c r="T10" i="20"/>
  <c r="P10" i="20"/>
  <c r="L10" i="20"/>
  <c r="H10" i="20"/>
  <c r="D10" i="20"/>
  <c r="T9" i="20"/>
  <c r="P9" i="20"/>
  <c r="L9" i="20"/>
  <c r="H9" i="20"/>
  <c r="D9" i="20"/>
  <c r="T8" i="20"/>
  <c r="P8" i="20"/>
  <c r="L8" i="20"/>
  <c r="H8" i="20"/>
  <c r="D8" i="20"/>
  <c r="T7" i="20"/>
  <c r="P7" i="20"/>
  <c r="L7" i="20"/>
  <c r="H7" i="20"/>
  <c r="D7" i="20"/>
  <c r="T6" i="20"/>
  <c r="P6" i="20"/>
  <c r="L6" i="20"/>
  <c r="H6" i="20"/>
  <c r="D6" i="20"/>
  <c r="T5" i="20"/>
  <c r="P5" i="20"/>
  <c r="L5" i="20"/>
  <c r="H5" i="20"/>
  <c r="D5" i="20"/>
  <c r="T4" i="20"/>
  <c r="P4" i="20"/>
  <c r="L4" i="20"/>
  <c r="H4" i="20"/>
  <c r="D4" i="20"/>
  <c r="T3" i="20"/>
  <c r="P3" i="20"/>
  <c r="L3" i="20"/>
  <c r="H3" i="20"/>
  <c r="D3" i="20"/>
  <c r="D91" i="20" s="1"/>
  <c r="L9" i="19"/>
  <c r="M5" i="19"/>
  <c r="J9" i="19"/>
  <c r="K6" i="19"/>
  <c r="K5" i="19"/>
  <c r="H9" i="19"/>
  <c r="I4" i="19" s="1"/>
  <c r="I8" i="19"/>
  <c r="F9" i="19"/>
  <c r="D9" i="19"/>
  <c r="E4" i="19"/>
  <c r="E7" i="19"/>
  <c r="B9" i="19"/>
  <c r="C8" i="19"/>
  <c r="C5" i="19"/>
  <c r="AD4" i="8"/>
  <c r="AD3" i="8"/>
  <c r="AI38" i="14"/>
  <c r="AH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AD16" i="8"/>
  <c r="AD15" i="8"/>
  <c r="AD10" i="8"/>
  <c r="AD9" i="8"/>
  <c r="AJ41" i="6"/>
  <c r="AJ39" i="6"/>
  <c r="AJ38" i="6"/>
  <c r="AJ37" i="6"/>
  <c r="AJ36" i="6"/>
  <c r="AJ35" i="6"/>
  <c r="AJ34" i="6"/>
  <c r="AJ33" i="6"/>
  <c r="AJ31" i="6"/>
  <c r="AJ30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4" i="6"/>
  <c r="AJ13" i="6"/>
  <c r="AJ12" i="6"/>
  <c r="AJ11" i="6"/>
  <c r="AJ9" i="6"/>
  <c r="AJ8" i="6"/>
  <c r="AJ7" i="6"/>
  <c r="AJ6" i="6"/>
  <c r="AJ5" i="6"/>
  <c r="AJ4" i="6"/>
  <c r="AJ3" i="6"/>
  <c r="AI40" i="6"/>
  <c r="AJ31" i="5"/>
  <c r="AJ30" i="5"/>
  <c r="AJ29" i="5"/>
  <c r="AJ28" i="5"/>
  <c r="AJ27" i="5"/>
  <c r="AJ26" i="5"/>
  <c r="AJ25" i="5"/>
  <c r="AJ24" i="5"/>
  <c r="AJ23" i="5"/>
  <c r="AJ22" i="5"/>
  <c r="AI32" i="5"/>
  <c r="AJ6" i="5"/>
  <c r="AJ5" i="5"/>
  <c r="AJ4" i="5"/>
  <c r="AI8" i="5"/>
  <c r="AJ6" i="4"/>
  <c r="AJ5" i="4"/>
  <c r="AJ4" i="4"/>
  <c r="AJ3" i="4"/>
  <c r="AI7" i="4"/>
  <c r="AI15" i="4"/>
  <c r="AJ47" i="16"/>
  <c r="AJ44" i="16"/>
  <c r="AJ43" i="16"/>
  <c r="AJ42" i="16"/>
  <c r="AJ41" i="16"/>
  <c r="AJ40" i="16"/>
  <c r="AI48" i="16"/>
  <c r="AJ35" i="16"/>
  <c r="AJ33" i="16"/>
  <c r="AJ32" i="16"/>
  <c r="AJ31" i="16"/>
  <c r="AJ30" i="16"/>
  <c r="AJ29" i="16"/>
  <c r="AJ28" i="16"/>
  <c r="AI36" i="16"/>
  <c r="AL36" i="16" s="1"/>
  <c r="AI49" i="16"/>
  <c r="AI57" i="16"/>
  <c r="AJ12" i="16"/>
  <c r="AJ11" i="16"/>
  <c r="AJ10" i="16"/>
  <c r="AI13" i="16"/>
  <c r="AL13" i="16" s="1"/>
  <c r="AJ6" i="16"/>
  <c r="AJ5" i="16"/>
  <c r="AJ4" i="16"/>
  <c r="AI7" i="16"/>
  <c r="AJ43" i="12"/>
  <c r="AJ42" i="12"/>
  <c r="AJ41" i="12"/>
  <c r="AJ39" i="12"/>
  <c r="AJ38" i="12"/>
  <c r="AJ37" i="12"/>
  <c r="AI46" i="12"/>
  <c r="AI56" i="12"/>
  <c r="AI45" i="12"/>
  <c r="AL45" i="12"/>
  <c r="AI40" i="12"/>
  <c r="AJ13" i="12"/>
  <c r="AJ11" i="12"/>
  <c r="AJ10" i="12"/>
  <c r="AJ9" i="12"/>
  <c r="AJ8" i="12"/>
  <c r="AJ7" i="12"/>
  <c r="AJ6" i="12"/>
  <c r="AJ4" i="12"/>
  <c r="AJ3" i="12"/>
  <c r="AI14" i="12"/>
  <c r="AI22" i="12"/>
  <c r="AI12" i="12"/>
  <c r="AI5" i="12"/>
  <c r="AL5" i="12" s="1"/>
  <c r="AI24" i="12"/>
  <c r="AJ47" i="3"/>
  <c r="AJ45" i="3"/>
  <c r="AJ44" i="3"/>
  <c r="AJ43" i="3"/>
  <c r="AJ42" i="3"/>
  <c r="AJ41" i="3"/>
  <c r="AI49" i="3"/>
  <c r="AJ29" i="3"/>
  <c r="AJ28" i="3"/>
  <c r="AJ27" i="3"/>
  <c r="AI30" i="3"/>
  <c r="AI34" i="3"/>
  <c r="AI35" i="3"/>
  <c r="AJ16" i="3"/>
  <c r="AJ15" i="3"/>
  <c r="AI17" i="3"/>
  <c r="AI21" i="3"/>
  <c r="AI23" i="3"/>
  <c r="AJ4" i="3"/>
  <c r="AJ3" i="3"/>
  <c r="AI5" i="3"/>
  <c r="AI9" i="3"/>
  <c r="AI10" i="3"/>
  <c r="AI11" i="3"/>
  <c r="AJ42" i="9"/>
  <c r="AJ41" i="9"/>
  <c r="AJ40" i="9"/>
  <c r="AJ39" i="9"/>
  <c r="AJ38" i="9"/>
  <c r="AJ37" i="9"/>
  <c r="AJ36" i="9"/>
  <c r="AJ35" i="9"/>
  <c r="AI43" i="9"/>
  <c r="AI50" i="9"/>
  <c r="AI49" i="9"/>
  <c r="AI13" i="13"/>
  <c r="AI11" i="13"/>
  <c r="AI10" i="13"/>
  <c r="AI9" i="13"/>
  <c r="AI8" i="13"/>
  <c r="AI7" i="13"/>
  <c r="AI5" i="13"/>
  <c r="AI4" i="13"/>
  <c r="AI3" i="13"/>
  <c r="AI38" i="1"/>
  <c r="AI47" i="1"/>
  <c r="AJ45" i="1"/>
  <c r="AJ43" i="1"/>
  <c r="AJ41" i="1"/>
  <c r="AJ40" i="1"/>
  <c r="AJ37" i="1"/>
  <c r="AJ36" i="1"/>
  <c r="AJ35" i="1"/>
  <c r="AI15" i="1"/>
  <c r="AI25" i="1" s="1"/>
  <c r="AJ13" i="1"/>
  <c r="AJ9" i="1"/>
  <c r="AJ8" i="1"/>
  <c r="AJ5" i="1"/>
  <c r="AJ4" i="1"/>
  <c r="AJ3" i="1"/>
  <c r="AB10" i="8"/>
  <c r="AB9" i="8"/>
  <c r="Z10" i="8"/>
  <c r="Z9" i="8"/>
  <c r="AB16" i="8"/>
  <c r="AB15" i="8"/>
  <c r="Z16" i="8"/>
  <c r="Z15" i="8"/>
  <c r="AB4" i="8"/>
  <c r="AB3" i="8"/>
  <c r="Z4" i="8"/>
  <c r="Z3" i="8"/>
  <c r="AH41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4" i="6"/>
  <c r="AH13" i="6"/>
  <c r="AH12" i="6"/>
  <c r="AH11" i="6"/>
  <c r="AH10" i="6"/>
  <c r="AH9" i="6"/>
  <c r="AH8" i="6"/>
  <c r="AH7" i="6"/>
  <c r="AH6" i="6"/>
  <c r="AH5" i="6"/>
  <c r="AH4" i="6"/>
  <c r="AH3" i="6"/>
  <c r="AG40" i="6"/>
  <c r="AJ40" i="6" s="1"/>
  <c r="AF41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4" i="6"/>
  <c r="AF13" i="6"/>
  <c r="AF12" i="6"/>
  <c r="AF11" i="6"/>
  <c r="AF10" i="6"/>
  <c r="AF9" i="6"/>
  <c r="AF8" i="6"/>
  <c r="AF7" i="6"/>
  <c r="AF6" i="6"/>
  <c r="AF5" i="6"/>
  <c r="AF4" i="6"/>
  <c r="AF3" i="6"/>
  <c r="AE40" i="6"/>
  <c r="AE42" i="6" s="1"/>
  <c r="AH31" i="5"/>
  <c r="AH30" i="5"/>
  <c r="AH29" i="5"/>
  <c r="AH28" i="5"/>
  <c r="AH27" i="5"/>
  <c r="AH26" i="5"/>
  <c r="AH25" i="5"/>
  <c r="AH24" i="5"/>
  <c r="AH23" i="5"/>
  <c r="AH22" i="5"/>
  <c r="AF31" i="5"/>
  <c r="AF30" i="5"/>
  <c r="AF29" i="5"/>
  <c r="AF28" i="5"/>
  <c r="AF27" i="5"/>
  <c r="AF26" i="5"/>
  <c r="AF25" i="5"/>
  <c r="AF24" i="5"/>
  <c r="AF23" i="5"/>
  <c r="AF22" i="5"/>
  <c r="AE32" i="5"/>
  <c r="AG32" i="5"/>
  <c r="AG42" i="5"/>
  <c r="AG43" i="5"/>
  <c r="AH6" i="5"/>
  <c r="AH5" i="5"/>
  <c r="AH4" i="5"/>
  <c r="AF6" i="5"/>
  <c r="AF5" i="5"/>
  <c r="AF4" i="5"/>
  <c r="AG8" i="5"/>
  <c r="AG15" i="5" s="1"/>
  <c r="AE8" i="5"/>
  <c r="AE16" i="5" s="1"/>
  <c r="AE14" i="5"/>
  <c r="AE15" i="5"/>
  <c r="AH6" i="4"/>
  <c r="AH5" i="4"/>
  <c r="AH4" i="4"/>
  <c r="AH3" i="4"/>
  <c r="AF6" i="4"/>
  <c r="AF5" i="4"/>
  <c r="AF4" i="4"/>
  <c r="AF3" i="4"/>
  <c r="AE7" i="4"/>
  <c r="AE14" i="4"/>
  <c r="AE15" i="4"/>
  <c r="AG7" i="4"/>
  <c r="AH47" i="16"/>
  <c r="AH44" i="16"/>
  <c r="AH43" i="16"/>
  <c r="AH42" i="16"/>
  <c r="AH41" i="16"/>
  <c r="AH40" i="16"/>
  <c r="AH35" i="16"/>
  <c r="AH33" i="16"/>
  <c r="AH32" i="16"/>
  <c r="AH31" i="16"/>
  <c r="AH30" i="16"/>
  <c r="AH29" i="16"/>
  <c r="AH28" i="16"/>
  <c r="AG48" i="16"/>
  <c r="AG36" i="16"/>
  <c r="AH12" i="16"/>
  <c r="AH11" i="16"/>
  <c r="AH10" i="16"/>
  <c r="AH6" i="16"/>
  <c r="AH5" i="16"/>
  <c r="AH4" i="16"/>
  <c r="AG13" i="16"/>
  <c r="AG7" i="16"/>
  <c r="AF47" i="16"/>
  <c r="AF44" i="16"/>
  <c r="AF43" i="16"/>
  <c r="AF42" i="16"/>
  <c r="AF41" i="16"/>
  <c r="AF40" i="16"/>
  <c r="AF35" i="16"/>
  <c r="AF33" i="16"/>
  <c r="AF32" i="16"/>
  <c r="AF31" i="16"/>
  <c r="AF30" i="16"/>
  <c r="AF29" i="16"/>
  <c r="AF28" i="16"/>
  <c r="AE48" i="16"/>
  <c r="AH48" i="16" s="1"/>
  <c r="AE36" i="16"/>
  <c r="AF12" i="16"/>
  <c r="AF11" i="16"/>
  <c r="AF10" i="16"/>
  <c r="AF6" i="16"/>
  <c r="AF5" i="16"/>
  <c r="AF4" i="16"/>
  <c r="AE7" i="16"/>
  <c r="AH7" i="16" s="1"/>
  <c r="AE13" i="16"/>
  <c r="AH13" i="16"/>
  <c r="AH43" i="12"/>
  <c r="AH42" i="12"/>
  <c r="AH41" i="12"/>
  <c r="AH39" i="12"/>
  <c r="AH38" i="12"/>
  <c r="AH37" i="12"/>
  <c r="AF43" i="12"/>
  <c r="AF42" i="12"/>
  <c r="AF41" i="12"/>
  <c r="AF39" i="12"/>
  <c r="AF38" i="12"/>
  <c r="AF37" i="12"/>
  <c r="AE46" i="12"/>
  <c r="AE59" i="12"/>
  <c r="AE45" i="12"/>
  <c r="AE58" i="12"/>
  <c r="AE40" i="12"/>
  <c r="AE53" i="12"/>
  <c r="AG46" i="12"/>
  <c r="AG59" i="12"/>
  <c r="AG45" i="12"/>
  <c r="AH45" i="12"/>
  <c r="AG40" i="12"/>
  <c r="AH13" i="12"/>
  <c r="AH11" i="12"/>
  <c r="AH10" i="12"/>
  <c r="AH9" i="12"/>
  <c r="AH8" i="12"/>
  <c r="AH7" i="12"/>
  <c r="AH6" i="12"/>
  <c r="AH4" i="12"/>
  <c r="AH3" i="12"/>
  <c r="AF13" i="12"/>
  <c r="AF11" i="12"/>
  <c r="AF10" i="12"/>
  <c r="AF9" i="12"/>
  <c r="AF8" i="12"/>
  <c r="AF7" i="12"/>
  <c r="AF6" i="12"/>
  <c r="AF4" i="12"/>
  <c r="AF3" i="12"/>
  <c r="AE14" i="12"/>
  <c r="AE28" i="12"/>
  <c r="AE12" i="12"/>
  <c r="AE5" i="12"/>
  <c r="AE24" i="12"/>
  <c r="AG14" i="12"/>
  <c r="AG5" i="12"/>
  <c r="AH5" i="12"/>
  <c r="AG12" i="12"/>
  <c r="AH12" i="12"/>
  <c r="AH47" i="3"/>
  <c r="AH45" i="3"/>
  <c r="AH44" i="3"/>
  <c r="AH43" i="3"/>
  <c r="AH42" i="3"/>
  <c r="AH41" i="3"/>
  <c r="AF47" i="3"/>
  <c r="AF45" i="3"/>
  <c r="AF44" i="3"/>
  <c r="AF43" i="3"/>
  <c r="AF42" i="3"/>
  <c r="AF41" i="3"/>
  <c r="AG49" i="3"/>
  <c r="AG53" i="3"/>
  <c r="AH29" i="3"/>
  <c r="AH28" i="3"/>
  <c r="AH27" i="3"/>
  <c r="AG30" i="3"/>
  <c r="AG34" i="3"/>
  <c r="AH16" i="3"/>
  <c r="AH15" i="3"/>
  <c r="AG17" i="3"/>
  <c r="AH4" i="3"/>
  <c r="AH3" i="3"/>
  <c r="AG5" i="3"/>
  <c r="AF4" i="3"/>
  <c r="AF3" i="3"/>
  <c r="AF16" i="3"/>
  <c r="AF15" i="3"/>
  <c r="AF29" i="3"/>
  <c r="AF28" i="3"/>
  <c r="AF27" i="3"/>
  <c r="AE17" i="3"/>
  <c r="AE49" i="3"/>
  <c r="AE30" i="3"/>
  <c r="AE36" i="3"/>
  <c r="AE5" i="3"/>
  <c r="AE11" i="3"/>
  <c r="AH42" i="9"/>
  <c r="AH41" i="9"/>
  <c r="AH40" i="9"/>
  <c r="AH39" i="9"/>
  <c r="AH38" i="9"/>
  <c r="AH37" i="9"/>
  <c r="AH36" i="9"/>
  <c r="AH35" i="9"/>
  <c r="AG43" i="9"/>
  <c r="AF42" i="9"/>
  <c r="AF41" i="9"/>
  <c r="AF40" i="9"/>
  <c r="AF39" i="9"/>
  <c r="AF38" i="9"/>
  <c r="AF37" i="9"/>
  <c r="AF36" i="9"/>
  <c r="AF35" i="9"/>
  <c r="AE43" i="9"/>
  <c r="AE52" i="9" s="1"/>
  <c r="AG13" i="9"/>
  <c r="AJ13" i="9"/>
  <c r="AG12" i="9"/>
  <c r="AG11" i="9"/>
  <c r="AG9" i="9"/>
  <c r="AG8" i="9"/>
  <c r="AG5" i="9"/>
  <c r="AJ5" i="9"/>
  <c r="AG4" i="9"/>
  <c r="AJ4" i="9"/>
  <c r="AG3" i="9"/>
  <c r="AJ3" i="9"/>
  <c r="AE13" i="9"/>
  <c r="AE12" i="9"/>
  <c r="AE11" i="9"/>
  <c r="AE9" i="9"/>
  <c r="AF9" i="9"/>
  <c r="AE8" i="9"/>
  <c r="AF8" i="9"/>
  <c r="AE5" i="9"/>
  <c r="AE4" i="9"/>
  <c r="AE3" i="9"/>
  <c r="AG13" i="13"/>
  <c r="AE13" i="13"/>
  <c r="AH13" i="13" s="1"/>
  <c r="AF13" i="13"/>
  <c r="AG11" i="13"/>
  <c r="AE11" i="13"/>
  <c r="AG9" i="13"/>
  <c r="AG8" i="13"/>
  <c r="AG5" i="13"/>
  <c r="AG4" i="13"/>
  <c r="AG3" i="13"/>
  <c r="AE9" i="13"/>
  <c r="AF9" i="13"/>
  <c r="AE8" i="13"/>
  <c r="AF8" i="13"/>
  <c r="AE5" i="13"/>
  <c r="AF5" i="13"/>
  <c r="AE4" i="13"/>
  <c r="AF4" i="13"/>
  <c r="AE3" i="13"/>
  <c r="AF3" i="13"/>
  <c r="AE42" i="1"/>
  <c r="AE10" i="9"/>
  <c r="AF10" i="9"/>
  <c r="AE39" i="1"/>
  <c r="AE38" i="1"/>
  <c r="AE10" i="1"/>
  <c r="AE7" i="1"/>
  <c r="AF7" i="1"/>
  <c r="AE6" i="1"/>
  <c r="AE6" i="13" s="1"/>
  <c r="AF6" i="13" s="1"/>
  <c r="AG39" i="1"/>
  <c r="AG7" i="9"/>
  <c r="AH45" i="1"/>
  <c r="AH43" i="1"/>
  <c r="AH41" i="1"/>
  <c r="AH40" i="1"/>
  <c r="AH37" i="1"/>
  <c r="AH36" i="1"/>
  <c r="AH35" i="1"/>
  <c r="AG42" i="1"/>
  <c r="AJ42" i="1"/>
  <c r="AG38" i="1"/>
  <c r="AH13" i="1"/>
  <c r="AH9" i="1"/>
  <c r="AH8" i="1"/>
  <c r="AH5" i="1"/>
  <c r="AH4" i="1"/>
  <c r="AH3" i="1"/>
  <c r="AG7" i="1"/>
  <c r="AJ7" i="1"/>
  <c r="AG10" i="1"/>
  <c r="AJ10" i="1"/>
  <c r="AG6" i="1"/>
  <c r="AG15" i="1" s="1"/>
  <c r="AJ6" i="1"/>
  <c r="AF45" i="1"/>
  <c r="AF43" i="1"/>
  <c r="AF42" i="1"/>
  <c r="AF41" i="1"/>
  <c r="AF40" i="1"/>
  <c r="AF37" i="1"/>
  <c r="AF36" i="1"/>
  <c r="AF35" i="1"/>
  <c r="AF13" i="1"/>
  <c r="AF9" i="1"/>
  <c r="AF8" i="1"/>
  <c r="AF5" i="1"/>
  <c r="AF4" i="1"/>
  <c r="AF3" i="1"/>
  <c r="AD13" i="13"/>
  <c r="AD10" i="13"/>
  <c r="AD9" i="13"/>
  <c r="AD8" i="13"/>
  <c r="AD7" i="13"/>
  <c r="AD6" i="13"/>
  <c r="AD5" i="13"/>
  <c r="AD4" i="13"/>
  <c r="AD3" i="13"/>
  <c r="P244" i="10"/>
  <c r="X10" i="8"/>
  <c r="X9" i="8"/>
  <c r="X16" i="8"/>
  <c r="X15" i="8"/>
  <c r="X4" i="8"/>
  <c r="X3" i="8"/>
  <c r="AG36" i="14"/>
  <c r="AG32" i="14"/>
  <c r="AG31" i="14"/>
  <c r="AG30" i="14"/>
  <c r="AG24" i="14"/>
  <c r="AG21" i="14"/>
  <c r="AG20" i="14"/>
  <c r="AG13" i="14"/>
  <c r="AG11" i="14"/>
  <c r="AG10" i="14"/>
  <c r="AG3" i="14"/>
  <c r="AF37" i="14"/>
  <c r="AG37" i="14"/>
  <c r="AF35" i="14"/>
  <c r="AG35" i="14"/>
  <c r="AF34" i="14"/>
  <c r="AG34" i="14"/>
  <c r="AF33" i="14"/>
  <c r="AG33" i="14"/>
  <c r="AF29" i="14"/>
  <c r="AG29" i="14"/>
  <c r="AF28" i="14"/>
  <c r="AG28" i="14"/>
  <c r="AF27" i="14"/>
  <c r="AG27" i="14"/>
  <c r="AF26" i="14"/>
  <c r="AG26" i="14"/>
  <c r="AF25" i="14"/>
  <c r="AG25" i="14"/>
  <c r="AF23" i="14"/>
  <c r="AG23" i="14"/>
  <c r="AF22" i="14"/>
  <c r="AG22" i="14"/>
  <c r="AF19" i="14"/>
  <c r="AG19" i="14"/>
  <c r="AF18" i="14"/>
  <c r="AG18" i="14"/>
  <c r="AF17" i="14"/>
  <c r="AG17" i="14"/>
  <c r="AF16" i="14"/>
  <c r="AG16" i="14"/>
  <c r="AF14" i="14"/>
  <c r="AG14" i="14"/>
  <c r="AF12" i="14"/>
  <c r="AG12" i="14"/>
  <c r="AF9" i="14"/>
  <c r="AG9" i="14"/>
  <c r="AF8" i="14"/>
  <c r="AG8" i="14"/>
  <c r="AF7" i="14"/>
  <c r="AG7" i="14"/>
  <c r="AF6" i="14"/>
  <c r="AG6" i="14"/>
  <c r="AF5" i="14"/>
  <c r="AG5" i="14"/>
  <c r="AF4" i="14"/>
  <c r="AD41" i="6"/>
  <c r="AD39" i="6"/>
  <c r="AD38" i="6"/>
  <c r="AD36" i="6"/>
  <c r="AD35" i="6"/>
  <c r="AD34" i="6"/>
  <c r="AD30" i="6"/>
  <c r="AD28" i="6"/>
  <c r="AD27" i="6"/>
  <c r="AD26" i="6"/>
  <c r="AD25" i="6"/>
  <c r="AD23" i="6"/>
  <c r="AD22" i="6"/>
  <c r="AD19" i="6"/>
  <c r="AD18" i="6"/>
  <c r="AD17" i="6"/>
  <c r="AD16" i="6"/>
  <c r="AD14" i="6"/>
  <c r="AD12" i="6"/>
  <c r="AD9" i="6"/>
  <c r="AD8" i="6"/>
  <c r="AD7" i="6"/>
  <c r="AD6" i="6"/>
  <c r="AD5" i="6"/>
  <c r="AD4" i="6"/>
  <c r="AC40" i="6"/>
  <c r="AC42" i="6"/>
  <c r="AD31" i="5"/>
  <c r="AD30" i="5"/>
  <c r="AD29" i="5"/>
  <c r="AD28" i="5"/>
  <c r="AD27" i="5"/>
  <c r="AD26" i="5"/>
  <c r="AD25" i="5"/>
  <c r="AD24" i="5"/>
  <c r="AD23" i="5"/>
  <c r="AD22" i="5"/>
  <c r="AC32" i="5"/>
  <c r="AC43" i="5"/>
  <c r="AD6" i="5"/>
  <c r="AD5" i="5"/>
  <c r="AD4" i="5"/>
  <c r="AC8" i="5"/>
  <c r="AD6" i="4"/>
  <c r="AD5" i="4"/>
  <c r="AD4" i="4"/>
  <c r="AD3" i="4"/>
  <c r="AC7" i="4"/>
  <c r="AF7" i="4"/>
  <c r="AC14" i="4"/>
  <c r="AD33" i="16"/>
  <c r="AD35" i="16"/>
  <c r="AD32" i="16"/>
  <c r="AD31" i="16"/>
  <c r="AD30" i="16"/>
  <c r="AD29" i="16"/>
  <c r="AD28" i="16"/>
  <c r="AC36" i="16"/>
  <c r="AD47" i="16"/>
  <c r="AD44" i="16"/>
  <c r="AD43" i="16"/>
  <c r="AD42" i="16"/>
  <c r="AD41" i="16"/>
  <c r="AD40" i="16"/>
  <c r="AC48" i="16"/>
  <c r="AC49" i="16" s="1"/>
  <c r="AC68" i="16" s="1"/>
  <c r="AF48" i="16"/>
  <c r="AD12" i="16"/>
  <c r="AD11" i="16"/>
  <c r="AD10" i="16"/>
  <c r="AC13" i="16"/>
  <c r="AD6" i="16"/>
  <c r="AD5" i="16"/>
  <c r="AD4" i="16"/>
  <c r="AC7" i="16"/>
  <c r="AD13" i="12"/>
  <c r="AD11" i="12"/>
  <c r="AD10" i="12"/>
  <c r="AD9" i="12"/>
  <c r="AD8" i="12"/>
  <c r="AD7" i="12"/>
  <c r="AD6" i="12"/>
  <c r="AD4" i="12"/>
  <c r="AD3" i="12"/>
  <c r="AC14" i="12"/>
  <c r="AC12" i="12"/>
  <c r="AF12" i="12"/>
  <c r="AC5" i="12"/>
  <c r="AC46" i="12"/>
  <c r="AC52" i="12"/>
  <c r="AC56" i="12"/>
  <c r="AD43" i="12"/>
  <c r="AD42" i="12"/>
  <c r="AD41" i="12"/>
  <c r="AD39" i="12"/>
  <c r="AD38" i="12"/>
  <c r="AD37" i="12"/>
  <c r="AC45" i="12"/>
  <c r="AC40" i="12"/>
  <c r="AD47" i="3"/>
  <c r="AD45" i="3"/>
  <c r="AD44" i="3"/>
  <c r="AD43" i="3"/>
  <c r="AD42" i="3"/>
  <c r="AD41" i="3"/>
  <c r="AC49" i="3"/>
  <c r="AD16" i="3"/>
  <c r="AD15" i="3"/>
  <c r="AC17" i="3"/>
  <c r="AC23" i="3"/>
  <c r="AD4" i="3"/>
  <c r="AD3" i="3"/>
  <c r="AC5" i="3"/>
  <c r="AC11" i="3"/>
  <c r="AD29" i="3"/>
  <c r="AD28" i="3"/>
  <c r="AD27" i="3"/>
  <c r="AC30" i="3"/>
  <c r="AC36" i="3"/>
  <c r="AD9" i="9"/>
  <c r="AD13" i="9"/>
  <c r="AD10" i="9"/>
  <c r="AD8" i="9"/>
  <c r="AD7" i="9"/>
  <c r="AD6" i="9"/>
  <c r="AD5" i="9"/>
  <c r="AD4" i="9"/>
  <c r="AD3" i="9"/>
  <c r="AC15" i="9"/>
  <c r="AC31" i="9"/>
  <c r="AD42" i="9"/>
  <c r="AD41" i="9"/>
  <c r="AD40" i="9"/>
  <c r="AD39" i="9"/>
  <c r="AD38" i="9"/>
  <c r="AD37" i="9"/>
  <c r="AD36" i="9"/>
  <c r="AD35" i="9"/>
  <c r="AC43" i="9"/>
  <c r="AC47" i="9"/>
  <c r="AD43" i="1"/>
  <c r="AD41" i="1"/>
  <c r="AD40" i="1"/>
  <c r="AD37" i="1"/>
  <c r="AD45" i="1"/>
  <c r="AD42" i="1"/>
  <c r="AD39" i="1"/>
  <c r="AD38" i="1"/>
  <c r="AD36" i="1"/>
  <c r="AD35" i="1"/>
  <c r="AD5" i="1"/>
  <c r="AD13" i="1"/>
  <c r="AD10" i="1"/>
  <c r="AD9" i="1"/>
  <c r="AD8" i="1"/>
  <c r="AD7" i="1"/>
  <c r="AD6" i="1"/>
  <c r="AD4" i="1"/>
  <c r="AD3" i="1"/>
  <c r="AC15" i="1"/>
  <c r="AC29" i="1" s="1"/>
  <c r="AC25" i="1"/>
  <c r="AC47" i="1"/>
  <c r="O244" i="10"/>
  <c r="AE36" i="14"/>
  <c r="AE32" i="14"/>
  <c r="AE31" i="14"/>
  <c r="AE30" i="14"/>
  <c r="AE24" i="14"/>
  <c r="AE21" i="14"/>
  <c r="AE20" i="14"/>
  <c r="AE13" i="14"/>
  <c r="AE11" i="14"/>
  <c r="AE10" i="14"/>
  <c r="AE3" i="14"/>
  <c r="AD4" i="14"/>
  <c r="AE4" i="14"/>
  <c r="AD5" i="14"/>
  <c r="AE5" i="14"/>
  <c r="AD6" i="14"/>
  <c r="AE6" i="14"/>
  <c r="AD7" i="14"/>
  <c r="AE7" i="14"/>
  <c r="AD8" i="14"/>
  <c r="AE8" i="14"/>
  <c r="AD9" i="14"/>
  <c r="AE9" i="14"/>
  <c r="AD12" i="14"/>
  <c r="AE12" i="14"/>
  <c r="AD14" i="14"/>
  <c r="AE14" i="14"/>
  <c r="AD16" i="14"/>
  <c r="AE16" i="14"/>
  <c r="AD17" i="14"/>
  <c r="AE17" i="14"/>
  <c r="AD18" i="14"/>
  <c r="AE18" i="14"/>
  <c r="AD19" i="14"/>
  <c r="AE19" i="14"/>
  <c r="AD22" i="14"/>
  <c r="AE22" i="14"/>
  <c r="AD23" i="14"/>
  <c r="AE23" i="14"/>
  <c r="AD25" i="14"/>
  <c r="AE25" i="14"/>
  <c r="AD26" i="14"/>
  <c r="AE26" i="14"/>
  <c r="AD27" i="14"/>
  <c r="AE27" i="14"/>
  <c r="AD28" i="14"/>
  <c r="AE28" i="14"/>
  <c r="AD29" i="14"/>
  <c r="AE29" i="14"/>
  <c r="AD33" i="14"/>
  <c r="AE33" i="14"/>
  <c r="AD34" i="14"/>
  <c r="AE34" i="14"/>
  <c r="AD35" i="14"/>
  <c r="AE35" i="14"/>
  <c r="AD37" i="14"/>
  <c r="AE37" i="14"/>
  <c r="V16" i="8"/>
  <c r="V15" i="8"/>
  <c r="V10" i="8"/>
  <c r="V9" i="8"/>
  <c r="V4" i="8"/>
  <c r="V3" i="8"/>
  <c r="AB36" i="6"/>
  <c r="AB30" i="6"/>
  <c r="AB28" i="6"/>
  <c r="AB23" i="6"/>
  <c r="AB19" i="6"/>
  <c r="AB12" i="6"/>
  <c r="AB9" i="6"/>
  <c r="AB41" i="6"/>
  <c r="AB39" i="6"/>
  <c r="AB38" i="6"/>
  <c r="AB35" i="6"/>
  <c r="AB34" i="6"/>
  <c r="AB27" i="6"/>
  <c r="AB26" i="6"/>
  <c r="AB25" i="6"/>
  <c r="AB22" i="6"/>
  <c r="AB18" i="6"/>
  <c r="AB17" i="6"/>
  <c r="AB16" i="6"/>
  <c r="AB14" i="6"/>
  <c r="AB8" i="6"/>
  <c r="AB7" i="6"/>
  <c r="AB6" i="6"/>
  <c r="AB5" i="6"/>
  <c r="AB4" i="6"/>
  <c r="AA40" i="6"/>
  <c r="AB31" i="5"/>
  <c r="AB30" i="5"/>
  <c r="AB29" i="5"/>
  <c r="AB28" i="5"/>
  <c r="AB27" i="5"/>
  <c r="AB26" i="5"/>
  <c r="AB25" i="5"/>
  <c r="AB24" i="5"/>
  <c r="AB23" i="5"/>
  <c r="AB22" i="5"/>
  <c r="Z31" i="5"/>
  <c r="Z30" i="5"/>
  <c r="Z29" i="5"/>
  <c r="Z28" i="5"/>
  <c r="Z27" i="5"/>
  <c r="Z26" i="5"/>
  <c r="Z25" i="5"/>
  <c r="Z24" i="5"/>
  <c r="Z23" i="5"/>
  <c r="Z22" i="5"/>
  <c r="AA32" i="5"/>
  <c r="Y32" i="5"/>
  <c r="Y46" i="5"/>
  <c r="AB6" i="5"/>
  <c r="AB5" i="5"/>
  <c r="AB4" i="5"/>
  <c r="Z7" i="5"/>
  <c r="Z6" i="5"/>
  <c r="Z5" i="5"/>
  <c r="Z4" i="5"/>
  <c r="Y8" i="5"/>
  <c r="Y17" i="5"/>
  <c r="AA8" i="5"/>
  <c r="AB6" i="4"/>
  <c r="AB5" i="4"/>
  <c r="AB4" i="4"/>
  <c r="AB3" i="4"/>
  <c r="AA7" i="4"/>
  <c r="AB47" i="16"/>
  <c r="AB44" i="16"/>
  <c r="AB43" i="16"/>
  <c r="AB42" i="16"/>
  <c r="AB41" i="16"/>
  <c r="AB40" i="16"/>
  <c r="AA48" i="16"/>
  <c r="AD48" i="16"/>
  <c r="AB35" i="16"/>
  <c r="AB32" i="16"/>
  <c r="AB31" i="16"/>
  <c r="AB30" i="16"/>
  <c r="AB29" i="16"/>
  <c r="AB28" i="16"/>
  <c r="AA36" i="16"/>
  <c r="AD36" i="16"/>
  <c r="AB12" i="16"/>
  <c r="AB11" i="16"/>
  <c r="AB10" i="16"/>
  <c r="AA13" i="16"/>
  <c r="AD13" i="16" s="1"/>
  <c r="AB6" i="16"/>
  <c r="AB5" i="16"/>
  <c r="AB4" i="16"/>
  <c r="AA7" i="16"/>
  <c r="AB43" i="12"/>
  <c r="AB42" i="12"/>
  <c r="AB41" i="12"/>
  <c r="AB39" i="12"/>
  <c r="AB38" i="12"/>
  <c r="AB37" i="12"/>
  <c r="AA46" i="12"/>
  <c r="AA45" i="12"/>
  <c r="AA40" i="12"/>
  <c r="AB13" i="12"/>
  <c r="AB11" i="12"/>
  <c r="AB10" i="12"/>
  <c r="AB9" i="12"/>
  <c r="AB8" i="12"/>
  <c r="AB7" i="12"/>
  <c r="AB6" i="12"/>
  <c r="AB4" i="12"/>
  <c r="AB3" i="12"/>
  <c r="AA14" i="12"/>
  <c r="AA30" i="12"/>
  <c r="AA12" i="12"/>
  <c r="AA5" i="12"/>
  <c r="AD5" i="12"/>
  <c r="AB47" i="3"/>
  <c r="AB45" i="3"/>
  <c r="AB44" i="3"/>
  <c r="AB43" i="3"/>
  <c r="AB42" i="3"/>
  <c r="AB41" i="3"/>
  <c r="AA49" i="3"/>
  <c r="AA55" i="3"/>
  <c r="AB29" i="3"/>
  <c r="AB28" i="3"/>
  <c r="AB27" i="3"/>
  <c r="AA30" i="3"/>
  <c r="AD30" i="3"/>
  <c r="AA35" i="3"/>
  <c r="AA34" i="3"/>
  <c r="AB16" i="3"/>
  <c r="AB15" i="3"/>
  <c r="AA17" i="3"/>
  <c r="AA22" i="3"/>
  <c r="AA23" i="3"/>
  <c r="AA5" i="3"/>
  <c r="AA10" i="3"/>
  <c r="AA11" i="3"/>
  <c r="AB4" i="3"/>
  <c r="AB3" i="3"/>
  <c r="AB42" i="9"/>
  <c r="AB41" i="9"/>
  <c r="AB40" i="9"/>
  <c r="AB39" i="9"/>
  <c r="AB38" i="9"/>
  <c r="AB37" i="9"/>
  <c r="AB36" i="9"/>
  <c r="AB35" i="9"/>
  <c r="AA43" i="9"/>
  <c r="AA55" i="9"/>
  <c r="AA15" i="9"/>
  <c r="AA31" i="9"/>
  <c r="AB45" i="1"/>
  <c r="AB42" i="1"/>
  <c r="AB39" i="1"/>
  <c r="AB38" i="1"/>
  <c r="AB36" i="1"/>
  <c r="AB35" i="1"/>
  <c r="AA47" i="1"/>
  <c r="AA56" i="1"/>
  <c r="AB9" i="1"/>
  <c r="AB8" i="1"/>
  <c r="AB13" i="1"/>
  <c r="AB10" i="1"/>
  <c r="AB7" i="1"/>
  <c r="AB6" i="1"/>
  <c r="AB4" i="1"/>
  <c r="AB3" i="1"/>
  <c r="AA15" i="1"/>
  <c r="T3" i="8"/>
  <c r="T9" i="8"/>
  <c r="T15" i="8"/>
  <c r="T16" i="8"/>
  <c r="T10" i="8"/>
  <c r="T4" i="8"/>
  <c r="AB4" i="14"/>
  <c r="AC4" i="14"/>
  <c r="AB5" i="14"/>
  <c r="AC5" i="14"/>
  <c r="AB6" i="14"/>
  <c r="AC6" i="14"/>
  <c r="AB7" i="14"/>
  <c r="AB8" i="14"/>
  <c r="AC8" i="14"/>
  <c r="AB9" i="14"/>
  <c r="AC9" i="14"/>
  <c r="AB12" i="14"/>
  <c r="AC12" i="14"/>
  <c r="AB14" i="14"/>
  <c r="AB16" i="14"/>
  <c r="AC16" i="14"/>
  <c r="AB17" i="14"/>
  <c r="AC17" i="14"/>
  <c r="AB18" i="14"/>
  <c r="AC18" i="14"/>
  <c r="AB19" i="14"/>
  <c r="AC19" i="14"/>
  <c r="AB22" i="14"/>
  <c r="AC22" i="14"/>
  <c r="AB23" i="14"/>
  <c r="AC23" i="14"/>
  <c r="AB25" i="14"/>
  <c r="AC25" i="14"/>
  <c r="AB26" i="14"/>
  <c r="AB27" i="14"/>
  <c r="AC27" i="14"/>
  <c r="AB28" i="14"/>
  <c r="AC28" i="14"/>
  <c r="AB29" i="14"/>
  <c r="AC29" i="14"/>
  <c r="AB33" i="14"/>
  <c r="AC33" i="14"/>
  <c r="AB34" i="14"/>
  <c r="AC34" i="14"/>
  <c r="AB35" i="14"/>
  <c r="AC35" i="14"/>
  <c r="AB37" i="14"/>
  <c r="AC37" i="14"/>
  <c r="K38" i="14"/>
  <c r="AC26" i="14"/>
  <c r="AC14" i="14"/>
  <c r="AC7" i="14"/>
  <c r="Z7" i="14"/>
  <c r="AA7" i="14"/>
  <c r="X33" i="14"/>
  <c r="Y33" i="14"/>
  <c r="X22" i="14"/>
  <c r="Y22" i="14"/>
  <c r="X12" i="14"/>
  <c r="Y12" i="14"/>
  <c r="X7" i="14"/>
  <c r="Y7" i="14"/>
  <c r="X5" i="14"/>
  <c r="Y5" i="14"/>
  <c r="X14" i="14"/>
  <c r="Y14" i="14"/>
  <c r="X9" i="14"/>
  <c r="Y9" i="14"/>
  <c r="X8" i="14"/>
  <c r="Y8" i="14"/>
  <c r="X6" i="14"/>
  <c r="V33" i="14"/>
  <c r="W33" i="14"/>
  <c r="V26" i="14"/>
  <c r="W26" i="14"/>
  <c r="V25" i="14"/>
  <c r="W25" i="14"/>
  <c r="V23" i="14"/>
  <c r="W23" i="14"/>
  <c r="V22" i="14"/>
  <c r="W22" i="14"/>
  <c r="V19" i="14"/>
  <c r="W19" i="14"/>
  <c r="V18" i="14"/>
  <c r="W18" i="14"/>
  <c r="V17" i="14"/>
  <c r="W17" i="14"/>
  <c r="V16" i="14"/>
  <c r="W16" i="14"/>
  <c r="V14" i="14"/>
  <c r="W14" i="14"/>
  <c r="V12" i="14"/>
  <c r="W12" i="14"/>
  <c r="V9" i="14"/>
  <c r="W9" i="14"/>
  <c r="V8" i="14"/>
  <c r="W8" i="14"/>
  <c r="V7" i="14"/>
  <c r="W7" i="14"/>
  <c r="V6" i="14"/>
  <c r="W6" i="14"/>
  <c r="V5" i="14"/>
  <c r="W5" i="14"/>
  <c r="V34" i="14"/>
  <c r="V29" i="14"/>
  <c r="W29" i="14"/>
  <c r="V28" i="14"/>
  <c r="W28" i="14"/>
  <c r="V27" i="14"/>
  <c r="W27" i="14"/>
  <c r="T34" i="14"/>
  <c r="U34" i="14"/>
  <c r="T33" i="14"/>
  <c r="U33" i="14"/>
  <c r="T29" i="14"/>
  <c r="U29" i="14"/>
  <c r="T28" i="14"/>
  <c r="U28" i="14"/>
  <c r="T27" i="14"/>
  <c r="U27" i="14"/>
  <c r="T26" i="14"/>
  <c r="U26" i="14"/>
  <c r="T25" i="14"/>
  <c r="U25" i="14"/>
  <c r="T23" i="14"/>
  <c r="U23" i="14"/>
  <c r="T22" i="14"/>
  <c r="U22" i="14"/>
  <c r="T19" i="14"/>
  <c r="U19" i="14"/>
  <c r="T18" i="14"/>
  <c r="U18" i="14"/>
  <c r="T17" i="14"/>
  <c r="U17" i="14"/>
  <c r="T16" i="14"/>
  <c r="U16" i="14"/>
  <c r="T14" i="14"/>
  <c r="U14" i="14"/>
  <c r="T12" i="14"/>
  <c r="U12" i="14"/>
  <c r="T9" i="14"/>
  <c r="U9" i="14"/>
  <c r="T8" i="14"/>
  <c r="U8" i="14"/>
  <c r="T7" i="14"/>
  <c r="U7" i="14"/>
  <c r="T6" i="14"/>
  <c r="U6" i="14"/>
  <c r="T5" i="14"/>
  <c r="U5" i="14"/>
  <c r="R33" i="14"/>
  <c r="S33" i="14"/>
  <c r="R29" i="14"/>
  <c r="S29" i="14"/>
  <c r="R28" i="14"/>
  <c r="S28" i="14"/>
  <c r="R27" i="14"/>
  <c r="S27" i="14"/>
  <c r="R26" i="14"/>
  <c r="S26" i="14"/>
  <c r="R25" i="14"/>
  <c r="S25" i="14"/>
  <c r="R23" i="14"/>
  <c r="S23" i="14"/>
  <c r="R22" i="14"/>
  <c r="S22" i="14"/>
  <c r="R19" i="14"/>
  <c r="S19" i="14"/>
  <c r="R18" i="14"/>
  <c r="S18" i="14"/>
  <c r="R17" i="14"/>
  <c r="S17" i="14"/>
  <c r="R16" i="14"/>
  <c r="S16" i="14"/>
  <c r="R14" i="14"/>
  <c r="S14" i="14"/>
  <c r="R12" i="14"/>
  <c r="S12" i="14"/>
  <c r="R9" i="14"/>
  <c r="S9" i="14"/>
  <c r="R8" i="14"/>
  <c r="S8" i="14"/>
  <c r="R7" i="14"/>
  <c r="S7" i="14"/>
  <c r="R6" i="14"/>
  <c r="S6" i="14"/>
  <c r="R5" i="14"/>
  <c r="S5" i="14"/>
  <c r="P33" i="14"/>
  <c r="Q33" i="14"/>
  <c r="P22" i="14"/>
  <c r="Q22" i="14"/>
  <c r="P14" i="14"/>
  <c r="Q14" i="14"/>
  <c r="P12" i="14"/>
  <c r="Q12" i="14"/>
  <c r="P9" i="14"/>
  <c r="Q9" i="14"/>
  <c r="P8" i="14"/>
  <c r="Q8" i="14"/>
  <c r="P7" i="14"/>
  <c r="Q7" i="14"/>
  <c r="P6" i="14"/>
  <c r="Q6" i="14"/>
  <c r="P5" i="14"/>
  <c r="Q5" i="14"/>
  <c r="P37" i="14"/>
  <c r="Q37" i="14"/>
  <c r="P35" i="14"/>
  <c r="Q35" i="14"/>
  <c r="P34" i="14"/>
  <c r="Q34" i="14"/>
  <c r="P28" i="14"/>
  <c r="Q28" i="14"/>
  <c r="P29" i="14"/>
  <c r="Q29" i="14"/>
  <c r="P27" i="14"/>
  <c r="Q27" i="14"/>
  <c r="P26" i="14"/>
  <c r="Q26" i="14"/>
  <c r="P25" i="14"/>
  <c r="Q25" i="14"/>
  <c r="P23" i="14"/>
  <c r="Q23" i="14"/>
  <c r="P19" i="14"/>
  <c r="Q19" i="14"/>
  <c r="P18" i="14"/>
  <c r="Q18" i="14"/>
  <c r="P17" i="14"/>
  <c r="P16" i="14"/>
  <c r="N4" i="14"/>
  <c r="O4" i="14"/>
  <c r="N5" i="14"/>
  <c r="O5" i="14"/>
  <c r="N6" i="14"/>
  <c r="O6" i="14"/>
  <c r="N7" i="14"/>
  <c r="O7" i="14"/>
  <c r="N8" i="14"/>
  <c r="O8" i="14"/>
  <c r="N9" i="14"/>
  <c r="O9" i="14"/>
  <c r="N12" i="14"/>
  <c r="O12" i="14"/>
  <c r="N14" i="14"/>
  <c r="O14" i="14"/>
  <c r="N16" i="14"/>
  <c r="O16" i="14"/>
  <c r="N17" i="14"/>
  <c r="O17" i="14"/>
  <c r="N18" i="14"/>
  <c r="O18" i="14"/>
  <c r="N19" i="14"/>
  <c r="O19" i="14"/>
  <c r="N22" i="14"/>
  <c r="O22" i="14"/>
  <c r="N23" i="14"/>
  <c r="O23" i="14"/>
  <c r="N25" i="14"/>
  <c r="O25" i="14"/>
  <c r="N26" i="14"/>
  <c r="O26" i="14"/>
  <c r="N27" i="14"/>
  <c r="O27" i="14"/>
  <c r="N28" i="14"/>
  <c r="O28" i="14"/>
  <c r="N29" i="14"/>
  <c r="O29" i="14"/>
  <c r="N33" i="14"/>
  <c r="O33" i="14"/>
  <c r="N34" i="14"/>
  <c r="O34" i="14"/>
  <c r="N35" i="14"/>
  <c r="O35" i="14"/>
  <c r="N37" i="14"/>
  <c r="O37" i="14"/>
  <c r="Z41" i="6"/>
  <c r="Z39" i="6"/>
  <c r="Z38" i="6"/>
  <c r="Z36" i="6"/>
  <c r="Z35" i="6"/>
  <c r="Z34" i="6"/>
  <c r="Z30" i="6"/>
  <c r="Z28" i="6"/>
  <c r="Z27" i="6"/>
  <c r="Z26" i="6"/>
  <c r="Z25" i="6"/>
  <c r="Z23" i="6"/>
  <c r="Z22" i="6"/>
  <c r="Z19" i="6"/>
  <c r="Z18" i="6"/>
  <c r="Z17" i="6"/>
  <c r="Z16" i="6"/>
  <c r="Z14" i="6"/>
  <c r="Z12" i="6"/>
  <c r="Z9" i="6"/>
  <c r="Z8" i="6"/>
  <c r="Z7" i="6"/>
  <c r="Z6" i="6"/>
  <c r="Z5" i="6"/>
  <c r="Z4" i="6"/>
  <c r="Y40" i="6"/>
  <c r="N244" i="10"/>
  <c r="B244" i="10"/>
  <c r="C244" i="10"/>
  <c r="D244" i="10"/>
  <c r="E244" i="10"/>
  <c r="F244" i="10"/>
  <c r="G244" i="10"/>
  <c r="H244" i="10"/>
  <c r="I244" i="10"/>
  <c r="J244" i="10"/>
  <c r="K244" i="10"/>
  <c r="L244" i="10"/>
  <c r="M244" i="10"/>
  <c r="Y14" i="12"/>
  <c r="Z13" i="12"/>
  <c r="Z11" i="12"/>
  <c r="Z10" i="12"/>
  <c r="Z9" i="12"/>
  <c r="Z8" i="12"/>
  <c r="Z7" i="12"/>
  <c r="Z6" i="12"/>
  <c r="Z4" i="12"/>
  <c r="Z3" i="12"/>
  <c r="Y12" i="12"/>
  <c r="Y5" i="12"/>
  <c r="Z6" i="4"/>
  <c r="Z5" i="4"/>
  <c r="Z4" i="4"/>
  <c r="Z3" i="4"/>
  <c r="Y7" i="4"/>
  <c r="Z47" i="16"/>
  <c r="Z44" i="16"/>
  <c r="Z43" i="16"/>
  <c r="Z42" i="16"/>
  <c r="Z41" i="16"/>
  <c r="Z40" i="16"/>
  <c r="Z35" i="16"/>
  <c r="Z32" i="16"/>
  <c r="Z31" i="16"/>
  <c r="Z30" i="16"/>
  <c r="Z29" i="16"/>
  <c r="Z28" i="16"/>
  <c r="Y36" i="16"/>
  <c r="Y48" i="16"/>
  <c r="AB48" i="16"/>
  <c r="Z12" i="16"/>
  <c r="Z11" i="16"/>
  <c r="Z10" i="16"/>
  <c r="Y13" i="16"/>
  <c r="AB13" i="16"/>
  <c r="Z6" i="16"/>
  <c r="Z5" i="16"/>
  <c r="Z4" i="16"/>
  <c r="Y7" i="16"/>
  <c r="Z43" i="12"/>
  <c r="Z42" i="12"/>
  <c r="Z41" i="12"/>
  <c r="Z39" i="12"/>
  <c r="Z38" i="12"/>
  <c r="Z37" i="12"/>
  <c r="Y46" i="12"/>
  <c r="Y40" i="12"/>
  <c r="AB40" i="12"/>
  <c r="Y45" i="12"/>
  <c r="Z47" i="3"/>
  <c r="Z45" i="3"/>
  <c r="Z44" i="3"/>
  <c r="Z43" i="3"/>
  <c r="Z42" i="3"/>
  <c r="Z41" i="3"/>
  <c r="Y49" i="3"/>
  <c r="Y54" i="3"/>
  <c r="Z29" i="3"/>
  <c r="Z28" i="3"/>
  <c r="Z27" i="3"/>
  <c r="Y30" i="3"/>
  <c r="Y37" i="3"/>
  <c r="Z16" i="3"/>
  <c r="Z15" i="3"/>
  <c r="Y17" i="3"/>
  <c r="Y22" i="3"/>
  <c r="Z4" i="3"/>
  <c r="Z3" i="3"/>
  <c r="Y5" i="3"/>
  <c r="Z42" i="9"/>
  <c r="Y43" i="9"/>
  <c r="Z41" i="9"/>
  <c r="Z40" i="9"/>
  <c r="Z39" i="9"/>
  <c r="Z38" i="9"/>
  <c r="Z37" i="9"/>
  <c r="Z36" i="9"/>
  <c r="Z35" i="9"/>
  <c r="Y13" i="9"/>
  <c r="AB13" i="9"/>
  <c r="Y12" i="9"/>
  <c r="Y10" i="9"/>
  <c r="AB10" i="9"/>
  <c r="Y9" i="9"/>
  <c r="Y8" i="9"/>
  <c r="AB8" i="9"/>
  <c r="Y7" i="9"/>
  <c r="AB7" i="9"/>
  <c r="Y6" i="9"/>
  <c r="Y5" i="9"/>
  <c r="AB5" i="9"/>
  <c r="Y4" i="9"/>
  <c r="Y3" i="9"/>
  <c r="AB3" i="9"/>
  <c r="W13" i="9"/>
  <c r="W10" i="9"/>
  <c r="W7" i="9"/>
  <c r="W6" i="9"/>
  <c r="W4" i="9"/>
  <c r="W3" i="9"/>
  <c r="Y13" i="13"/>
  <c r="AB13" i="13"/>
  <c r="W13" i="13"/>
  <c r="Y10" i="13"/>
  <c r="AB10" i="13"/>
  <c r="W10" i="13"/>
  <c r="Y7" i="13"/>
  <c r="AB7" i="13"/>
  <c r="W7" i="13"/>
  <c r="Y6" i="13"/>
  <c r="AB6" i="13"/>
  <c r="W6" i="13"/>
  <c r="Y4" i="13"/>
  <c r="AB4" i="13"/>
  <c r="W4" i="13"/>
  <c r="Y3" i="13"/>
  <c r="W3" i="13"/>
  <c r="Y9" i="13"/>
  <c r="AB9" i="13"/>
  <c r="Y8" i="13"/>
  <c r="AB8" i="13"/>
  <c r="Y5" i="13"/>
  <c r="AB5" i="13"/>
  <c r="W47" i="1"/>
  <c r="W15" i="9"/>
  <c r="Z45" i="1"/>
  <c r="Z42" i="1"/>
  <c r="Z39" i="1"/>
  <c r="Z38" i="1"/>
  <c r="Z36" i="1"/>
  <c r="Z35" i="1"/>
  <c r="Y47" i="1"/>
  <c r="AB47" i="1"/>
  <c r="Z13" i="1"/>
  <c r="Z10" i="1"/>
  <c r="Z7" i="1"/>
  <c r="Z6" i="1"/>
  <c r="Z4" i="1"/>
  <c r="Z3" i="1"/>
  <c r="Y15" i="1"/>
  <c r="I33" i="14"/>
  <c r="I12" i="14"/>
  <c r="I6" i="14"/>
  <c r="L33" i="14"/>
  <c r="M33" i="14"/>
  <c r="L29" i="14"/>
  <c r="M29" i="14"/>
  <c r="L28" i="14"/>
  <c r="M28" i="14"/>
  <c r="L27" i="14"/>
  <c r="M27" i="14"/>
  <c r="L26" i="14"/>
  <c r="M26" i="14"/>
  <c r="L25" i="14"/>
  <c r="M25" i="14"/>
  <c r="L23" i="14"/>
  <c r="M23" i="14"/>
  <c r="L19" i="14"/>
  <c r="M19" i="14"/>
  <c r="L18" i="14"/>
  <c r="M18" i="14"/>
  <c r="L17" i="14"/>
  <c r="M17" i="14"/>
  <c r="L16" i="14"/>
  <c r="M16" i="14"/>
  <c r="L14" i="14"/>
  <c r="M14" i="14"/>
  <c r="L12" i="14"/>
  <c r="M12" i="14"/>
  <c r="L9" i="14"/>
  <c r="M9" i="14"/>
  <c r="L8" i="14"/>
  <c r="M8" i="14"/>
  <c r="L6" i="14"/>
  <c r="M6" i="14"/>
  <c r="L4" i="14"/>
  <c r="L34" i="14"/>
  <c r="M34" i="14"/>
  <c r="L35" i="14"/>
  <c r="M35" i="14"/>
  <c r="L37" i="14"/>
  <c r="M37" i="14"/>
  <c r="I4" i="14"/>
  <c r="I8" i="14"/>
  <c r="J8" i="14"/>
  <c r="I9" i="14"/>
  <c r="J9" i="14"/>
  <c r="I14" i="14"/>
  <c r="J14" i="14"/>
  <c r="I16" i="14"/>
  <c r="J16" i="14"/>
  <c r="I17" i="14"/>
  <c r="J17" i="14"/>
  <c r="I18" i="14"/>
  <c r="J18" i="14"/>
  <c r="I19" i="14"/>
  <c r="J19" i="14"/>
  <c r="I23" i="14"/>
  <c r="J23" i="14"/>
  <c r="I25" i="14"/>
  <c r="J25" i="14"/>
  <c r="I26" i="14"/>
  <c r="J26" i="14"/>
  <c r="I27" i="14"/>
  <c r="J27" i="14"/>
  <c r="I28" i="14"/>
  <c r="I29" i="14"/>
  <c r="J29" i="14"/>
  <c r="I34" i="14"/>
  <c r="I35" i="14"/>
  <c r="J35" i="14"/>
  <c r="I37" i="14"/>
  <c r="J37" i="14"/>
  <c r="G4" i="14"/>
  <c r="G6" i="14"/>
  <c r="G8" i="14"/>
  <c r="H8" i="14"/>
  <c r="G9" i="14"/>
  <c r="H9" i="14"/>
  <c r="G12" i="14"/>
  <c r="G14" i="14"/>
  <c r="H14" i="14"/>
  <c r="G16" i="14"/>
  <c r="H16" i="14"/>
  <c r="G17" i="14"/>
  <c r="H17" i="14"/>
  <c r="G18" i="14"/>
  <c r="H18" i="14"/>
  <c r="G19" i="14"/>
  <c r="H19" i="14"/>
  <c r="G23" i="14"/>
  <c r="H23" i="14"/>
  <c r="G25" i="14"/>
  <c r="H25" i="14"/>
  <c r="G26" i="14"/>
  <c r="H26" i="14"/>
  <c r="G27" i="14"/>
  <c r="H27" i="14"/>
  <c r="G28" i="14"/>
  <c r="G29" i="14"/>
  <c r="H29" i="14"/>
  <c r="G33" i="14"/>
  <c r="G34" i="14"/>
  <c r="G35" i="14"/>
  <c r="H35" i="14"/>
  <c r="G37" i="14"/>
  <c r="H37" i="14"/>
  <c r="E12" i="14"/>
  <c r="E4" i="14"/>
  <c r="E6" i="14"/>
  <c r="E8" i="14"/>
  <c r="F8" i="14"/>
  <c r="E9" i="14"/>
  <c r="F9" i="14"/>
  <c r="E14" i="14"/>
  <c r="F14" i="14"/>
  <c r="E16" i="14"/>
  <c r="F16" i="14"/>
  <c r="E17" i="14"/>
  <c r="F17" i="14"/>
  <c r="E18" i="14"/>
  <c r="F18" i="14"/>
  <c r="E19" i="14"/>
  <c r="F19" i="14"/>
  <c r="E23" i="14"/>
  <c r="F23" i="14"/>
  <c r="E25" i="14"/>
  <c r="F25" i="14"/>
  <c r="E26" i="14"/>
  <c r="F26" i="14"/>
  <c r="E27" i="14"/>
  <c r="F27" i="14"/>
  <c r="E28" i="14"/>
  <c r="E29" i="14"/>
  <c r="F29" i="14"/>
  <c r="E33" i="14"/>
  <c r="E34" i="14"/>
  <c r="E35" i="14"/>
  <c r="F35" i="14"/>
  <c r="E37" i="14"/>
  <c r="F37" i="14"/>
  <c r="C37" i="14"/>
  <c r="D37" i="14"/>
  <c r="C35" i="14"/>
  <c r="D35" i="14"/>
  <c r="C34" i="14"/>
  <c r="C33" i="14"/>
  <c r="C29" i="14"/>
  <c r="D29" i="14"/>
  <c r="C28" i="14"/>
  <c r="C27" i="14"/>
  <c r="D27" i="14"/>
  <c r="C26" i="14"/>
  <c r="D26" i="14"/>
  <c r="C25" i="14"/>
  <c r="C23" i="14"/>
  <c r="D23" i="14"/>
  <c r="C19" i="14"/>
  <c r="D19" i="14"/>
  <c r="C18" i="14"/>
  <c r="D18" i="14"/>
  <c r="C17" i="14"/>
  <c r="D17" i="14"/>
  <c r="C16" i="14"/>
  <c r="D16" i="14"/>
  <c r="C14" i="14"/>
  <c r="C12" i="14"/>
  <c r="C9" i="14"/>
  <c r="D9" i="14"/>
  <c r="C8" i="14"/>
  <c r="D8" i="14"/>
  <c r="C6" i="14"/>
  <c r="D41" i="6"/>
  <c r="D39" i="6"/>
  <c r="D38" i="6"/>
  <c r="D36" i="6"/>
  <c r="D35" i="6"/>
  <c r="D34" i="6"/>
  <c r="D30" i="6"/>
  <c r="D28" i="6"/>
  <c r="D27" i="6"/>
  <c r="D26" i="6"/>
  <c r="D25" i="6"/>
  <c r="D23" i="6"/>
  <c r="D19" i="6"/>
  <c r="D18" i="6"/>
  <c r="D17" i="6"/>
  <c r="D16" i="6"/>
  <c r="D14" i="6"/>
  <c r="D12" i="6"/>
  <c r="D9" i="6"/>
  <c r="D6" i="6"/>
  <c r="F41" i="6"/>
  <c r="F39" i="6"/>
  <c r="F38" i="6"/>
  <c r="F36" i="6"/>
  <c r="F35" i="6"/>
  <c r="F34" i="6"/>
  <c r="F30" i="6"/>
  <c r="F28" i="6"/>
  <c r="F27" i="6"/>
  <c r="F26" i="6"/>
  <c r="F25" i="6"/>
  <c r="F23" i="6"/>
  <c r="F19" i="6"/>
  <c r="F18" i="6"/>
  <c r="F17" i="6"/>
  <c r="F16" i="6"/>
  <c r="F14" i="6"/>
  <c r="F12" i="6"/>
  <c r="F9" i="6"/>
  <c r="F8" i="6"/>
  <c r="F6" i="6"/>
  <c r="F4" i="6"/>
  <c r="H41" i="6"/>
  <c r="H39" i="6"/>
  <c r="H38" i="6"/>
  <c r="H36" i="6"/>
  <c r="H35" i="6"/>
  <c r="H34" i="6"/>
  <c r="H30" i="6"/>
  <c r="H28" i="6"/>
  <c r="H27" i="6"/>
  <c r="H26" i="6"/>
  <c r="H25" i="6"/>
  <c r="H23" i="6"/>
  <c r="H19" i="6"/>
  <c r="H18" i="6"/>
  <c r="H17" i="6"/>
  <c r="H16" i="6"/>
  <c r="H14" i="6"/>
  <c r="H12" i="6"/>
  <c r="H9" i="6"/>
  <c r="H8" i="6"/>
  <c r="H6" i="6"/>
  <c r="H4" i="6"/>
  <c r="J41" i="6"/>
  <c r="J39" i="6"/>
  <c r="J38" i="6"/>
  <c r="J36" i="6"/>
  <c r="J35" i="6"/>
  <c r="J34" i="6"/>
  <c r="J30" i="6"/>
  <c r="J28" i="6"/>
  <c r="J27" i="6"/>
  <c r="J26" i="6"/>
  <c r="J25" i="6"/>
  <c r="J23" i="6"/>
  <c r="J19" i="6"/>
  <c r="J18" i="6"/>
  <c r="J17" i="6"/>
  <c r="J16" i="6"/>
  <c r="J14" i="6"/>
  <c r="J12" i="6"/>
  <c r="J9" i="6"/>
  <c r="J8" i="6"/>
  <c r="J6" i="6"/>
  <c r="J4" i="6"/>
  <c r="L41" i="6"/>
  <c r="L39" i="6"/>
  <c r="L38" i="6"/>
  <c r="L36" i="6"/>
  <c r="L35" i="6"/>
  <c r="L34" i="6"/>
  <c r="L30" i="6"/>
  <c r="L28" i="6"/>
  <c r="L27" i="6"/>
  <c r="L26" i="6"/>
  <c r="L25" i="6"/>
  <c r="L23" i="6"/>
  <c r="L19" i="6"/>
  <c r="L18" i="6"/>
  <c r="L17" i="6"/>
  <c r="L16" i="6"/>
  <c r="L14" i="6"/>
  <c r="L12" i="6"/>
  <c r="L9" i="6"/>
  <c r="L8" i="6"/>
  <c r="L6" i="6"/>
  <c r="L4" i="6"/>
  <c r="N34" i="6"/>
  <c r="K40" i="6"/>
  <c r="K42" i="6"/>
  <c r="K51" i="6"/>
  <c r="N41" i="6"/>
  <c r="N39" i="6"/>
  <c r="N38" i="6"/>
  <c r="N36" i="6"/>
  <c r="N35" i="6"/>
  <c r="N30" i="6"/>
  <c r="N28" i="6"/>
  <c r="N27" i="6"/>
  <c r="N26" i="6"/>
  <c r="N25" i="6"/>
  <c r="N23" i="6"/>
  <c r="N19" i="6"/>
  <c r="N18" i="6"/>
  <c r="N17" i="6"/>
  <c r="N16" i="6"/>
  <c r="N14" i="6"/>
  <c r="N12" i="6"/>
  <c r="N9" i="6"/>
  <c r="N8" i="6"/>
  <c r="N6" i="6"/>
  <c r="N4" i="6"/>
  <c r="P41" i="6"/>
  <c r="P39" i="6"/>
  <c r="P38" i="6"/>
  <c r="P36" i="6"/>
  <c r="P35" i="6"/>
  <c r="P34" i="6"/>
  <c r="P30" i="6"/>
  <c r="P28" i="6"/>
  <c r="P27" i="6"/>
  <c r="P26" i="6"/>
  <c r="P25" i="6"/>
  <c r="P23" i="6"/>
  <c r="P19" i="6"/>
  <c r="P18" i="6"/>
  <c r="P17" i="6"/>
  <c r="P16" i="6"/>
  <c r="P14" i="6"/>
  <c r="P12" i="6"/>
  <c r="P9" i="6"/>
  <c r="P8" i="6"/>
  <c r="P6" i="6"/>
  <c r="P4" i="6"/>
  <c r="C32" i="5"/>
  <c r="B32" i="5"/>
  <c r="D32" i="5" s="1"/>
  <c r="B45" i="5"/>
  <c r="B37" i="5"/>
  <c r="D31" i="5"/>
  <c r="D27" i="5"/>
  <c r="D26" i="5"/>
  <c r="D25" i="5"/>
  <c r="D24" i="5"/>
  <c r="D23" i="5"/>
  <c r="D22" i="5"/>
  <c r="E32" i="5"/>
  <c r="E45" i="5"/>
  <c r="F31" i="5"/>
  <c r="F27" i="5"/>
  <c r="F26" i="5"/>
  <c r="F25" i="5"/>
  <c r="F24" i="5"/>
  <c r="F23" i="5"/>
  <c r="F22" i="5"/>
  <c r="G32" i="5"/>
  <c r="G46" i="5"/>
  <c r="H31" i="5"/>
  <c r="H27" i="5"/>
  <c r="H26" i="5"/>
  <c r="H25" i="5"/>
  <c r="H24" i="5"/>
  <c r="H23" i="5"/>
  <c r="H22" i="5"/>
  <c r="B8" i="5"/>
  <c r="B16" i="5"/>
  <c r="B17" i="5"/>
  <c r="C8" i="5"/>
  <c r="C17" i="5"/>
  <c r="C16" i="5"/>
  <c r="E8" i="5"/>
  <c r="E16" i="5"/>
  <c r="D7" i="5"/>
  <c r="D5" i="5"/>
  <c r="D4" i="5"/>
  <c r="G8" i="5"/>
  <c r="G15" i="5"/>
  <c r="H8" i="5"/>
  <c r="F7" i="5"/>
  <c r="H7" i="5"/>
  <c r="H5" i="5"/>
  <c r="F5" i="5"/>
  <c r="F4" i="5"/>
  <c r="H4" i="5"/>
  <c r="I32" i="5"/>
  <c r="I45" i="5"/>
  <c r="J31" i="5"/>
  <c r="J27" i="5"/>
  <c r="J26" i="5"/>
  <c r="J25" i="5"/>
  <c r="J24" i="5"/>
  <c r="J23" i="5"/>
  <c r="J22" i="5"/>
  <c r="I8" i="5"/>
  <c r="J7" i="5"/>
  <c r="J5" i="5"/>
  <c r="J4" i="5"/>
  <c r="K32" i="5"/>
  <c r="L31" i="5"/>
  <c r="L27" i="5"/>
  <c r="L26" i="5"/>
  <c r="L25" i="5"/>
  <c r="L24" i="5"/>
  <c r="L23" i="5"/>
  <c r="L22" i="5"/>
  <c r="M32" i="5"/>
  <c r="M45" i="5"/>
  <c r="N31" i="5"/>
  <c r="N30" i="5"/>
  <c r="N27" i="5"/>
  <c r="N26" i="5"/>
  <c r="N25" i="5"/>
  <c r="N24" i="5"/>
  <c r="N23" i="5"/>
  <c r="N22" i="5"/>
  <c r="K8" i="5"/>
  <c r="K13" i="5"/>
  <c r="L7" i="5"/>
  <c r="L5" i="5"/>
  <c r="L4" i="5"/>
  <c r="O42" i="6"/>
  <c r="O84" i="6"/>
  <c r="R41" i="6"/>
  <c r="R39" i="6"/>
  <c r="R38" i="6"/>
  <c r="R36" i="6"/>
  <c r="R35" i="6"/>
  <c r="R34" i="6"/>
  <c r="R30" i="6"/>
  <c r="R28" i="6"/>
  <c r="R27" i="6"/>
  <c r="R26" i="6"/>
  <c r="R25" i="6"/>
  <c r="R23" i="6"/>
  <c r="R19" i="6"/>
  <c r="R18" i="6"/>
  <c r="R17" i="6"/>
  <c r="R16" i="6"/>
  <c r="R14" i="6"/>
  <c r="R12" i="6"/>
  <c r="R9" i="6"/>
  <c r="R8" i="6"/>
  <c r="R6" i="6"/>
  <c r="R4" i="6"/>
  <c r="Q40" i="6"/>
  <c r="R40" i="6"/>
  <c r="T41" i="6"/>
  <c r="T39" i="6"/>
  <c r="T38" i="6"/>
  <c r="T36" i="6"/>
  <c r="T35" i="6"/>
  <c r="T34" i="6"/>
  <c r="T30" i="6"/>
  <c r="T28" i="6"/>
  <c r="T27" i="6"/>
  <c r="T26" i="6"/>
  <c r="T25" i="6"/>
  <c r="T23" i="6"/>
  <c r="T19" i="6"/>
  <c r="T18" i="6"/>
  <c r="T17" i="6"/>
  <c r="T16" i="6"/>
  <c r="T14" i="6"/>
  <c r="T12" i="6"/>
  <c r="T9" i="6"/>
  <c r="T8" i="6"/>
  <c r="T6" i="6"/>
  <c r="T4" i="6"/>
  <c r="S40" i="6"/>
  <c r="V41" i="6"/>
  <c r="V39" i="6"/>
  <c r="V38" i="6"/>
  <c r="V36" i="6"/>
  <c r="V35" i="6"/>
  <c r="V34" i="6"/>
  <c r="V30" i="6"/>
  <c r="V28" i="6"/>
  <c r="V27" i="6"/>
  <c r="V26" i="6"/>
  <c r="V25" i="6"/>
  <c r="V23" i="6"/>
  <c r="V19" i="6"/>
  <c r="V18" i="6"/>
  <c r="V17" i="6"/>
  <c r="V16" i="6"/>
  <c r="V14" i="6"/>
  <c r="V12" i="6"/>
  <c r="V9" i="6"/>
  <c r="V8" i="6"/>
  <c r="V6" i="6"/>
  <c r="V4" i="6"/>
  <c r="X34" i="6"/>
  <c r="X12" i="6"/>
  <c r="X7" i="6"/>
  <c r="X5" i="6"/>
  <c r="M8" i="5"/>
  <c r="N7" i="5"/>
  <c r="N6" i="5"/>
  <c r="N5" i="5"/>
  <c r="N4" i="5"/>
  <c r="K17" i="5"/>
  <c r="K16" i="5"/>
  <c r="K15" i="5"/>
  <c r="K14" i="5"/>
  <c r="O32" i="5"/>
  <c r="P32" i="5"/>
  <c r="O46" i="5"/>
  <c r="P31" i="5"/>
  <c r="P29" i="5"/>
  <c r="P27" i="5"/>
  <c r="P26" i="5"/>
  <c r="P25" i="5"/>
  <c r="P24" i="5"/>
  <c r="P23" i="5"/>
  <c r="P22" i="5"/>
  <c r="V6" i="5"/>
  <c r="O8" i="5"/>
  <c r="P7" i="5"/>
  <c r="P5" i="5"/>
  <c r="P4" i="5"/>
  <c r="Q32" i="5"/>
  <c r="Q45" i="5"/>
  <c r="R31" i="5"/>
  <c r="R29" i="5"/>
  <c r="R28" i="5"/>
  <c r="R27" i="5"/>
  <c r="R26" i="5"/>
  <c r="R25" i="5"/>
  <c r="R24" i="5"/>
  <c r="R23" i="5"/>
  <c r="R22" i="5"/>
  <c r="Q8" i="5"/>
  <c r="R8" i="5"/>
  <c r="R7" i="5"/>
  <c r="R5" i="5"/>
  <c r="R4" i="5"/>
  <c r="S8" i="5"/>
  <c r="T7" i="5"/>
  <c r="T5" i="5"/>
  <c r="T4" i="5"/>
  <c r="U8" i="5"/>
  <c r="U13" i="5"/>
  <c r="V7" i="5"/>
  <c r="V5" i="5"/>
  <c r="V4" i="5"/>
  <c r="S32" i="5"/>
  <c r="S46" i="5"/>
  <c r="T31" i="5"/>
  <c r="T29" i="5"/>
  <c r="T28" i="5"/>
  <c r="T27" i="5"/>
  <c r="T26" i="5"/>
  <c r="T25" i="5"/>
  <c r="T24" i="5"/>
  <c r="T23" i="5"/>
  <c r="T22" i="5"/>
  <c r="U32" i="5"/>
  <c r="V32" i="5"/>
  <c r="U45" i="5"/>
  <c r="V31" i="5"/>
  <c r="V29" i="5"/>
  <c r="V28" i="5"/>
  <c r="V27" i="5"/>
  <c r="V26" i="5"/>
  <c r="V25" i="5"/>
  <c r="V24" i="5"/>
  <c r="V23" i="5"/>
  <c r="V22" i="5"/>
  <c r="X29" i="5"/>
  <c r="W32" i="5"/>
  <c r="W46" i="5"/>
  <c r="X31" i="5"/>
  <c r="X30" i="5"/>
  <c r="X28" i="5"/>
  <c r="X27" i="5"/>
  <c r="X26" i="5"/>
  <c r="X25" i="5"/>
  <c r="X24" i="5"/>
  <c r="X23" i="5"/>
  <c r="X22" i="5"/>
  <c r="W8" i="5"/>
  <c r="X7" i="5"/>
  <c r="X6" i="5"/>
  <c r="X5" i="5"/>
  <c r="X4" i="5"/>
  <c r="U17" i="5"/>
  <c r="U15" i="5"/>
  <c r="W16" i="5"/>
  <c r="W14" i="5"/>
  <c r="D5" i="4"/>
  <c r="D4" i="4"/>
  <c r="D3" i="4"/>
  <c r="F3" i="4"/>
  <c r="F4" i="4"/>
  <c r="F5" i="4"/>
  <c r="H6" i="4"/>
  <c r="H5" i="4"/>
  <c r="H4" i="4"/>
  <c r="H3" i="4"/>
  <c r="J6" i="4"/>
  <c r="J5" i="4"/>
  <c r="J4" i="4"/>
  <c r="J3" i="4"/>
  <c r="L6" i="4"/>
  <c r="L5" i="4"/>
  <c r="L4" i="4"/>
  <c r="L3" i="4"/>
  <c r="N6" i="4"/>
  <c r="N5" i="4"/>
  <c r="N4" i="4"/>
  <c r="N3" i="4"/>
  <c r="P6" i="4"/>
  <c r="P5" i="4"/>
  <c r="P4" i="4"/>
  <c r="P3" i="4"/>
  <c r="R6" i="4"/>
  <c r="R5" i="4"/>
  <c r="R4" i="4"/>
  <c r="R3" i="4"/>
  <c r="T6" i="4"/>
  <c r="T5" i="4"/>
  <c r="T4" i="4"/>
  <c r="T3" i="4"/>
  <c r="V6" i="4"/>
  <c r="V5" i="4"/>
  <c r="V4" i="4"/>
  <c r="V3" i="4"/>
  <c r="D47" i="16"/>
  <c r="D44" i="16"/>
  <c r="D43" i="16"/>
  <c r="D42" i="16"/>
  <c r="D41" i="16"/>
  <c r="F47" i="16"/>
  <c r="F44" i="16"/>
  <c r="F43" i="16"/>
  <c r="F42" i="16"/>
  <c r="F41" i="16"/>
  <c r="H47" i="16"/>
  <c r="H44" i="16"/>
  <c r="H43" i="16"/>
  <c r="H42" i="16"/>
  <c r="H41" i="16"/>
  <c r="J40" i="16"/>
  <c r="J41" i="16"/>
  <c r="J42" i="16"/>
  <c r="J43" i="16"/>
  <c r="J44" i="16"/>
  <c r="J47" i="16"/>
  <c r="L47" i="16"/>
  <c r="L43" i="16"/>
  <c r="L42" i="16"/>
  <c r="L41" i="16"/>
  <c r="L40" i="16"/>
  <c r="D35" i="16"/>
  <c r="D32" i="16"/>
  <c r="D31" i="16"/>
  <c r="D30" i="16"/>
  <c r="D29" i="16"/>
  <c r="D28" i="16"/>
  <c r="F35" i="16"/>
  <c r="F32" i="16"/>
  <c r="F31" i="16"/>
  <c r="F30" i="16"/>
  <c r="F29" i="16"/>
  <c r="F28" i="16"/>
  <c r="G36" i="16"/>
  <c r="H35" i="16"/>
  <c r="H32" i="16"/>
  <c r="H31" i="16"/>
  <c r="H30" i="16"/>
  <c r="H29" i="16"/>
  <c r="H28" i="16"/>
  <c r="I36" i="16"/>
  <c r="J35" i="16"/>
  <c r="J32" i="16"/>
  <c r="J31" i="16"/>
  <c r="J30" i="16"/>
  <c r="J29" i="16"/>
  <c r="J28" i="16"/>
  <c r="K36" i="16"/>
  <c r="L35" i="16"/>
  <c r="L32" i="16"/>
  <c r="L31" i="16"/>
  <c r="L30" i="16"/>
  <c r="L29" i="16"/>
  <c r="L28" i="16"/>
  <c r="B48" i="16"/>
  <c r="B36" i="16"/>
  <c r="C48" i="16"/>
  <c r="D48" i="16"/>
  <c r="C36" i="16"/>
  <c r="D36" i="16" s="1"/>
  <c r="O36" i="16"/>
  <c r="Q36" i="16"/>
  <c r="M36" i="16"/>
  <c r="P36" i="16" s="1"/>
  <c r="N35" i="16"/>
  <c r="N32" i="16"/>
  <c r="N31" i="16"/>
  <c r="N30" i="16"/>
  <c r="N29" i="16"/>
  <c r="N28" i="16"/>
  <c r="N47" i="16"/>
  <c r="N44" i="16"/>
  <c r="N43" i="16"/>
  <c r="N42" i="16"/>
  <c r="N41" i="16"/>
  <c r="N40" i="16"/>
  <c r="K48" i="16"/>
  <c r="P47" i="16"/>
  <c r="P44" i="16"/>
  <c r="P43" i="16"/>
  <c r="P42" i="16"/>
  <c r="P41" i="16"/>
  <c r="P40" i="16"/>
  <c r="P35" i="16"/>
  <c r="P33" i="16"/>
  <c r="P32" i="16"/>
  <c r="P31" i="16"/>
  <c r="P30" i="16"/>
  <c r="P29" i="16"/>
  <c r="P28" i="16"/>
  <c r="B7" i="16"/>
  <c r="B13" i="16"/>
  <c r="R47" i="16"/>
  <c r="R44" i="16"/>
  <c r="R43" i="16"/>
  <c r="R42" i="16"/>
  <c r="R41" i="16"/>
  <c r="R40" i="16"/>
  <c r="R35" i="16"/>
  <c r="R33" i="16"/>
  <c r="R32" i="16"/>
  <c r="R31" i="16"/>
  <c r="R30" i="16"/>
  <c r="R29" i="16"/>
  <c r="R28" i="16"/>
  <c r="T33" i="16"/>
  <c r="S36" i="16"/>
  <c r="T35" i="16"/>
  <c r="T32" i="16"/>
  <c r="T31" i="16"/>
  <c r="T30" i="16"/>
  <c r="T29" i="16"/>
  <c r="T28" i="16"/>
  <c r="T47" i="16"/>
  <c r="T44" i="16"/>
  <c r="T43" i="16"/>
  <c r="T42" i="16"/>
  <c r="T41" i="16"/>
  <c r="T40" i="16"/>
  <c r="Q48" i="16"/>
  <c r="Q49" i="16"/>
  <c r="Q59" i="16"/>
  <c r="V47" i="16"/>
  <c r="V43" i="16"/>
  <c r="V42" i="16"/>
  <c r="V41" i="16"/>
  <c r="V40" i="16"/>
  <c r="U36" i="16"/>
  <c r="V35" i="16"/>
  <c r="V32" i="16"/>
  <c r="V31" i="16"/>
  <c r="V30" i="16"/>
  <c r="V29" i="16"/>
  <c r="V28" i="16"/>
  <c r="X47" i="16"/>
  <c r="X44" i="16"/>
  <c r="X43" i="16"/>
  <c r="X42" i="16"/>
  <c r="X41" i="16"/>
  <c r="X40" i="16"/>
  <c r="X35" i="16"/>
  <c r="X32" i="16"/>
  <c r="X31" i="16"/>
  <c r="X30" i="16"/>
  <c r="X29" i="16"/>
  <c r="X28" i="16"/>
  <c r="W48" i="16"/>
  <c r="U48" i="16"/>
  <c r="X48" i="16" s="1"/>
  <c r="S48" i="16"/>
  <c r="V48" i="16" s="1"/>
  <c r="T48" i="16"/>
  <c r="O48" i="16"/>
  <c r="O49" i="16"/>
  <c r="M48" i="16"/>
  <c r="I48" i="16"/>
  <c r="L48" i="16"/>
  <c r="G48" i="16"/>
  <c r="E48" i="16"/>
  <c r="F48" i="16" s="1"/>
  <c r="W36" i="16"/>
  <c r="X36" i="16"/>
  <c r="Q7" i="16"/>
  <c r="Q13" i="16"/>
  <c r="Q14" i="16" s="1"/>
  <c r="Q23" i="16" s="1"/>
  <c r="S7" i="16"/>
  <c r="S13" i="16"/>
  <c r="S14" i="16"/>
  <c r="U7" i="16"/>
  <c r="V7" i="16" s="1"/>
  <c r="U13" i="16"/>
  <c r="W7" i="16"/>
  <c r="W13" i="16"/>
  <c r="Z13" i="16"/>
  <c r="C13" i="16"/>
  <c r="D11" i="16"/>
  <c r="D10" i="16"/>
  <c r="C7" i="16"/>
  <c r="D5" i="16"/>
  <c r="D4" i="16"/>
  <c r="E7" i="16"/>
  <c r="F6" i="16"/>
  <c r="F5" i="16"/>
  <c r="F4" i="16"/>
  <c r="E13" i="16"/>
  <c r="F13" i="16"/>
  <c r="F12" i="16"/>
  <c r="F11" i="16"/>
  <c r="F10" i="16"/>
  <c r="G13" i="16"/>
  <c r="H12" i="16"/>
  <c r="H11" i="16"/>
  <c r="H10" i="16"/>
  <c r="G7" i="16"/>
  <c r="H7" i="16" s="1"/>
  <c r="H6" i="16"/>
  <c r="H5" i="16"/>
  <c r="H4" i="16"/>
  <c r="I7" i="16"/>
  <c r="J6" i="16"/>
  <c r="J5" i="16"/>
  <c r="J4" i="16"/>
  <c r="I13" i="16"/>
  <c r="J13" i="16"/>
  <c r="J12" i="16"/>
  <c r="J11" i="16"/>
  <c r="J10" i="16"/>
  <c r="G14" i="16"/>
  <c r="K13" i="16"/>
  <c r="L13" i="16"/>
  <c r="L12" i="16"/>
  <c r="L11" i="16"/>
  <c r="L10" i="16"/>
  <c r="M13" i="16"/>
  <c r="N13" i="16"/>
  <c r="N12" i="16"/>
  <c r="N11" i="16"/>
  <c r="N10" i="16"/>
  <c r="O13" i="16"/>
  <c r="P12" i="16"/>
  <c r="P11" i="16"/>
  <c r="P10" i="16"/>
  <c r="R12" i="16"/>
  <c r="R11" i="16"/>
  <c r="R10" i="16"/>
  <c r="T12" i="16"/>
  <c r="T11" i="16"/>
  <c r="T10" i="16"/>
  <c r="V11" i="16"/>
  <c r="V12" i="16"/>
  <c r="V10" i="16"/>
  <c r="X12" i="16"/>
  <c r="X11" i="16"/>
  <c r="X10" i="16"/>
  <c r="K7" i="16"/>
  <c r="K14" i="16"/>
  <c r="L6" i="16"/>
  <c r="L5" i="16"/>
  <c r="L4" i="16"/>
  <c r="M7" i="16"/>
  <c r="N6" i="16"/>
  <c r="N5" i="16"/>
  <c r="N4" i="16"/>
  <c r="O7" i="16"/>
  <c r="P6" i="16"/>
  <c r="P5" i="16"/>
  <c r="P4" i="16"/>
  <c r="R6" i="16"/>
  <c r="R5" i="16"/>
  <c r="R4" i="16"/>
  <c r="T7" i="16"/>
  <c r="T6" i="16"/>
  <c r="T5" i="16"/>
  <c r="T4" i="16"/>
  <c r="V6" i="16"/>
  <c r="V5" i="16"/>
  <c r="V4" i="16"/>
  <c r="X7" i="16"/>
  <c r="X6" i="16"/>
  <c r="X5" i="16"/>
  <c r="X4" i="16"/>
  <c r="H13" i="12"/>
  <c r="H11" i="12"/>
  <c r="H10" i="12"/>
  <c r="H9" i="12"/>
  <c r="H8" i="12"/>
  <c r="H7" i="12"/>
  <c r="H6" i="12"/>
  <c r="H4" i="12"/>
  <c r="H3" i="12"/>
  <c r="I14" i="12"/>
  <c r="J13" i="12"/>
  <c r="I12" i="12"/>
  <c r="J11" i="12"/>
  <c r="J10" i="12"/>
  <c r="J9" i="12"/>
  <c r="J8" i="12"/>
  <c r="J7" i="12"/>
  <c r="J6" i="12"/>
  <c r="I5" i="12"/>
  <c r="J4" i="12"/>
  <c r="J3" i="12"/>
  <c r="K5" i="12"/>
  <c r="K12" i="12"/>
  <c r="L12" i="12"/>
  <c r="K14" i="12"/>
  <c r="L14" i="12"/>
  <c r="L13" i="12"/>
  <c r="L11" i="12"/>
  <c r="L10" i="12"/>
  <c r="L9" i="12"/>
  <c r="L8" i="12"/>
  <c r="L7" i="12"/>
  <c r="L6" i="12"/>
  <c r="L4" i="12"/>
  <c r="L3" i="12"/>
  <c r="M5" i="12"/>
  <c r="N5" i="12"/>
  <c r="M12" i="12"/>
  <c r="N12" i="12"/>
  <c r="M14" i="12"/>
  <c r="N13" i="12"/>
  <c r="N11" i="12"/>
  <c r="N10" i="12"/>
  <c r="N9" i="12"/>
  <c r="N8" i="12"/>
  <c r="N7" i="12"/>
  <c r="N6" i="12"/>
  <c r="N4" i="12"/>
  <c r="N3" i="12"/>
  <c r="O12" i="12"/>
  <c r="P12" i="12"/>
  <c r="O5" i="12"/>
  <c r="O14" i="12"/>
  <c r="O30" i="12"/>
  <c r="P13" i="12"/>
  <c r="P11" i="12"/>
  <c r="P10" i="12"/>
  <c r="P9" i="12"/>
  <c r="P8" i="12"/>
  <c r="P7" i="12"/>
  <c r="P6" i="12"/>
  <c r="P4" i="12"/>
  <c r="P3" i="12"/>
  <c r="Q5" i="12"/>
  <c r="Q14" i="12"/>
  <c r="R13" i="12"/>
  <c r="Q12" i="12"/>
  <c r="R11" i="12"/>
  <c r="R10" i="12"/>
  <c r="R9" i="12"/>
  <c r="R8" i="12"/>
  <c r="R7" i="12"/>
  <c r="R6" i="12"/>
  <c r="R4" i="12"/>
  <c r="R3" i="12"/>
  <c r="S14" i="12"/>
  <c r="T14" i="12" s="1"/>
  <c r="S30" i="12"/>
  <c r="T13" i="12"/>
  <c r="S12" i="12"/>
  <c r="T12" i="12" s="1"/>
  <c r="T11" i="12"/>
  <c r="T10" i="12"/>
  <c r="T9" i="12"/>
  <c r="T8" i="12"/>
  <c r="T7" i="12"/>
  <c r="T6" i="12"/>
  <c r="T4" i="12"/>
  <c r="T3" i="12"/>
  <c r="S5" i="12"/>
  <c r="U14" i="12"/>
  <c r="V14" i="12"/>
  <c r="V13" i="12"/>
  <c r="U12" i="12"/>
  <c r="V12" i="12"/>
  <c r="V11" i="12"/>
  <c r="V10" i="12"/>
  <c r="V9" i="12"/>
  <c r="V8" i="12"/>
  <c r="V7" i="12"/>
  <c r="V6" i="12"/>
  <c r="V4" i="12"/>
  <c r="V3" i="12"/>
  <c r="U5" i="12"/>
  <c r="V5" i="12"/>
  <c r="X13" i="12"/>
  <c r="X11" i="12"/>
  <c r="X10" i="12"/>
  <c r="X9" i="12"/>
  <c r="X8" i="12"/>
  <c r="X7" i="12"/>
  <c r="X6" i="12"/>
  <c r="X4" i="12"/>
  <c r="X3" i="12"/>
  <c r="D47" i="3"/>
  <c r="D45" i="3"/>
  <c r="D44" i="3"/>
  <c r="D43" i="3"/>
  <c r="D42" i="3"/>
  <c r="D41" i="3"/>
  <c r="C49" i="3"/>
  <c r="C59" i="3"/>
  <c r="F45" i="3"/>
  <c r="F44" i="3"/>
  <c r="F43" i="3"/>
  <c r="F42" i="3"/>
  <c r="F41" i="3"/>
  <c r="H45" i="3"/>
  <c r="H44" i="3"/>
  <c r="H43" i="3"/>
  <c r="H42" i="3"/>
  <c r="H41" i="3"/>
  <c r="G49" i="3"/>
  <c r="G55" i="3"/>
  <c r="J47" i="3"/>
  <c r="J45" i="3"/>
  <c r="J44" i="3"/>
  <c r="J43" i="3"/>
  <c r="J42" i="3"/>
  <c r="J41" i="3"/>
  <c r="I49" i="3"/>
  <c r="I55" i="3"/>
  <c r="L47" i="3"/>
  <c r="L45" i="3"/>
  <c r="L44" i="3"/>
  <c r="L43" i="3"/>
  <c r="L42" i="3"/>
  <c r="L41" i="3"/>
  <c r="K49" i="3"/>
  <c r="L49" i="3"/>
  <c r="N47" i="3"/>
  <c r="N45" i="3"/>
  <c r="N44" i="3"/>
  <c r="N43" i="3"/>
  <c r="N42" i="3"/>
  <c r="N41" i="3"/>
  <c r="P46" i="3"/>
  <c r="M49" i="3"/>
  <c r="P47" i="3"/>
  <c r="P45" i="3"/>
  <c r="P44" i="3"/>
  <c r="P43" i="3"/>
  <c r="P42" i="3"/>
  <c r="P41" i="3"/>
  <c r="O49" i="3"/>
  <c r="P49" i="3"/>
  <c r="R47" i="3"/>
  <c r="R46" i="3"/>
  <c r="R45" i="3"/>
  <c r="R44" i="3"/>
  <c r="R43" i="3"/>
  <c r="R42" i="3"/>
  <c r="R41" i="3"/>
  <c r="S49" i="3"/>
  <c r="S61" i="3"/>
  <c r="T47" i="3"/>
  <c r="T45" i="3"/>
  <c r="T44" i="3"/>
  <c r="T43" i="3"/>
  <c r="T42" i="3"/>
  <c r="T41" i="3"/>
  <c r="U49" i="3"/>
  <c r="U57" i="3"/>
  <c r="U54" i="3"/>
  <c r="V47" i="3"/>
  <c r="V45" i="3"/>
  <c r="V44" i="3"/>
  <c r="V43" i="3"/>
  <c r="V42" i="3"/>
  <c r="V41" i="3"/>
  <c r="X47" i="3"/>
  <c r="X45" i="3"/>
  <c r="X44" i="3"/>
  <c r="X43" i="3"/>
  <c r="X42" i="3"/>
  <c r="X41" i="3"/>
  <c r="X29" i="3"/>
  <c r="X28" i="3"/>
  <c r="X27" i="3"/>
  <c r="V29" i="3"/>
  <c r="V28" i="3"/>
  <c r="V27" i="3"/>
  <c r="T29" i="3"/>
  <c r="T28" i="3"/>
  <c r="T27" i="3"/>
  <c r="R29" i="3"/>
  <c r="R28" i="3"/>
  <c r="R27" i="3"/>
  <c r="P29" i="3"/>
  <c r="P28" i="3"/>
  <c r="P27" i="3"/>
  <c r="N29" i="3"/>
  <c r="N28" i="3"/>
  <c r="N27" i="3"/>
  <c r="L29" i="3"/>
  <c r="L28" i="3"/>
  <c r="L27" i="3"/>
  <c r="J29" i="3"/>
  <c r="J28" i="3"/>
  <c r="J27" i="3"/>
  <c r="H29" i="3"/>
  <c r="H28" i="3"/>
  <c r="H27" i="3"/>
  <c r="F29" i="3"/>
  <c r="F28" i="3"/>
  <c r="F27" i="3"/>
  <c r="D28" i="3"/>
  <c r="D27" i="3"/>
  <c r="X16" i="3"/>
  <c r="X15" i="3"/>
  <c r="S17" i="3"/>
  <c r="V16" i="3"/>
  <c r="V15" i="3"/>
  <c r="T16" i="3"/>
  <c r="T15" i="3"/>
  <c r="R16" i="3"/>
  <c r="R15" i="3"/>
  <c r="P16" i="3"/>
  <c r="P15" i="3"/>
  <c r="N16" i="3"/>
  <c r="N15" i="3"/>
  <c r="L16" i="3"/>
  <c r="L15" i="3"/>
  <c r="K17" i="3"/>
  <c r="K22" i="3"/>
  <c r="I17" i="3"/>
  <c r="I23" i="3"/>
  <c r="J16" i="3"/>
  <c r="J15" i="3"/>
  <c r="H16" i="3"/>
  <c r="H15" i="3"/>
  <c r="G17" i="3"/>
  <c r="G22" i="3"/>
  <c r="G23" i="3"/>
  <c r="F16" i="3"/>
  <c r="F15" i="3"/>
  <c r="D16" i="3"/>
  <c r="D15" i="3"/>
  <c r="E17" i="3"/>
  <c r="H17" i="3"/>
  <c r="C17" i="3"/>
  <c r="C21" i="3"/>
  <c r="B17" i="3"/>
  <c r="B21" i="3"/>
  <c r="X4" i="3"/>
  <c r="X3" i="3"/>
  <c r="V4" i="3"/>
  <c r="V3" i="3"/>
  <c r="T4" i="3"/>
  <c r="T3" i="3"/>
  <c r="R4" i="3"/>
  <c r="R3" i="3"/>
  <c r="P4" i="3"/>
  <c r="P3" i="3"/>
  <c r="N4" i="3"/>
  <c r="N3" i="3"/>
  <c r="L4" i="3"/>
  <c r="L3" i="3"/>
  <c r="K5" i="3"/>
  <c r="K9" i="3"/>
  <c r="K11" i="3"/>
  <c r="I5" i="3"/>
  <c r="I10" i="3"/>
  <c r="G5" i="3"/>
  <c r="G9" i="3"/>
  <c r="G11" i="3"/>
  <c r="J4" i="3"/>
  <c r="J3" i="3"/>
  <c r="E5" i="3"/>
  <c r="H5" i="3"/>
  <c r="E10" i="3"/>
  <c r="H4" i="3"/>
  <c r="H3" i="3"/>
  <c r="C5" i="3"/>
  <c r="C11" i="3"/>
  <c r="F4" i="3"/>
  <c r="F3" i="3"/>
  <c r="B5" i="3"/>
  <c r="B9" i="3"/>
  <c r="D4" i="3"/>
  <c r="D3" i="3"/>
  <c r="X42" i="9"/>
  <c r="X41" i="9"/>
  <c r="X40" i="9"/>
  <c r="X39" i="9"/>
  <c r="X38" i="9"/>
  <c r="X37" i="9"/>
  <c r="X36" i="9"/>
  <c r="X35" i="9"/>
  <c r="V42" i="9"/>
  <c r="V41" i="9"/>
  <c r="V40" i="9"/>
  <c r="V39" i="9"/>
  <c r="V38" i="9"/>
  <c r="V37" i="9"/>
  <c r="V36" i="9"/>
  <c r="V35" i="9"/>
  <c r="T42" i="9"/>
  <c r="T41" i="9"/>
  <c r="T40" i="9"/>
  <c r="T39" i="9"/>
  <c r="T38" i="9"/>
  <c r="T37" i="9"/>
  <c r="T36" i="9"/>
  <c r="T35" i="9"/>
  <c r="R42" i="9"/>
  <c r="R41" i="9"/>
  <c r="R40" i="9"/>
  <c r="R39" i="9"/>
  <c r="R38" i="9"/>
  <c r="R37" i="9"/>
  <c r="R36" i="9"/>
  <c r="R35" i="9"/>
  <c r="P42" i="9"/>
  <c r="P41" i="9"/>
  <c r="P40" i="9"/>
  <c r="P39" i="9"/>
  <c r="P38" i="9"/>
  <c r="P37" i="9"/>
  <c r="P36" i="9"/>
  <c r="P35" i="9"/>
  <c r="N42" i="9"/>
  <c r="N41" i="9"/>
  <c r="N40" i="9"/>
  <c r="N39" i="9"/>
  <c r="N38" i="9"/>
  <c r="N37" i="9"/>
  <c r="N36" i="9"/>
  <c r="N35" i="9"/>
  <c r="L42" i="9"/>
  <c r="L41" i="9"/>
  <c r="L40" i="9"/>
  <c r="L39" i="9"/>
  <c r="L38" i="9"/>
  <c r="L37" i="9"/>
  <c r="L36" i="9"/>
  <c r="L35" i="9"/>
  <c r="J42" i="9"/>
  <c r="J41" i="9"/>
  <c r="J40" i="9"/>
  <c r="J39" i="9"/>
  <c r="J38" i="9"/>
  <c r="J37" i="9"/>
  <c r="J36" i="9"/>
  <c r="J35" i="9"/>
  <c r="H42" i="9"/>
  <c r="H41" i="9"/>
  <c r="H40" i="9"/>
  <c r="H39" i="9"/>
  <c r="H38" i="9"/>
  <c r="H37" i="9"/>
  <c r="H36" i="9"/>
  <c r="H35" i="9"/>
  <c r="F42" i="9"/>
  <c r="F41" i="9"/>
  <c r="F40" i="9"/>
  <c r="F39" i="9"/>
  <c r="F38" i="9"/>
  <c r="F37" i="9"/>
  <c r="F36" i="9"/>
  <c r="F35" i="9"/>
  <c r="U47" i="1"/>
  <c r="U58" i="1"/>
  <c r="U13" i="9"/>
  <c r="V13" i="9"/>
  <c r="U10" i="9"/>
  <c r="U7" i="9"/>
  <c r="U6" i="9"/>
  <c r="V6" i="9"/>
  <c r="U4" i="9"/>
  <c r="U3" i="9"/>
  <c r="V3" i="9"/>
  <c r="T13" i="9"/>
  <c r="T10" i="9"/>
  <c r="T7" i="9"/>
  <c r="T6" i="9"/>
  <c r="T4" i="9"/>
  <c r="T3" i="9"/>
  <c r="O13" i="9"/>
  <c r="R13" i="9"/>
  <c r="O10" i="9"/>
  <c r="R10" i="9"/>
  <c r="O7" i="9"/>
  <c r="R7" i="9"/>
  <c r="O6" i="9"/>
  <c r="O4" i="9"/>
  <c r="R4" i="9"/>
  <c r="O3" i="9"/>
  <c r="R3" i="9"/>
  <c r="M13" i="9"/>
  <c r="M10" i="9"/>
  <c r="M7" i="9"/>
  <c r="M6" i="9"/>
  <c r="M4" i="9"/>
  <c r="M3" i="9"/>
  <c r="K13" i="9"/>
  <c r="K10" i="9"/>
  <c r="K7" i="9"/>
  <c r="N7" i="9" s="1"/>
  <c r="K6" i="9"/>
  <c r="K4" i="9"/>
  <c r="K3" i="9"/>
  <c r="I13" i="9"/>
  <c r="L13" i="9"/>
  <c r="K12" i="9"/>
  <c r="I12" i="9"/>
  <c r="I10" i="9"/>
  <c r="I7" i="9"/>
  <c r="I6" i="9"/>
  <c r="I4" i="9"/>
  <c r="I3" i="9"/>
  <c r="G13" i="9"/>
  <c r="G12" i="9"/>
  <c r="G10" i="9"/>
  <c r="G7" i="9"/>
  <c r="G6" i="9"/>
  <c r="G4" i="9"/>
  <c r="J4" i="9"/>
  <c r="G3" i="9"/>
  <c r="E13" i="9"/>
  <c r="E12" i="9"/>
  <c r="E10" i="9"/>
  <c r="E7" i="9"/>
  <c r="E6" i="9"/>
  <c r="E4" i="9"/>
  <c r="E3" i="9"/>
  <c r="C13" i="9"/>
  <c r="C12" i="9"/>
  <c r="C10" i="9"/>
  <c r="C7" i="9"/>
  <c r="C6" i="9"/>
  <c r="C4" i="9"/>
  <c r="C3" i="9"/>
  <c r="U13" i="13"/>
  <c r="U10" i="13"/>
  <c r="V10" i="13"/>
  <c r="U7" i="13"/>
  <c r="V7" i="13"/>
  <c r="U6" i="13"/>
  <c r="U4" i="13"/>
  <c r="V4" i="13"/>
  <c r="U3" i="13"/>
  <c r="V3" i="13"/>
  <c r="S47" i="1"/>
  <c r="Q13" i="13"/>
  <c r="T13" i="13"/>
  <c r="Q10" i="13"/>
  <c r="Q7" i="13"/>
  <c r="T7" i="13"/>
  <c r="Q6" i="13"/>
  <c r="T6" i="13"/>
  <c r="Q4" i="13"/>
  <c r="T4" i="13"/>
  <c r="Q3" i="13"/>
  <c r="O13" i="13"/>
  <c r="O10" i="13"/>
  <c r="O7" i="13"/>
  <c r="O6" i="13"/>
  <c r="O4" i="13"/>
  <c r="O3" i="13"/>
  <c r="M13" i="13"/>
  <c r="M10" i="13"/>
  <c r="M7" i="13"/>
  <c r="M6" i="13"/>
  <c r="M4" i="13"/>
  <c r="M3" i="13"/>
  <c r="K13" i="13"/>
  <c r="L13" i="13"/>
  <c r="K10" i="13"/>
  <c r="L10" i="13"/>
  <c r="K7" i="13"/>
  <c r="N7" i="13"/>
  <c r="K6" i="13"/>
  <c r="K4" i="13"/>
  <c r="L4" i="13"/>
  <c r="K3" i="13"/>
  <c r="L3" i="13"/>
  <c r="L12" i="13"/>
  <c r="G13" i="13"/>
  <c r="J13" i="13"/>
  <c r="G12" i="13"/>
  <c r="G10" i="13"/>
  <c r="J10" i="13"/>
  <c r="G7" i="13"/>
  <c r="J7" i="13"/>
  <c r="G6" i="13"/>
  <c r="J6" i="13"/>
  <c r="G4" i="13"/>
  <c r="G3" i="13"/>
  <c r="J3" i="13"/>
  <c r="E13" i="13"/>
  <c r="E12" i="13"/>
  <c r="E10" i="13"/>
  <c r="E7" i="13"/>
  <c r="E6" i="13"/>
  <c r="E4" i="13"/>
  <c r="E3" i="13"/>
  <c r="C13" i="13"/>
  <c r="C12" i="13"/>
  <c r="C10" i="13"/>
  <c r="C7" i="13"/>
  <c r="C6" i="13"/>
  <c r="C4" i="13"/>
  <c r="C3" i="13"/>
  <c r="B13" i="13"/>
  <c r="B10" i="13"/>
  <c r="B7" i="13"/>
  <c r="B6" i="13"/>
  <c r="B4" i="13"/>
  <c r="B3" i="13"/>
  <c r="D41" i="9"/>
  <c r="D40" i="9"/>
  <c r="D39" i="9"/>
  <c r="D38" i="9"/>
  <c r="D37" i="9"/>
  <c r="D36" i="9"/>
  <c r="D35" i="9"/>
  <c r="B13" i="9"/>
  <c r="D13" i="9"/>
  <c r="B10" i="9"/>
  <c r="B7" i="9"/>
  <c r="B6" i="9"/>
  <c r="B4" i="9"/>
  <c r="B3" i="9"/>
  <c r="D3" i="9" s="1"/>
  <c r="M14" i="16"/>
  <c r="W49" i="3"/>
  <c r="W61" i="3"/>
  <c r="Q49" i="3"/>
  <c r="Q59" i="3"/>
  <c r="Q53" i="3"/>
  <c r="E47" i="3"/>
  <c r="H47" i="3"/>
  <c r="B49" i="3"/>
  <c r="B55" i="3"/>
  <c r="W17" i="3"/>
  <c r="U17" i="3"/>
  <c r="Q17" i="3"/>
  <c r="Q21" i="3"/>
  <c r="O17" i="3"/>
  <c r="O23" i="3"/>
  <c r="M17" i="3"/>
  <c r="N17" i="3"/>
  <c r="E36" i="16"/>
  <c r="S46" i="12"/>
  <c r="S45" i="12"/>
  <c r="O46" i="12"/>
  <c r="O45" i="12"/>
  <c r="O40" i="12"/>
  <c r="O52" i="12"/>
  <c r="M46" i="12"/>
  <c r="M57" i="12"/>
  <c r="M59" i="12"/>
  <c r="M45" i="12"/>
  <c r="M55" i="12"/>
  <c r="M40" i="12"/>
  <c r="M52" i="12"/>
  <c r="M50" i="12"/>
  <c r="K46" i="12"/>
  <c r="K52" i="12"/>
  <c r="K45" i="12"/>
  <c r="K54" i="12"/>
  <c r="K40" i="12"/>
  <c r="K53" i="12"/>
  <c r="I46" i="12"/>
  <c r="I45" i="12"/>
  <c r="I57" i="12"/>
  <c r="G46" i="12"/>
  <c r="G45" i="12"/>
  <c r="G58" i="12"/>
  <c r="G40" i="12"/>
  <c r="G52" i="12"/>
  <c r="E46" i="12"/>
  <c r="E45" i="12"/>
  <c r="E40" i="12"/>
  <c r="H40" i="12" s="1"/>
  <c r="E50" i="12"/>
  <c r="C46" i="12"/>
  <c r="C45" i="12"/>
  <c r="C40" i="12"/>
  <c r="B46" i="12"/>
  <c r="B52" i="12"/>
  <c r="B45" i="12"/>
  <c r="B40" i="12"/>
  <c r="B53" i="12"/>
  <c r="J45" i="12"/>
  <c r="X43" i="12"/>
  <c r="X42" i="12"/>
  <c r="X41" i="12"/>
  <c r="X39" i="12"/>
  <c r="X38" i="12"/>
  <c r="X37" i="12"/>
  <c r="V43" i="12"/>
  <c r="V42" i="12"/>
  <c r="V41" i="12"/>
  <c r="V39" i="12"/>
  <c r="V38" i="12"/>
  <c r="V37" i="12"/>
  <c r="T44" i="12"/>
  <c r="T43" i="12"/>
  <c r="T42" i="12"/>
  <c r="T41" i="12"/>
  <c r="T39" i="12"/>
  <c r="T38" i="12"/>
  <c r="T37" i="12"/>
  <c r="R44" i="12"/>
  <c r="R43" i="12"/>
  <c r="R42" i="12"/>
  <c r="R41" i="12"/>
  <c r="R39" i="12"/>
  <c r="R38" i="12"/>
  <c r="R37" i="12"/>
  <c r="P44" i="12"/>
  <c r="P43" i="12"/>
  <c r="P42" i="12"/>
  <c r="P41" i="12"/>
  <c r="P39" i="12"/>
  <c r="P38" i="12"/>
  <c r="P37" i="12"/>
  <c r="N46" i="12"/>
  <c r="N44" i="12"/>
  <c r="N43" i="12"/>
  <c r="N42" i="12"/>
  <c r="N41" i="12"/>
  <c r="N39" i="12"/>
  <c r="N38" i="12"/>
  <c r="N37" i="12"/>
  <c r="L44" i="12"/>
  <c r="L43" i="12"/>
  <c r="L42" i="12"/>
  <c r="L41" i="12"/>
  <c r="L39" i="12"/>
  <c r="L38" i="12"/>
  <c r="L37" i="12"/>
  <c r="J44" i="12"/>
  <c r="J43" i="12"/>
  <c r="J42" i="12"/>
  <c r="J41" i="12"/>
  <c r="J39" i="12"/>
  <c r="J38" i="12"/>
  <c r="J37" i="12"/>
  <c r="H43" i="12"/>
  <c r="H42" i="12"/>
  <c r="H41" i="12"/>
  <c r="H39" i="12"/>
  <c r="H38" i="12"/>
  <c r="H37" i="12"/>
  <c r="F44" i="12"/>
  <c r="F43" i="12"/>
  <c r="F42" i="12"/>
  <c r="F41" i="12"/>
  <c r="F38" i="12"/>
  <c r="D44" i="12"/>
  <c r="D43" i="12"/>
  <c r="D42" i="12"/>
  <c r="D41" i="12"/>
  <c r="D38" i="12"/>
  <c r="P40" i="12"/>
  <c r="W46" i="12"/>
  <c r="W56" i="12"/>
  <c r="U46" i="12"/>
  <c r="U56" i="12"/>
  <c r="Q46" i="12"/>
  <c r="Q56" i="12"/>
  <c r="W45" i="12"/>
  <c r="W58" i="12"/>
  <c r="U45" i="12"/>
  <c r="U58" i="12"/>
  <c r="Q45" i="12"/>
  <c r="Q58" i="12"/>
  <c r="F37" i="12"/>
  <c r="D37" i="12"/>
  <c r="W40" i="12"/>
  <c r="Z40" i="12"/>
  <c r="U40" i="12"/>
  <c r="S40" i="12"/>
  <c r="V40" i="12" s="1"/>
  <c r="Q40" i="12"/>
  <c r="R40" i="12"/>
  <c r="I40" i="12"/>
  <c r="W14" i="12"/>
  <c r="X14" i="12"/>
  <c r="W12" i="12"/>
  <c r="X12" i="12"/>
  <c r="W29" i="12"/>
  <c r="W25" i="12"/>
  <c r="W5" i="12"/>
  <c r="X5" i="12"/>
  <c r="U33" i="12"/>
  <c r="U32" i="12"/>
  <c r="U31" i="12"/>
  <c r="U30" i="12"/>
  <c r="U29" i="12"/>
  <c r="U28" i="12"/>
  <c r="U25" i="12"/>
  <c r="U24" i="12"/>
  <c r="U23" i="12"/>
  <c r="U22" i="12"/>
  <c r="S33" i="12"/>
  <c r="S32" i="12"/>
  <c r="S31" i="12"/>
  <c r="S29" i="12"/>
  <c r="S28" i="12"/>
  <c r="S27" i="12"/>
  <c r="S26" i="12"/>
  <c r="S25" i="12"/>
  <c r="S24" i="12"/>
  <c r="S23" i="12"/>
  <c r="Q33" i="12"/>
  <c r="Q32" i="12"/>
  <c r="Q31" i="12"/>
  <c r="Q30" i="12"/>
  <c r="Q29" i="12"/>
  <c r="Q28" i="12"/>
  <c r="Q27" i="12"/>
  <c r="Q26" i="12"/>
  <c r="Q25" i="12"/>
  <c r="Q23" i="12"/>
  <c r="Q22" i="12"/>
  <c r="O33" i="12"/>
  <c r="O32" i="12"/>
  <c r="O29" i="12"/>
  <c r="O28" i="12"/>
  <c r="O27" i="12"/>
  <c r="O26" i="12"/>
  <c r="O25" i="12"/>
  <c r="O23" i="12"/>
  <c r="M33" i="12"/>
  <c r="M32" i="12"/>
  <c r="M31" i="12"/>
  <c r="M30" i="12"/>
  <c r="M29" i="12"/>
  <c r="M28" i="12"/>
  <c r="M25" i="12"/>
  <c r="M24" i="12"/>
  <c r="M23" i="12"/>
  <c r="M22" i="12"/>
  <c r="K33" i="12"/>
  <c r="K32" i="12"/>
  <c r="K31" i="12"/>
  <c r="K30" i="12"/>
  <c r="K29" i="12"/>
  <c r="K28" i="12"/>
  <c r="K27" i="12"/>
  <c r="K26" i="12"/>
  <c r="K25" i="12"/>
  <c r="K23" i="12"/>
  <c r="K22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G14" i="12"/>
  <c r="G25" i="12"/>
  <c r="G12" i="12"/>
  <c r="G5" i="12"/>
  <c r="E14" i="12"/>
  <c r="E27" i="12"/>
  <c r="E29" i="12"/>
  <c r="E12" i="12"/>
  <c r="H12" i="12"/>
  <c r="E5" i="12"/>
  <c r="H5" i="12" s="1"/>
  <c r="C14" i="12"/>
  <c r="C29" i="12"/>
  <c r="C32" i="12"/>
  <c r="C12" i="12"/>
  <c r="C5" i="12"/>
  <c r="F5" i="12" s="1"/>
  <c r="C24" i="12"/>
  <c r="B14" i="12"/>
  <c r="B27" i="12"/>
  <c r="B12" i="12"/>
  <c r="B5" i="12"/>
  <c r="F13" i="12"/>
  <c r="F11" i="12"/>
  <c r="F10" i="12"/>
  <c r="F9" i="12"/>
  <c r="F8" i="12"/>
  <c r="F7" i="12"/>
  <c r="F6" i="12"/>
  <c r="F4" i="12"/>
  <c r="F3" i="12"/>
  <c r="D11" i="12"/>
  <c r="D10" i="12"/>
  <c r="D9" i="12"/>
  <c r="D8" i="12"/>
  <c r="D7" i="12"/>
  <c r="D6" i="12"/>
  <c r="D4" i="12"/>
  <c r="D3" i="12"/>
  <c r="F12" i="1"/>
  <c r="H12" i="1"/>
  <c r="J12" i="1"/>
  <c r="L12" i="1"/>
  <c r="B23" i="12"/>
  <c r="Z4" i="14"/>
  <c r="AA4" i="14"/>
  <c r="Z5" i="14"/>
  <c r="Z6" i="14"/>
  <c r="AA6" i="14"/>
  <c r="Z8" i="14"/>
  <c r="AA8" i="14"/>
  <c r="Z9" i="14"/>
  <c r="AA9" i="14"/>
  <c r="Z12" i="14"/>
  <c r="AA12" i="14"/>
  <c r="Z14" i="14"/>
  <c r="AA14" i="14"/>
  <c r="Z16" i="14"/>
  <c r="AA16" i="14"/>
  <c r="Z17" i="14"/>
  <c r="AA17" i="14"/>
  <c r="Z18" i="14"/>
  <c r="AA18" i="14"/>
  <c r="Z19" i="14"/>
  <c r="AA19" i="14"/>
  <c r="Z22" i="14"/>
  <c r="AA22" i="14"/>
  <c r="Z23" i="14"/>
  <c r="AA23" i="14"/>
  <c r="Z25" i="14"/>
  <c r="AA25" i="14"/>
  <c r="Z26" i="14"/>
  <c r="AA26" i="14"/>
  <c r="Z27" i="14"/>
  <c r="AA27" i="14"/>
  <c r="Z28" i="14"/>
  <c r="AA28" i="14"/>
  <c r="Z29" i="14"/>
  <c r="AA29" i="14"/>
  <c r="Z33" i="14"/>
  <c r="AA33" i="14"/>
  <c r="Z34" i="14"/>
  <c r="Z35" i="14"/>
  <c r="AA35" i="14"/>
  <c r="Z37" i="14"/>
  <c r="AA37" i="14"/>
  <c r="X4" i="14"/>
  <c r="Y4" i="14"/>
  <c r="X16" i="14"/>
  <c r="Y16" i="14"/>
  <c r="X17" i="14"/>
  <c r="Y17" i="14"/>
  <c r="X18" i="14"/>
  <c r="Y18" i="14"/>
  <c r="X19" i="14"/>
  <c r="Y19" i="14"/>
  <c r="X23" i="14"/>
  <c r="Y23" i="14"/>
  <c r="X25" i="14"/>
  <c r="Y25" i="14"/>
  <c r="X26" i="14"/>
  <c r="Y26" i="14"/>
  <c r="X27" i="14"/>
  <c r="Y27" i="14"/>
  <c r="X28" i="14"/>
  <c r="Y28" i="14"/>
  <c r="X29" i="14"/>
  <c r="Y29" i="14"/>
  <c r="X34" i="14"/>
  <c r="Y34" i="14"/>
  <c r="X35" i="14"/>
  <c r="Y35" i="14"/>
  <c r="X37" i="14"/>
  <c r="Y37" i="14"/>
  <c r="Y6" i="14"/>
  <c r="W40" i="6"/>
  <c r="W42" i="6"/>
  <c r="W84" i="6"/>
  <c r="U40" i="6"/>
  <c r="X40" i="6"/>
  <c r="V4" i="14"/>
  <c r="W4" i="14"/>
  <c r="V35" i="14"/>
  <c r="W35" i="14"/>
  <c r="V37" i="14"/>
  <c r="W37" i="14"/>
  <c r="W34" i="14"/>
  <c r="T4" i="14"/>
  <c r="T35" i="14"/>
  <c r="U35" i="14"/>
  <c r="T37" i="14"/>
  <c r="U37" i="14"/>
  <c r="R4" i="14"/>
  <c r="R34" i="14"/>
  <c r="S34" i="14"/>
  <c r="R35" i="14"/>
  <c r="S35" i="14"/>
  <c r="R37" i="14"/>
  <c r="S37" i="14"/>
  <c r="P4" i="14"/>
  <c r="P38" i="14"/>
  <c r="Q38" i="14"/>
  <c r="Q17" i="14"/>
  <c r="Q16" i="14"/>
  <c r="B4" i="14"/>
  <c r="J4" i="14"/>
  <c r="B6" i="14"/>
  <c r="H6" i="14"/>
  <c r="B28" i="14"/>
  <c r="F28" i="14"/>
  <c r="B34" i="14"/>
  <c r="H34" i="14"/>
  <c r="E22" i="8"/>
  <c r="H16" i="8"/>
  <c r="H15" i="8"/>
  <c r="J16" i="8"/>
  <c r="J15" i="8"/>
  <c r="L16" i="8"/>
  <c r="L15" i="8"/>
  <c r="N16" i="8"/>
  <c r="N15" i="8"/>
  <c r="P16" i="8"/>
  <c r="P15" i="8"/>
  <c r="R16" i="8"/>
  <c r="R15" i="8"/>
  <c r="R10" i="8"/>
  <c r="P10" i="8"/>
  <c r="R9" i="8"/>
  <c r="P9" i="8"/>
  <c r="R4" i="8"/>
  <c r="P3" i="8"/>
  <c r="N3" i="8"/>
  <c r="N4" i="8"/>
  <c r="P4" i="8"/>
  <c r="R3" i="8"/>
  <c r="X41" i="6"/>
  <c r="X39" i="6"/>
  <c r="X38" i="6"/>
  <c r="X36" i="6"/>
  <c r="X35" i="6"/>
  <c r="X30" i="6"/>
  <c r="X28" i="6"/>
  <c r="X27" i="6"/>
  <c r="X26" i="6"/>
  <c r="X25" i="6"/>
  <c r="X23" i="6"/>
  <c r="X19" i="6"/>
  <c r="X18" i="6"/>
  <c r="X17" i="6"/>
  <c r="X16" i="6"/>
  <c r="X14" i="6"/>
  <c r="X9" i="6"/>
  <c r="X8" i="6"/>
  <c r="X6" i="6"/>
  <c r="X4" i="6"/>
  <c r="W36" i="5"/>
  <c r="X6" i="4"/>
  <c r="X5" i="4"/>
  <c r="X4" i="4"/>
  <c r="X3" i="4"/>
  <c r="W7" i="4"/>
  <c r="W15" i="4"/>
  <c r="E43" i="9"/>
  <c r="E55" i="9"/>
  <c r="C43" i="9"/>
  <c r="C55" i="9"/>
  <c r="B42" i="9"/>
  <c r="D42" i="9"/>
  <c r="B43" i="9"/>
  <c r="W30" i="3"/>
  <c r="W5" i="3"/>
  <c r="W11" i="3"/>
  <c r="U30" i="3"/>
  <c r="U5" i="3"/>
  <c r="U11" i="3"/>
  <c r="W15" i="1"/>
  <c r="W29" i="1"/>
  <c r="W43" i="9"/>
  <c r="W54" i="9"/>
  <c r="W12" i="9"/>
  <c r="U15" i="1"/>
  <c r="W63" i="1"/>
  <c r="W61" i="1"/>
  <c r="W60" i="1"/>
  <c r="W58" i="1"/>
  <c r="W55" i="1"/>
  <c r="W54" i="1"/>
  <c r="W52" i="1"/>
  <c r="W51" i="1"/>
  <c r="X45" i="1"/>
  <c r="X42" i="1"/>
  <c r="X39" i="1"/>
  <c r="X38" i="1"/>
  <c r="X36" i="1"/>
  <c r="X35" i="1"/>
  <c r="X13" i="1"/>
  <c r="X10" i="1"/>
  <c r="X7" i="1"/>
  <c r="X6" i="1"/>
  <c r="X4" i="1"/>
  <c r="X3" i="1"/>
  <c r="U7" i="4"/>
  <c r="U15" i="4"/>
  <c r="U14" i="4"/>
  <c r="S7" i="4"/>
  <c r="S15" i="4"/>
  <c r="S30" i="3"/>
  <c r="S37" i="3"/>
  <c r="S36" i="3"/>
  <c r="S5" i="3"/>
  <c r="S11" i="3"/>
  <c r="U43" i="9"/>
  <c r="S43" i="9"/>
  <c r="U12" i="9"/>
  <c r="S15" i="9"/>
  <c r="S29" i="9"/>
  <c r="S15" i="1"/>
  <c r="U60" i="1"/>
  <c r="U55" i="1"/>
  <c r="U54" i="1"/>
  <c r="U52" i="1"/>
  <c r="U51" i="1"/>
  <c r="V45" i="1"/>
  <c r="V42" i="1"/>
  <c r="V39" i="1"/>
  <c r="V38" i="1"/>
  <c r="V36" i="1"/>
  <c r="V35" i="1"/>
  <c r="U23" i="1"/>
  <c r="V13" i="1"/>
  <c r="V10" i="1"/>
  <c r="V7" i="1"/>
  <c r="V6" i="1"/>
  <c r="V4" i="1"/>
  <c r="V3" i="1"/>
  <c r="N10" i="8"/>
  <c r="L10" i="8"/>
  <c r="J10" i="8"/>
  <c r="H10" i="8"/>
  <c r="F10" i="8"/>
  <c r="D10" i="8"/>
  <c r="N9" i="8"/>
  <c r="L9" i="8"/>
  <c r="J9" i="8"/>
  <c r="H9" i="8"/>
  <c r="F9" i="8"/>
  <c r="D9" i="8"/>
  <c r="L4" i="8"/>
  <c r="J4" i="8"/>
  <c r="H4" i="8"/>
  <c r="F4" i="8"/>
  <c r="D4" i="8"/>
  <c r="L3" i="8"/>
  <c r="J3" i="8"/>
  <c r="H3" i="8"/>
  <c r="F3" i="8"/>
  <c r="D3" i="8"/>
  <c r="C4" i="14"/>
  <c r="D4" i="14"/>
  <c r="D25" i="14"/>
  <c r="D14" i="14"/>
  <c r="S14" i="4"/>
  <c r="Q7" i="4"/>
  <c r="Q13" i="4"/>
  <c r="Q30" i="3"/>
  <c r="T30" i="3"/>
  <c r="Q5" i="3"/>
  <c r="Q9" i="3"/>
  <c r="S55" i="9"/>
  <c r="S54" i="9"/>
  <c r="S53" i="9"/>
  <c r="S52" i="9"/>
  <c r="S51" i="9"/>
  <c r="S50" i="9"/>
  <c r="S49" i="9"/>
  <c r="S48" i="9"/>
  <c r="S47" i="9"/>
  <c r="Q43" i="9"/>
  <c r="Q55" i="9"/>
  <c r="S26" i="9"/>
  <c r="Q15" i="9"/>
  <c r="Q28" i="9"/>
  <c r="Q47" i="1"/>
  <c r="Q15" i="1"/>
  <c r="Q28" i="1"/>
  <c r="S58" i="1"/>
  <c r="S55" i="1"/>
  <c r="S52" i="1"/>
  <c r="S51" i="1"/>
  <c r="T45" i="1"/>
  <c r="T42" i="1"/>
  <c r="T39" i="1"/>
  <c r="T38" i="1"/>
  <c r="T36" i="1"/>
  <c r="T35" i="1"/>
  <c r="T13" i="1"/>
  <c r="T10" i="1"/>
  <c r="T7" i="1"/>
  <c r="T6" i="1"/>
  <c r="T4" i="1"/>
  <c r="T3" i="1"/>
  <c r="O7" i="4"/>
  <c r="O14" i="4"/>
  <c r="M7" i="4"/>
  <c r="P7" i="4" s="1"/>
  <c r="K7" i="4"/>
  <c r="N7" i="4" s="1"/>
  <c r="K15" i="4"/>
  <c r="O30" i="3"/>
  <c r="O5" i="3"/>
  <c r="O11" i="3"/>
  <c r="Q53" i="9"/>
  <c r="O43" i="9"/>
  <c r="O50" i="9"/>
  <c r="O52" i="9"/>
  <c r="Q31" i="9"/>
  <c r="Q23" i="9"/>
  <c r="Q20" i="9"/>
  <c r="O47" i="1"/>
  <c r="O60" i="1"/>
  <c r="O15" i="1"/>
  <c r="Q55" i="1"/>
  <c r="Q52" i="1"/>
  <c r="R45" i="1"/>
  <c r="R42" i="1"/>
  <c r="R39" i="1"/>
  <c r="R38" i="1"/>
  <c r="R36" i="1"/>
  <c r="R35" i="1"/>
  <c r="Q20" i="1"/>
  <c r="R13" i="1"/>
  <c r="R10" i="1"/>
  <c r="R7" i="1"/>
  <c r="R6" i="1"/>
  <c r="R4" i="1"/>
  <c r="R3" i="1"/>
  <c r="O12" i="9"/>
  <c r="M47" i="1"/>
  <c r="M15" i="9"/>
  <c r="M40" i="6"/>
  <c r="M42" i="6"/>
  <c r="N42" i="6"/>
  <c r="M30" i="3"/>
  <c r="M5" i="3"/>
  <c r="M9" i="3"/>
  <c r="O54" i="9"/>
  <c r="M43" i="9"/>
  <c r="M52" i="9"/>
  <c r="M48" i="9"/>
  <c r="K43" i="9"/>
  <c r="M15" i="1"/>
  <c r="M29" i="1"/>
  <c r="M26" i="1"/>
  <c r="P45" i="1"/>
  <c r="P42" i="1"/>
  <c r="P39" i="1"/>
  <c r="P38" i="1"/>
  <c r="P36" i="1"/>
  <c r="P35" i="1"/>
  <c r="P13" i="1"/>
  <c r="P10" i="1"/>
  <c r="P7" i="1"/>
  <c r="P6" i="1"/>
  <c r="P4" i="1"/>
  <c r="P3" i="1"/>
  <c r="M14" i="4"/>
  <c r="M12" i="4"/>
  <c r="K30" i="3"/>
  <c r="M12" i="9"/>
  <c r="K47" i="1"/>
  <c r="K15" i="9"/>
  <c r="K31" i="9"/>
  <c r="I47" i="1"/>
  <c r="I15" i="9"/>
  <c r="I19" i="9"/>
  <c r="K15" i="1"/>
  <c r="K28" i="1"/>
  <c r="N45" i="1"/>
  <c r="N42" i="1"/>
  <c r="N39" i="1"/>
  <c r="N38" i="1"/>
  <c r="N36" i="1"/>
  <c r="N35" i="1"/>
  <c r="M22" i="1"/>
  <c r="N13" i="1"/>
  <c r="N10" i="1"/>
  <c r="N7" i="1"/>
  <c r="N6" i="1"/>
  <c r="N4" i="1"/>
  <c r="N3" i="1"/>
  <c r="I7" i="4"/>
  <c r="I12" i="4"/>
  <c r="K13" i="4"/>
  <c r="G7" i="4"/>
  <c r="E7" i="4"/>
  <c r="H7" i="4" s="1"/>
  <c r="C6" i="4"/>
  <c r="C7" i="4"/>
  <c r="F6" i="4"/>
  <c r="B7" i="4"/>
  <c r="B12" i="4"/>
  <c r="B14" i="4"/>
  <c r="B15" i="4"/>
  <c r="I40" i="6"/>
  <c r="I42" i="6"/>
  <c r="I81" i="6"/>
  <c r="I83" i="6"/>
  <c r="G40" i="6"/>
  <c r="E40" i="6"/>
  <c r="C40" i="6"/>
  <c r="C42" i="6"/>
  <c r="C60" i="6"/>
  <c r="B40" i="6"/>
  <c r="B42" i="6"/>
  <c r="B84" i="6"/>
  <c r="I15" i="1"/>
  <c r="I20" i="1"/>
  <c r="G47" i="1"/>
  <c r="G15" i="1"/>
  <c r="G23" i="1"/>
  <c r="E47" i="1"/>
  <c r="H47" i="1" s="1"/>
  <c r="E15" i="1"/>
  <c r="B47" i="1"/>
  <c r="B15" i="1"/>
  <c r="B20" i="1"/>
  <c r="C47" i="1"/>
  <c r="C15" i="9"/>
  <c r="C26" i="9"/>
  <c r="C15" i="1"/>
  <c r="I30" i="3"/>
  <c r="L30" i="3" s="1"/>
  <c r="I34" i="3"/>
  <c r="G30" i="3"/>
  <c r="E30" i="3"/>
  <c r="H30" i="3" s="1"/>
  <c r="B30" i="3"/>
  <c r="B35" i="3"/>
  <c r="B34" i="3"/>
  <c r="C30" i="3"/>
  <c r="C34" i="3"/>
  <c r="E37" i="3"/>
  <c r="K61" i="1"/>
  <c r="K58" i="1"/>
  <c r="K54" i="1"/>
  <c r="K51" i="1"/>
  <c r="L47" i="1"/>
  <c r="L45" i="1"/>
  <c r="L44" i="1"/>
  <c r="L42" i="1"/>
  <c r="L39" i="1"/>
  <c r="L38" i="1"/>
  <c r="L36" i="1"/>
  <c r="L35" i="1"/>
  <c r="J45" i="1"/>
  <c r="J44" i="1"/>
  <c r="J42" i="1"/>
  <c r="J39" i="1"/>
  <c r="J38" i="1"/>
  <c r="J36" i="1"/>
  <c r="J35" i="1"/>
  <c r="L13" i="1"/>
  <c r="L10" i="1"/>
  <c r="L7" i="1"/>
  <c r="L6" i="1"/>
  <c r="L4" i="1"/>
  <c r="L3" i="1"/>
  <c r="K31" i="1"/>
  <c r="K23" i="1"/>
  <c r="J13" i="1"/>
  <c r="J10" i="1"/>
  <c r="J7" i="1"/>
  <c r="J6" i="1"/>
  <c r="J4" i="1"/>
  <c r="J3" i="1"/>
  <c r="I63" i="1"/>
  <c r="I61" i="1"/>
  <c r="I60" i="1"/>
  <c r="I58" i="1"/>
  <c r="I55" i="1"/>
  <c r="I54" i="1"/>
  <c r="I52" i="1"/>
  <c r="I51" i="1"/>
  <c r="H45" i="1"/>
  <c r="H44" i="1"/>
  <c r="H42" i="1"/>
  <c r="H39" i="1"/>
  <c r="H38" i="1"/>
  <c r="H36" i="1"/>
  <c r="H35" i="1"/>
  <c r="G28" i="1"/>
  <c r="G20" i="1"/>
  <c r="H13" i="1"/>
  <c r="H10" i="1"/>
  <c r="H7" i="1"/>
  <c r="H6" i="1"/>
  <c r="H4" i="1"/>
  <c r="H3" i="1"/>
  <c r="C51" i="1"/>
  <c r="C52" i="1"/>
  <c r="C54" i="1"/>
  <c r="C55" i="1"/>
  <c r="C58" i="1"/>
  <c r="C60" i="1"/>
  <c r="C61" i="1"/>
  <c r="C63" i="1"/>
  <c r="D35" i="1"/>
  <c r="F35" i="1"/>
  <c r="D36" i="1"/>
  <c r="F36" i="1"/>
  <c r="D38" i="1"/>
  <c r="F38" i="1"/>
  <c r="D39" i="1"/>
  <c r="F39" i="1"/>
  <c r="D42" i="1"/>
  <c r="F42" i="1"/>
  <c r="F44" i="1"/>
  <c r="D45" i="1"/>
  <c r="F45" i="1"/>
  <c r="E31" i="1"/>
  <c r="E20" i="1"/>
  <c r="E29" i="1"/>
  <c r="E19" i="1"/>
  <c r="C31" i="1"/>
  <c r="B31" i="1"/>
  <c r="B28" i="1"/>
  <c r="B29" i="1"/>
  <c r="B23" i="1"/>
  <c r="B22" i="1"/>
  <c r="F15" i="1"/>
  <c r="F4" i="1"/>
  <c r="F13" i="1"/>
  <c r="F10" i="1"/>
  <c r="F7" i="1"/>
  <c r="F6" i="1"/>
  <c r="F3" i="1"/>
  <c r="D4" i="1"/>
  <c r="D13" i="1"/>
  <c r="D10" i="1"/>
  <c r="D7" i="1"/>
  <c r="D6" i="1"/>
  <c r="D3" i="1"/>
  <c r="K55" i="9"/>
  <c r="K54" i="9"/>
  <c r="K52" i="9"/>
  <c r="K51" i="9"/>
  <c r="K47" i="9"/>
  <c r="I43" i="9"/>
  <c r="I54" i="9"/>
  <c r="I53" i="9"/>
  <c r="I49" i="9"/>
  <c r="I48" i="9"/>
  <c r="G43" i="9"/>
  <c r="G50" i="9"/>
  <c r="G51" i="9"/>
  <c r="G52" i="9"/>
  <c r="B47" i="9"/>
  <c r="E47" i="9"/>
  <c r="E48" i="9"/>
  <c r="C49" i="9"/>
  <c r="E49" i="9"/>
  <c r="E50" i="9"/>
  <c r="B51" i="9"/>
  <c r="C51" i="9"/>
  <c r="E51" i="9"/>
  <c r="B52" i="9"/>
  <c r="C52" i="9"/>
  <c r="E52" i="9"/>
  <c r="E53" i="9"/>
  <c r="B54" i="9"/>
  <c r="E54" i="9"/>
  <c r="B12" i="9"/>
  <c r="P43" i="9"/>
  <c r="AA20" i="9"/>
  <c r="AA24" i="9"/>
  <c r="AA29" i="9"/>
  <c r="AA50" i="9"/>
  <c r="AA54" i="9"/>
  <c r="AC48" i="9"/>
  <c r="AC50" i="9"/>
  <c r="AC52" i="9"/>
  <c r="AC54" i="9"/>
  <c r="AD43" i="9"/>
  <c r="J43" i="9"/>
  <c r="R43" i="9"/>
  <c r="T15" i="9"/>
  <c r="T43" i="9"/>
  <c r="F43" i="9"/>
  <c r="AA22" i="9"/>
  <c r="AA26" i="9"/>
  <c r="AA27" i="9"/>
  <c r="AA48" i="9"/>
  <c r="AA52" i="9"/>
  <c r="AC49" i="9"/>
  <c r="AC51" i="9"/>
  <c r="AC53" i="9"/>
  <c r="AD15" i="9"/>
  <c r="Q15" i="13"/>
  <c r="AA22" i="1"/>
  <c r="AA26" i="1"/>
  <c r="AA27" i="1"/>
  <c r="AA61" i="1"/>
  <c r="AA15" i="13"/>
  <c r="Y22" i="1"/>
  <c r="AA20" i="1"/>
  <c r="AA24" i="1"/>
  <c r="AA29" i="1"/>
  <c r="AA54" i="1"/>
  <c r="AA58" i="1"/>
  <c r="AA59" i="1"/>
  <c r="I66" i="6"/>
  <c r="I68" i="6"/>
  <c r="I55" i="6"/>
  <c r="I47" i="6"/>
  <c r="M78" i="6"/>
  <c r="M76" i="6"/>
  <c r="M69" i="6"/>
  <c r="M66" i="6"/>
  <c r="M52" i="6"/>
  <c r="M50" i="6"/>
  <c r="M84" i="6"/>
  <c r="M80" i="6"/>
  <c r="M68" i="6"/>
  <c r="M65" i="6"/>
  <c r="M59" i="6"/>
  <c r="M55" i="6"/>
  <c r="W80" i="6"/>
  <c r="W72" i="6"/>
  <c r="W70" i="6"/>
  <c r="W65" i="6"/>
  <c r="W61" i="6"/>
  <c r="W55" i="6"/>
  <c r="W49" i="6"/>
  <c r="W47" i="6"/>
  <c r="W81" i="6"/>
  <c r="W78" i="6"/>
  <c r="W71" i="6"/>
  <c r="W66" i="6"/>
  <c r="W62" i="6"/>
  <c r="W57" i="6"/>
  <c r="W52" i="6"/>
  <c r="W48" i="6"/>
  <c r="B68" i="6"/>
  <c r="B57" i="6"/>
  <c r="B71" i="6"/>
  <c r="B52" i="6"/>
  <c r="J14" i="12"/>
  <c r="H14" i="12"/>
  <c r="M23" i="16"/>
  <c r="M21" i="16"/>
  <c r="M19" i="16"/>
  <c r="M22" i="16"/>
  <c r="M20" i="16"/>
  <c r="M18" i="16"/>
  <c r="M61" i="3"/>
  <c r="M58" i="3"/>
  <c r="O68" i="16"/>
  <c r="O64" i="16"/>
  <c r="O60" i="16"/>
  <c r="O58" i="16"/>
  <c r="O63" i="16"/>
  <c r="O61" i="16"/>
  <c r="O57" i="16"/>
  <c r="O55" i="16"/>
  <c r="Q67" i="16"/>
  <c r="Q63" i="16"/>
  <c r="Q61" i="16"/>
  <c r="Q57" i="16"/>
  <c r="Q55" i="16"/>
  <c r="Q53" i="16"/>
  <c r="Q64" i="16"/>
  <c r="Q62" i="16"/>
  <c r="Q60" i="16"/>
  <c r="Q56" i="16"/>
  <c r="Q54" i="16"/>
  <c r="B37" i="3"/>
  <c r="B11" i="4"/>
  <c r="E11" i="4"/>
  <c r="B13" i="4"/>
  <c r="G13" i="4"/>
  <c r="I11" i="4"/>
  <c r="I13" i="4"/>
  <c r="M47" i="9"/>
  <c r="M49" i="9"/>
  <c r="M51" i="9"/>
  <c r="M53" i="9"/>
  <c r="M55" i="9"/>
  <c r="O63" i="1"/>
  <c r="Q51" i="1"/>
  <c r="Q58" i="1"/>
  <c r="Q61" i="1"/>
  <c r="Q48" i="9"/>
  <c r="Q50" i="9"/>
  <c r="Q52" i="9"/>
  <c r="Q54" i="9"/>
  <c r="L7" i="4"/>
  <c r="Q12" i="4"/>
  <c r="Q14" i="4"/>
  <c r="U11" i="4"/>
  <c r="U13" i="4"/>
  <c r="X15" i="1"/>
  <c r="W20" i="1"/>
  <c r="W23" i="1"/>
  <c r="W28" i="1"/>
  <c r="W31" i="1"/>
  <c r="X7" i="4"/>
  <c r="W12" i="4"/>
  <c r="W14" i="4"/>
  <c r="B22" i="12"/>
  <c r="D5" i="12"/>
  <c r="D14" i="12"/>
  <c r="F14" i="12"/>
  <c r="F12" i="12"/>
  <c r="B26" i="12"/>
  <c r="B28" i="12"/>
  <c r="B30" i="12"/>
  <c r="E23" i="12"/>
  <c r="E26" i="12"/>
  <c r="E28" i="12"/>
  <c r="E30" i="12"/>
  <c r="G24" i="12"/>
  <c r="G31" i="12"/>
  <c r="W23" i="12"/>
  <c r="W26" i="12"/>
  <c r="W28" i="12"/>
  <c r="W30" i="12"/>
  <c r="W33" i="12"/>
  <c r="L40" i="12"/>
  <c r="T40" i="12"/>
  <c r="X40" i="12"/>
  <c r="X46" i="12"/>
  <c r="R45" i="12"/>
  <c r="V45" i="12"/>
  <c r="G51" i="12"/>
  <c r="G54" i="12"/>
  <c r="G56" i="12"/>
  <c r="I50" i="12"/>
  <c r="I54" i="12"/>
  <c r="I56" i="12"/>
  <c r="M51" i="12"/>
  <c r="M54" i="12"/>
  <c r="M56" i="12"/>
  <c r="Q51" i="12"/>
  <c r="Q53" i="12"/>
  <c r="Q55" i="12"/>
  <c r="Q57" i="12"/>
  <c r="Q59" i="12"/>
  <c r="U51" i="12"/>
  <c r="U53" i="12"/>
  <c r="U55" i="12"/>
  <c r="U57" i="12"/>
  <c r="U59" i="12"/>
  <c r="W51" i="12"/>
  <c r="W53" i="12"/>
  <c r="W55" i="12"/>
  <c r="W57" i="12"/>
  <c r="W59" i="12"/>
  <c r="M21" i="3"/>
  <c r="B15" i="9"/>
  <c r="B28" i="9" s="1"/>
  <c r="K15" i="13"/>
  <c r="M15" i="13"/>
  <c r="N15" i="13"/>
  <c r="W47" i="9"/>
  <c r="W49" i="9"/>
  <c r="W51" i="9"/>
  <c r="W53" i="9"/>
  <c r="W55" i="9"/>
  <c r="G10" i="3"/>
  <c r="I9" i="3"/>
  <c r="I11" i="3"/>
  <c r="M11" i="3"/>
  <c r="K21" i="3"/>
  <c r="K23" i="3"/>
  <c r="G21" i="3"/>
  <c r="C23" i="3"/>
  <c r="Q54" i="3"/>
  <c r="Q56" i="3"/>
  <c r="Q58" i="3"/>
  <c r="Q61" i="3"/>
  <c r="M57" i="3"/>
  <c r="R14" i="12"/>
  <c r="J12" i="12"/>
  <c r="C84" i="6"/>
  <c r="C78" i="6"/>
  <c r="C76" i="6"/>
  <c r="C69" i="6"/>
  <c r="C66" i="6"/>
  <c r="C62" i="6"/>
  <c r="C57" i="6"/>
  <c r="C52" i="6"/>
  <c r="C50" i="6"/>
  <c r="D42" i="6"/>
  <c r="C83" i="6"/>
  <c r="C80" i="6"/>
  <c r="C68" i="6"/>
  <c r="C61" i="6"/>
  <c r="C55" i="6"/>
  <c r="C81" i="6"/>
  <c r="C77" i="6"/>
  <c r="C70" i="6"/>
  <c r="C59" i="6"/>
  <c r="C51" i="6"/>
  <c r="C47" i="6"/>
  <c r="D40" i="6"/>
  <c r="L40" i="6"/>
  <c r="N40" i="6"/>
  <c r="M82" i="6"/>
  <c r="P40" i="6"/>
  <c r="E49" i="16"/>
  <c r="F36" i="16"/>
  <c r="S18" i="16"/>
  <c r="F7" i="4"/>
  <c r="T7" i="4"/>
  <c r="V7" i="4"/>
  <c r="W11" i="4"/>
  <c r="W13" i="4"/>
  <c r="W82" i="6"/>
  <c r="V46" i="12"/>
  <c r="T45" i="12"/>
  <c r="X45" i="12"/>
  <c r="Q50" i="12"/>
  <c r="Q52" i="12"/>
  <c r="Q54" i="12"/>
  <c r="U50" i="12"/>
  <c r="U52" i="12"/>
  <c r="U54" i="12"/>
  <c r="W50" i="12"/>
  <c r="W52" i="12"/>
  <c r="W54" i="12"/>
  <c r="E15" i="13"/>
  <c r="W48" i="9"/>
  <c r="W50" i="9"/>
  <c r="W52" i="9"/>
  <c r="P5" i="3"/>
  <c r="O9" i="3"/>
  <c r="Q55" i="3"/>
  <c r="Q57" i="3"/>
  <c r="M55" i="3"/>
  <c r="J5" i="12"/>
  <c r="M24" i="16"/>
  <c r="C56" i="3"/>
  <c r="C58" i="3"/>
  <c r="N7" i="16"/>
  <c r="X13" i="16"/>
  <c r="V13" i="16"/>
  <c r="T13" i="16"/>
  <c r="R13" i="16"/>
  <c r="I14" i="16"/>
  <c r="I22" i="16"/>
  <c r="E14" i="16"/>
  <c r="E24" i="16"/>
  <c r="J7" i="16"/>
  <c r="F7" i="16"/>
  <c r="D7" i="16"/>
  <c r="W14" i="16"/>
  <c r="W20" i="16"/>
  <c r="Q19" i="16"/>
  <c r="Q21" i="16"/>
  <c r="W49" i="16"/>
  <c r="K18" i="16"/>
  <c r="K20" i="16"/>
  <c r="G18" i="16"/>
  <c r="G20" i="16"/>
  <c r="G22" i="16"/>
  <c r="U49" i="16"/>
  <c r="V36" i="16"/>
  <c r="T36" i="16"/>
  <c r="R36" i="16"/>
  <c r="P48" i="16"/>
  <c r="N36" i="16"/>
  <c r="C49" i="16"/>
  <c r="C62" i="16"/>
  <c r="C69" i="16"/>
  <c r="L36" i="16"/>
  <c r="X32" i="5"/>
  <c r="S13" i="5"/>
  <c r="S15" i="5"/>
  <c r="T32" i="5"/>
  <c r="O14" i="5"/>
  <c r="O16" i="5"/>
  <c r="R32" i="5"/>
  <c r="M13" i="5"/>
  <c r="M15" i="5"/>
  <c r="M17" i="5"/>
  <c r="S42" i="6"/>
  <c r="S70" i="6"/>
  <c r="Q42" i="6"/>
  <c r="Q71" i="6"/>
  <c r="G14" i="5"/>
  <c r="G16" i="5"/>
  <c r="E13" i="5"/>
  <c r="E15" i="5"/>
  <c r="C13" i="5"/>
  <c r="C15" i="5"/>
  <c r="B13" i="5"/>
  <c r="B15" i="5"/>
  <c r="F32" i="5"/>
  <c r="W37" i="5"/>
  <c r="W39" i="5"/>
  <c r="W41" i="5"/>
  <c r="W43" i="5"/>
  <c r="W45" i="5"/>
  <c r="U36" i="5"/>
  <c r="U38" i="5"/>
  <c r="U40" i="5"/>
  <c r="U42" i="5"/>
  <c r="U44" i="5"/>
  <c r="U46" i="5"/>
  <c r="S37" i="5"/>
  <c r="S39" i="5"/>
  <c r="S41" i="5"/>
  <c r="S43" i="5"/>
  <c r="S45" i="5"/>
  <c r="Q36" i="5"/>
  <c r="Q38" i="5"/>
  <c r="Q40" i="5"/>
  <c r="Q42" i="5"/>
  <c r="Q44" i="5"/>
  <c r="Q46" i="5"/>
  <c r="O37" i="5"/>
  <c r="O39" i="5"/>
  <c r="O41" i="5"/>
  <c r="O43" i="5"/>
  <c r="O45" i="5"/>
  <c r="M36" i="5"/>
  <c r="M38" i="5"/>
  <c r="M40" i="5"/>
  <c r="M42" i="5"/>
  <c r="M44" i="5"/>
  <c r="M46" i="5"/>
  <c r="K39" i="5"/>
  <c r="K43" i="5"/>
  <c r="K45" i="5"/>
  <c r="I36" i="5"/>
  <c r="I38" i="5"/>
  <c r="I40" i="5"/>
  <c r="I42" i="5"/>
  <c r="I44" i="5"/>
  <c r="I46" i="5"/>
  <c r="G37" i="5"/>
  <c r="G39" i="5"/>
  <c r="G41" i="5"/>
  <c r="G43" i="5"/>
  <c r="E36" i="5"/>
  <c r="E38" i="5"/>
  <c r="E40" i="5"/>
  <c r="E42" i="5"/>
  <c r="E44" i="5"/>
  <c r="E46" i="5"/>
  <c r="C37" i="5"/>
  <c r="C39" i="5"/>
  <c r="C41" i="5"/>
  <c r="C43" i="5"/>
  <c r="C45" i="5"/>
  <c r="B36" i="5"/>
  <c r="B38" i="5"/>
  <c r="B40" i="5"/>
  <c r="B42" i="5"/>
  <c r="B44" i="5"/>
  <c r="B46" i="5"/>
  <c r="O48" i="6"/>
  <c r="O50" i="6"/>
  <c r="O52" i="6"/>
  <c r="O57" i="6"/>
  <c r="O60" i="6"/>
  <c r="O62" i="6"/>
  <c r="O66" i="6"/>
  <c r="O69" i="6"/>
  <c r="O71" i="6"/>
  <c r="O76" i="6"/>
  <c r="O78" i="6"/>
  <c r="O81" i="6"/>
  <c r="O83" i="6"/>
  <c r="K47" i="6"/>
  <c r="K49" i="6"/>
  <c r="K55" i="6"/>
  <c r="K59" i="6"/>
  <c r="K61" i="6"/>
  <c r="K68" i="6"/>
  <c r="K70" i="6"/>
  <c r="K72" i="6"/>
  <c r="K80" i="6"/>
  <c r="K82" i="6"/>
  <c r="K84" i="6"/>
  <c r="K21" i="16"/>
  <c r="G19" i="16"/>
  <c r="G21" i="16"/>
  <c r="R48" i="16"/>
  <c r="I49" i="16"/>
  <c r="I59" i="16"/>
  <c r="S82" i="6"/>
  <c r="W38" i="5"/>
  <c r="W40" i="5"/>
  <c r="W42" i="5"/>
  <c r="W44" i="5"/>
  <c r="U37" i="5"/>
  <c r="U39" i="5"/>
  <c r="U41" i="5"/>
  <c r="U43" i="5"/>
  <c r="S36" i="5"/>
  <c r="S38" i="5"/>
  <c r="S40" i="5"/>
  <c r="S42" i="5"/>
  <c r="S44" i="5"/>
  <c r="Q37" i="5"/>
  <c r="Q39" i="5"/>
  <c r="Q41" i="5"/>
  <c r="Q43" i="5"/>
  <c r="O36" i="5"/>
  <c r="O38" i="5"/>
  <c r="O40" i="5"/>
  <c r="O42" i="5"/>
  <c r="O44" i="5"/>
  <c r="M37" i="5"/>
  <c r="M39" i="5"/>
  <c r="M41" i="5"/>
  <c r="M43" i="5"/>
  <c r="K36" i="5"/>
  <c r="K40" i="5"/>
  <c r="K44" i="5"/>
  <c r="I37" i="5"/>
  <c r="I39" i="5"/>
  <c r="I41" i="5"/>
  <c r="I43" i="5"/>
  <c r="E37" i="5"/>
  <c r="E39" i="5"/>
  <c r="E41" i="5"/>
  <c r="E43" i="5"/>
  <c r="C36" i="5"/>
  <c r="C38" i="5"/>
  <c r="C40" i="5"/>
  <c r="C42" i="5"/>
  <c r="C44" i="5"/>
  <c r="B41" i="5"/>
  <c r="B43" i="5"/>
  <c r="O47" i="6"/>
  <c r="O49" i="6"/>
  <c r="O51" i="6"/>
  <c r="O55" i="6"/>
  <c r="O59" i="6"/>
  <c r="O61" i="6"/>
  <c r="O65" i="6"/>
  <c r="O68" i="6"/>
  <c r="O70" i="6"/>
  <c r="O72" i="6"/>
  <c r="O77" i="6"/>
  <c r="O80" i="6"/>
  <c r="O82" i="6"/>
  <c r="AB43" i="9"/>
  <c r="Y54" i="9"/>
  <c r="Y52" i="9"/>
  <c r="Y50" i="9"/>
  <c r="Y48" i="9"/>
  <c r="Y14" i="4"/>
  <c r="Y12" i="4"/>
  <c r="Z7" i="4"/>
  <c r="Y31" i="12"/>
  <c r="Z12" i="12"/>
  <c r="Y32" i="12"/>
  <c r="Y29" i="12"/>
  <c r="Y27" i="12"/>
  <c r="Y25" i="12"/>
  <c r="Y22" i="12"/>
  <c r="Z14" i="12"/>
  <c r="Y42" i="6"/>
  <c r="Y72" i="6"/>
  <c r="Y82" i="6"/>
  <c r="Y52" i="1"/>
  <c r="Y54" i="1"/>
  <c r="Y56" i="1"/>
  <c r="Y58" i="1"/>
  <c r="Y61" i="1"/>
  <c r="W15" i="13"/>
  <c r="Z43" i="9"/>
  <c r="Y49" i="9"/>
  <c r="Y53" i="9"/>
  <c r="Z7" i="16"/>
  <c r="Y14" i="16"/>
  <c r="Y22" i="16"/>
  <c r="Z48" i="16"/>
  <c r="Y13" i="4"/>
  <c r="Y26" i="12"/>
  <c r="Y30" i="12"/>
  <c r="Y24" i="12"/>
  <c r="AB45" i="12"/>
  <c r="Y58" i="12"/>
  <c r="Z45" i="12"/>
  <c r="Y59" i="12"/>
  <c r="Y56" i="12"/>
  <c r="Y54" i="12"/>
  <c r="Y51" i="12"/>
  <c r="Z36" i="16"/>
  <c r="Y49" i="16"/>
  <c r="Y57" i="16"/>
  <c r="Y68" i="16"/>
  <c r="AB5" i="12"/>
  <c r="Z5" i="12"/>
  <c r="Y19" i="1"/>
  <c r="Y21" i="1"/>
  <c r="Y25" i="1"/>
  <c r="Y28" i="1"/>
  <c r="Y31" i="1"/>
  <c r="Z47" i="1"/>
  <c r="Y51" i="1"/>
  <c r="Y53" i="1"/>
  <c r="Y55" i="1"/>
  <c r="Y57" i="1"/>
  <c r="Y60" i="1"/>
  <c r="Y63" i="1"/>
  <c r="Y15" i="13"/>
  <c r="Z15" i="13"/>
  <c r="Y15" i="9"/>
  <c r="AB15" i="9"/>
  <c r="Y47" i="9"/>
  <c r="Y51" i="9"/>
  <c r="Y55" i="9"/>
  <c r="Y23" i="3"/>
  <c r="Y57" i="3"/>
  <c r="Y50" i="12"/>
  <c r="Y55" i="12"/>
  <c r="Y53" i="12"/>
  <c r="Y11" i="4"/>
  <c r="Y15" i="4"/>
  <c r="Y23" i="12"/>
  <c r="Y28" i="12"/>
  <c r="Y33" i="12"/>
  <c r="Z40" i="6"/>
  <c r="Y35" i="3"/>
  <c r="AA19" i="1"/>
  <c r="AA21" i="1"/>
  <c r="AA23" i="1"/>
  <c r="AA25" i="1"/>
  <c r="AA28" i="1"/>
  <c r="AA51" i="1"/>
  <c r="AA53" i="1"/>
  <c r="AA55" i="1"/>
  <c r="AA57" i="1"/>
  <c r="AA60" i="1"/>
  <c r="AA19" i="9"/>
  <c r="AA21" i="9"/>
  <c r="AA23" i="9"/>
  <c r="AA25" i="9"/>
  <c r="AA28" i="9"/>
  <c r="AA47" i="9"/>
  <c r="AA49" i="9"/>
  <c r="AA51" i="9"/>
  <c r="AA53" i="9"/>
  <c r="AA9" i="3"/>
  <c r="AA21" i="3"/>
  <c r="AA57" i="3"/>
  <c r="AB12" i="12"/>
  <c r="AB14" i="12"/>
  <c r="AA23" i="12"/>
  <c r="AA25" i="12"/>
  <c r="AA27" i="12"/>
  <c r="AA29" i="12"/>
  <c r="AB46" i="12"/>
  <c r="AA51" i="12"/>
  <c r="AA53" i="12"/>
  <c r="AA55" i="12"/>
  <c r="AA57" i="12"/>
  <c r="AA59" i="12"/>
  <c r="AB36" i="16"/>
  <c r="AB7" i="4"/>
  <c r="AA12" i="4"/>
  <c r="AA14" i="4"/>
  <c r="Z8" i="5"/>
  <c r="AB8" i="5"/>
  <c r="Y14" i="5"/>
  <c r="Y16" i="5"/>
  <c r="AA13" i="5"/>
  <c r="AA15" i="5"/>
  <c r="AB32" i="5"/>
  <c r="Y37" i="5"/>
  <c r="Y39" i="5"/>
  <c r="Y41" i="5"/>
  <c r="Y43" i="5"/>
  <c r="Y45" i="5"/>
  <c r="AA36" i="5"/>
  <c r="AA38" i="5"/>
  <c r="AA40" i="5"/>
  <c r="AA42" i="5"/>
  <c r="AA44" i="5"/>
  <c r="AA42" i="6"/>
  <c r="AB40" i="6"/>
  <c r="AA36" i="3"/>
  <c r="AA50" i="12"/>
  <c r="AA52" i="12"/>
  <c r="AA54" i="12"/>
  <c r="AA56" i="12"/>
  <c r="AB7" i="16"/>
  <c r="AA14" i="16"/>
  <c r="AA24" i="16"/>
  <c r="AA19" i="16"/>
  <c r="AA13" i="4"/>
  <c r="Y13" i="5"/>
  <c r="Y15" i="5"/>
  <c r="Z32" i="5"/>
  <c r="Y36" i="5"/>
  <c r="Y38" i="5"/>
  <c r="Y40" i="5"/>
  <c r="Y42" i="5"/>
  <c r="Y44" i="5"/>
  <c r="AA54" i="6"/>
  <c r="AA83" i="6"/>
  <c r="AA66" i="6"/>
  <c r="AA64" i="6"/>
  <c r="AA72" i="6"/>
  <c r="AA49" i="6"/>
  <c r="AA23" i="16"/>
  <c r="AA20" i="16"/>
  <c r="Y63" i="16"/>
  <c r="Y62" i="16"/>
  <c r="Y58" i="16"/>
  <c r="Y60" i="16"/>
  <c r="Q81" i="6"/>
  <c r="Q78" i="6"/>
  <c r="Q76" i="6"/>
  <c r="Q69" i="6"/>
  <c r="Q66" i="6"/>
  <c r="Q62" i="6"/>
  <c r="Q57" i="6"/>
  <c r="Q52" i="6"/>
  <c r="Q50" i="6"/>
  <c r="R42" i="6"/>
  <c r="Q84" i="6"/>
  <c r="Q80" i="6"/>
  <c r="Q72" i="6"/>
  <c r="Q70" i="6"/>
  <c r="Q68" i="6"/>
  <c r="Q61" i="6"/>
  <c r="Q59" i="6"/>
  <c r="Q55" i="6"/>
  <c r="Q49" i="6"/>
  <c r="Q47" i="6"/>
  <c r="U62" i="16"/>
  <c r="W64" i="16"/>
  <c r="W67" i="16"/>
  <c r="W62" i="16"/>
  <c r="W60" i="16"/>
  <c r="W58" i="16"/>
  <c r="W56" i="16"/>
  <c r="W54" i="16"/>
  <c r="W68" i="16"/>
  <c r="W63" i="16"/>
  <c r="W61" i="16"/>
  <c r="W59" i="16"/>
  <c r="W57" i="16"/>
  <c r="W55" i="16"/>
  <c r="W53" i="16"/>
  <c r="I23" i="16"/>
  <c r="I21" i="16"/>
  <c r="I19" i="16"/>
  <c r="I20" i="16"/>
  <c r="I18" i="16"/>
  <c r="W69" i="16"/>
  <c r="Y18" i="16"/>
  <c r="Y84" i="6"/>
  <c r="Y80" i="6"/>
  <c r="Y70" i="6"/>
  <c r="Y68" i="6"/>
  <c r="Y59" i="6"/>
  <c r="Y55" i="6"/>
  <c r="Y47" i="6"/>
  <c r="Y81" i="6"/>
  <c r="Y69" i="6"/>
  <c r="Y62" i="6"/>
  <c r="Y57" i="6"/>
  <c r="Y83" i="6"/>
  <c r="Y78" i="6"/>
  <c r="Y66" i="6"/>
  <c r="Y60" i="6"/>
  <c r="Y52" i="6"/>
  <c r="I67" i="16"/>
  <c r="I63" i="16"/>
  <c r="I61" i="16"/>
  <c r="I57" i="16"/>
  <c r="I55" i="16"/>
  <c r="I53" i="16"/>
  <c r="I64" i="16"/>
  <c r="I62" i="16"/>
  <c r="I60" i="16"/>
  <c r="I56" i="16"/>
  <c r="I54" i="16"/>
  <c r="T42" i="6"/>
  <c r="S80" i="6"/>
  <c r="S77" i="6"/>
  <c r="S72" i="6"/>
  <c r="S68" i="6"/>
  <c r="S65" i="6"/>
  <c r="S61" i="6"/>
  <c r="S55" i="6"/>
  <c r="S51" i="6"/>
  <c r="S49" i="6"/>
  <c r="S83" i="6"/>
  <c r="S81" i="6"/>
  <c r="S78" i="6"/>
  <c r="S71" i="6"/>
  <c r="S69" i="6"/>
  <c r="S66" i="6"/>
  <c r="S60" i="6"/>
  <c r="S57" i="6"/>
  <c r="S52" i="6"/>
  <c r="S48" i="6"/>
  <c r="C68" i="16"/>
  <c r="C64" i="16"/>
  <c r="C60" i="16"/>
  <c r="C58" i="16"/>
  <c r="C56" i="16"/>
  <c r="C67" i="16"/>
  <c r="C63" i="16"/>
  <c r="C61" i="16"/>
  <c r="C57" i="16"/>
  <c r="C55" i="16"/>
  <c r="C53" i="16"/>
  <c r="W21" i="16"/>
  <c r="W19" i="16"/>
  <c r="W22" i="16"/>
  <c r="W18" i="16"/>
  <c r="E23" i="16"/>
  <c r="E21" i="16"/>
  <c r="E19" i="16"/>
  <c r="E22" i="16"/>
  <c r="E20" i="16"/>
  <c r="E18" i="16"/>
  <c r="E58" i="16"/>
  <c r="AA21" i="16"/>
  <c r="Y21" i="16"/>
  <c r="W24" i="16"/>
  <c r="I24" i="16"/>
  <c r="AH39" i="1"/>
  <c r="AA18" i="16"/>
  <c r="AA59" i="6"/>
  <c r="AA84" i="6"/>
  <c r="AA56" i="6"/>
  <c r="AA50" i="6"/>
  <c r="AA76" i="6"/>
  <c r="AA81" i="6"/>
  <c r="E14" i="4"/>
  <c r="G12" i="4"/>
  <c r="M19" i="1"/>
  <c r="O52" i="1"/>
  <c r="O31" i="1"/>
  <c r="O28" i="1"/>
  <c r="O23" i="1"/>
  <c r="O20" i="1"/>
  <c r="P15" i="1"/>
  <c r="R7" i="4"/>
  <c r="Q15" i="4"/>
  <c r="Q11" i="4"/>
  <c r="M31" i="1"/>
  <c r="M28" i="1"/>
  <c r="M23" i="1"/>
  <c r="M20" i="1"/>
  <c r="M54" i="9"/>
  <c r="M50" i="9"/>
  <c r="O15" i="9"/>
  <c r="O19" i="9"/>
  <c r="R15" i="9"/>
  <c r="R47" i="1"/>
  <c r="O61" i="1"/>
  <c r="O58" i="1"/>
  <c r="O54" i="1"/>
  <c r="O51" i="1"/>
  <c r="O15" i="4"/>
  <c r="O13" i="4"/>
  <c r="O11" i="4"/>
  <c r="Q29" i="1"/>
  <c r="Q26" i="1"/>
  <c r="Q22" i="1"/>
  <c r="Q19" i="1"/>
  <c r="Q29" i="9"/>
  <c r="Q26" i="9"/>
  <c r="Q22" i="9"/>
  <c r="Q19" i="9"/>
  <c r="S19" i="1"/>
  <c r="S11" i="4"/>
  <c r="S13" i="4"/>
  <c r="U12" i="4"/>
  <c r="W19" i="1"/>
  <c r="W26" i="1"/>
  <c r="D12" i="12"/>
  <c r="C23" i="12"/>
  <c r="C26" i="12"/>
  <c r="C28" i="12"/>
  <c r="C30" i="12"/>
  <c r="E31" i="12"/>
  <c r="G23" i="12"/>
  <c r="G26" i="12"/>
  <c r="G28" i="12"/>
  <c r="G30" i="12"/>
  <c r="D40" i="12"/>
  <c r="D46" i="12"/>
  <c r="F40" i="12"/>
  <c r="L45" i="12"/>
  <c r="P45" i="12"/>
  <c r="B51" i="12"/>
  <c r="B54" i="12"/>
  <c r="B56" i="12"/>
  <c r="C50" i="12"/>
  <c r="I55" i="12"/>
  <c r="O51" i="12"/>
  <c r="O54" i="12"/>
  <c r="O56" i="12"/>
  <c r="O22" i="3"/>
  <c r="G23" i="16"/>
  <c r="G24" i="16"/>
  <c r="V13" i="13"/>
  <c r="U55" i="3"/>
  <c r="P14" i="12"/>
  <c r="P5" i="12"/>
  <c r="K24" i="16"/>
  <c r="Q24" i="16"/>
  <c r="G36" i="5"/>
  <c r="G40" i="5"/>
  <c r="G44" i="5"/>
  <c r="Y24" i="1"/>
  <c r="C55" i="3"/>
  <c r="U14" i="16"/>
  <c r="U18" i="16"/>
  <c r="Q20" i="16"/>
  <c r="S49" i="16"/>
  <c r="S67" i="16"/>
  <c r="B49" i="16"/>
  <c r="B56" i="16"/>
  <c r="B69" i="16"/>
  <c r="W13" i="5"/>
  <c r="W15" i="5"/>
  <c r="W17" i="5"/>
  <c r="U14" i="5"/>
  <c r="U16" i="5"/>
  <c r="Q14" i="5"/>
  <c r="Q16" i="5"/>
  <c r="O13" i="5"/>
  <c r="O17" i="5"/>
  <c r="I14" i="5"/>
  <c r="I16" i="5"/>
  <c r="G13" i="5"/>
  <c r="G17" i="5"/>
  <c r="J32" i="5"/>
  <c r="E14" i="5"/>
  <c r="C14" i="5"/>
  <c r="B14" i="5"/>
  <c r="G45" i="5"/>
  <c r="G38" i="5"/>
  <c r="G42" i="5"/>
  <c r="K48" i="6"/>
  <c r="K52" i="6"/>
  <c r="K60" i="6"/>
  <c r="K66" i="6"/>
  <c r="K71" i="6"/>
  <c r="K78" i="6"/>
  <c r="AB15" i="1"/>
  <c r="Y57" i="12"/>
  <c r="AA31" i="1"/>
  <c r="AA63" i="1"/>
  <c r="AA52" i="1"/>
  <c r="AA33" i="12"/>
  <c r="AA24" i="12"/>
  <c r="AA28" i="12"/>
  <c r="AA32" i="12"/>
  <c r="AA49" i="16"/>
  <c r="AA60" i="16"/>
  <c r="AA46" i="5"/>
  <c r="AA37" i="5"/>
  <c r="AA41" i="5"/>
  <c r="AA45" i="5"/>
  <c r="AC15" i="13"/>
  <c r="AD15" i="13"/>
  <c r="AD47" i="1"/>
  <c r="AC52" i="1"/>
  <c r="AC54" i="1"/>
  <c r="AC56" i="1"/>
  <c r="AC58" i="1"/>
  <c r="AC60" i="1"/>
  <c r="AC63" i="1"/>
  <c r="AC19" i="9"/>
  <c r="AC21" i="9"/>
  <c r="AC23" i="9"/>
  <c r="AC25" i="9"/>
  <c r="AC27" i="9"/>
  <c r="AC29" i="9"/>
  <c r="AD45" i="12"/>
  <c r="AC59" i="12"/>
  <c r="AC57" i="12"/>
  <c r="AC55" i="12"/>
  <c r="AC51" i="12"/>
  <c r="AD46" i="12"/>
  <c r="AD12" i="12"/>
  <c r="AC83" i="6"/>
  <c r="AC81" i="6"/>
  <c r="AC79" i="6"/>
  <c r="AC77" i="6"/>
  <c r="AC75" i="6"/>
  <c r="AC73" i="6"/>
  <c r="AC71" i="6"/>
  <c r="AC69" i="6"/>
  <c r="AC67" i="6"/>
  <c r="AC65" i="6"/>
  <c r="AC63" i="6"/>
  <c r="AC61" i="6"/>
  <c r="AC59" i="6"/>
  <c r="AC56" i="6"/>
  <c r="AC54" i="6"/>
  <c r="AC52" i="6"/>
  <c r="AC50" i="6"/>
  <c r="AC48" i="6"/>
  <c r="AC46" i="6"/>
  <c r="AC84" i="6"/>
  <c r="AC80" i="6"/>
  <c r="AC78" i="6"/>
  <c r="AC76" i="6"/>
  <c r="AC74" i="6"/>
  <c r="AC72" i="6"/>
  <c r="AC70" i="6"/>
  <c r="AC68" i="6"/>
  <c r="AC66" i="6"/>
  <c r="AC64" i="6"/>
  <c r="AC62" i="6"/>
  <c r="AC60" i="6"/>
  <c r="AC57" i="6"/>
  <c r="AC55" i="6"/>
  <c r="AC53" i="6"/>
  <c r="AC51" i="6"/>
  <c r="AC49" i="6"/>
  <c r="AC47" i="6"/>
  <c r="AA22" i="12"/>
  <c r="AA26" i="12"/>
  <c r="AA39" i="5"/>
  <c r="AA43" i="5"/>
  <c r="AC20" i="1"/>
  <c r="AC22" i="1"/>
  <c r="AC24" i="1"/>
  <c r="AC26" i="1"/>
  <c r="AC28" i="1"/>
  <c r="AC31" i="1"/>
  <c r="AC51" i="1"/>
  <c r="AC53" i="1"/>
  <c r="AC55" i="1"/>
  <c r="AC57" i="1"/>
  <c r="AC59" i="1"/>
  <c r="AC61" i="1"/>
  <c r="AC55" i="9"/>
  <c r="AC20" i="9"/>
  <c r="AC22" i="9"/>
  <c r="AC24" i="9"/>
  <c r="AC26" i="9"/>
  <c r="AC28" i="9"/>
  <c r="AC34" i="3"/>
  <c r="AC59" i="3"/>
  <c r="AC57" i="3"/>
  <c r="AC53" i="3"/>
  <c r="AC54" i="3"/>
  <c r="AC58" i="3"/>
  <c r="AC53" i="12"/>
  <c r="AC50" i="12"/>
  <c r="AC54" i="12"/>
  <c r="AD7" i="16"/>
  <c r="AC14" i="16"/>
  <c r="AC22" i="16"/>
  <c r="AC53" i="16"/>
  <c r="AC55" i="16"/>
  <c r="AC57" i="16"/>
  <c r="AC59" i="16"/>
  <c r="AC61" i="16"/>
  <c r="AC63" i="16"/>
  <c r="AC67" i="16"/>
  <c r="AC69" i="16"/>
  <c r="AC11" i="4"/>
  <c r="AC13" i="4"/>
  <c r="AC15" i="4"/>
  <c r="AD40" i="6"/>
  <c r="AC82" i="6"/>
  <c r="AD14" i="12"/>
  <c r="AC54" i="16"/>
  <c r="AC56" i="16"/>
  <c r="AC58" i="16"/>
  <c r="AC60" i="16"/>
  <c r="AC62" i="16"/>
  <c r="AC64" i="16"/>
  <c r="AD7" i="4"/>
  <c r="AC12" i="4"/>
  <c r="AD8" i="5"/>
  <c r="AC14" i="5"/>
  <c r="AC36" i="5"/>
  <c r="AC38" i="5"/>
  <c r="AC40" i="5"/>
  <c r="AC42" i="5"/>
  <c r="AC44" i="5"/>
  <c r="AC20" i="16"/>
  <c r="AC18" i="16"/>
  <c r="AA67" i="16"/>
  <c r="AA68" i="16"/>
  <c r="S54" i="16"/>
  <c r="S58" i="16"/>
  <c r="S63" i="16"/>
  <c r="S64" i="16"/>
  <c r="U22" i="16"/>
  <c r="U23" i="16"/>
  <c r="U20" i="16"/>
  <c r="U19" i="16"/>
  <c r="B67" i="16"/>
  <c r="B60" i="16"/>
  <c r="B64" i="16"/>
  <c r="B53" i="16"/>
  <c r="B54" i="16"/>
  <c r="B58" i="16"/>
  <c r="B68" i="16"/>
  <c r="B55" i="16"/>
  <c r="B59" i="16"/>
  <c r="U24" i="16"/>
  <c r="AH17" i="3"/>
  <c r="AG21" i="3"/>
  <c r="M4" i="14"/>
  <c r="AK37" i="5"/>
  <c r="AK45" i="5"/>
  <c r="AK38" i="5"/>
  <c r="AK46" i="5"/>
  <c r="AK42" i="5"/>
  <c r="AL32" i="5"/>
  <c r="AK43" i="5"/>
  <c r="AK41" i="5"/>
  <c r="AK36" i="5"/>
  <c r="AK14" i="5"/>
  <c r="AK16" i="5"/>
  <c r="AK17" i="5"/>
  <c r="AL8" i="5"/>
  <c r="AK11" i="4"/>
  <c r="AK12" i="4"/>
  <c r="AL7" i="4"/>
  <c r="AK14" i="4"/>
  <c r="AK53" i="1"/>
  <c r="AK51" i="1"/>
  <c r="AK52" i="1"/>
  <c r="AK56" i="1"/>
  <c r="AK59" i="1"/>
  <c r="AK60" i="1"/>
  <c r="AK61" i="1"/>
  <c r="AK54" i="1"/>
  <c r="AK63" i="1"/>
  <c r="AK55" i="1"/>
  <c r="AK57" i="1"/>
  <c r="AK15" i="13"/>
  <c r="AL47" i="1"/>
  <c r="AK20" i="1"/>
  <c r="AK26" i="1"/>
  <c r="AK28" i="1"/>
  <c r="AK29" i="1"/>
  <c r="AK19" i="1"/>
  <c r="AK27" i="1"/>
  <c r="AK22" i="1"/>
  <c r="AK31" i="1"/>
  <c r="AK23" i="1"/>
  <c r="AK24" i="1"/>
  <c r="AK9" i="3"/>
  <c r="AK21" i="3"/>
  <c r="AK34" i="3"/>
  <c r="AK56" i="3"/>
  <c r="AK53" i="3"/>
  <c r="AK55" i="3"/>
  <c r="AI22" i="3"/>
  <c r="G38" i="14"/>
  <c r="I38" i="14"/>
  <c r="E38" i="14"/>
  <c r="AD38" i="14"/>
  <c r="AE38" i="14"/>
  <c r="AG4" i="14"/>
  <c r="U4" i="14"/>
  <c r="AJ38" i="14"/>
  <c r="J6" i="14"/>
  <c r="AB38" i="14"/>
  <c r="AC38" i="14"/>
  <c r="V38" i="14"/>
  <c r="W38" i="14"/>
  <c r="F34" i="14"/>
  <c r="Q4" i="14"/>
  <c r="S4" i="14"/>
  <c r="AA5" i="14"/>
  <c r="B38" i="14"/>
  <c r="J38" i="14"/>
  <c r="AF38" i="14"/>
  <c r="AG38" i="14"/>
  <c r="F4" i="14"/>
  <c r="D6" i="14"/>
  <c r="C38" i="14"/>
  <c r="X38" i="14"/>
  <c r="Y38" i="14"/>
  <c r="N38" i="14"/>
  <c r="O38" i="14"/>
  <c r="D34" i="14"/>
  <c r="AK80" i="6"/>
  <c r="AK72" i="6"/>
  <c r="AK64" i="6"/>
  <c r="AK56" i="6"/>
  <c r="AK48" i="6"/>
  <c r="AK60" i="6"/>
  <c r="AK52" i="6"/>
  <c r="AK67" i="6"/>
  <c r="AK58" i="6"/>
  <c r="AK50" i="6"/>
  <c r="AK65" i="6"/>
  <c r="AK79" i="6"/>
  <c r="AK71" i="6"/>
  <c r="AK63" i="6"/>
  <c r="AK55" i="6"/>
  <c r="AK47" i="6"/>
  <c r="AK68" i="6"/>
  <c r="AK83" i="6"/>
  <c r="AK51" i="6"/>
  <c r="AK66" i="6"/>
  <c r="AK73" i="6"/>
  <c r="AK78" i="6"/>
  <c r="AK70" i="6"/>
  <c r="AK62" i="6"/>
  <c r="AK54" i="6"/>
  <c r="AK46" i="6"/>
  <c r="AK76" i="6"/>
  <c r="AK75" i="6"/>
  <c r="AK74" i="6"/>
  <c r="AK81" i="6"/>
  <c r="AK77" i="6"/>
  <c r="AK69" i="6"/>
  <c r="AK61" i="6"/>
  <c r="AK53" i="6"/>
  <c r="AK84" i="6"/>
  <c r="AK59" i="6"/>
  <c r="AK57" i="6"/>
  <c r="AK49" i="6"/>
  <c r="AK82" i="6"/>
  <c r="AL40" i="6"/>
  <c r="AK14" i="16"/>
  <c r="AK21" i="16"/>
  <c r="M7" i="19"/>
  <c r="M6" i="19"/>
  <c r="M3" i="19"/>
  <c r="M4" i="19"/>
  <c r="AK23" i="16"/>
  <c r="AK18" i="16"/>
  <c r="V77" i="20"/>
  <c r="V59" i="20"/>
  <c r="V50" i="20"/>
  <c r="T5" i="3"/>
  <c r="AC21" i="3"/>
  <c r="U61" i="3"/>
  <c r="Q34" i="3"/>
  <c r="Y56" i="3"/>
  <c r="V5" i="3"/>
  <c r="O57" i="3"/>
  <c r="E35" i="3"/>
  <c r="W22" i="3"/>
  <c r="AE56" i="3"/>
  <c r="AH49" i="3"/>
  <c r="AM34" i="3"/>
  <c r="AK54" i="3"/>
  <c r="Q36" i="3"/>
  <c r="Y58" i="3"/>
  <c r="W9" i="3"/>
  <c r="S10" i="3"/>
  <c r="R5" i="3"/>
  <c r="C35" i="3"/>
  <c r="AC10" i="3"/>
  <c r="AE57" i="3"/>
  <c r="AF49" i="3"/>
  <c r="AM35" i="3"/>
  <c r="AK59" i="3"/>
  <c r="U36" i="3"/>
  <c r="Y61" i="3"/>
  <c r="S9" i="3"/>
  <c r="Q11" i="3"/>
  <c r="N5" i="3"/>
  <c r="U37" i="3"/>
  <c r="E34" i="3"/>
  <c r="P30" i="3"/>
  <c r="U10" i="3"/>
  <c r="W23" i="3"/>
  <c r="U53" i="3"/>
  <c r="AC22" i="3"/>
  <c r="AE58" i="3"/>
  <c r="AM36" i="3"/>
  <c r="Y53" i="3"/>
  <c r="J49" i="3"/>
  <c r="O21" i="3"/>
  <c r="E36" i="3"/>
  <c r="AK61" i="3"/>
  <c r="AL5" i="3"/>
  <c r="AF17" i="3"/>
  <c r="AB17" i="3"/>
  <c r="Y59" i="3"/>
  <c r="D49" i="3"/>
  <c r="B23" i="3"/>
  <c r="B54" i="3"/>
  <c r="W54" i="3"/>
  <c r="C36" i="3"/>
  <c r="AE53" i="3"/>
  <c r="AK58" i="3"/>
  <c r="AE21" i="3"/>
  <c r="AC55" i="3"/>
  <c r="Y55" i="3"/>
  <c r="B57" i="3"/>
  <c r="B61" i="3"/>
  <c r="B22" i="3"/>
  <c r="W10" i="3"/>
  <c r="S22" i="3"/>
  <c r="Z30" i="3"/>
  <c r="AE54" i="3"/>
  <c r="AL49" i="3"/>
  <c r="AL17" i="3"/>
  <c r="AN30" i="3"/>
  <c r="O59" i="3"/>
  <c r="O54" i="3"/>
  <c r="O55" i="3"/>
  <c r="O56" i="3"/>
  <c r="O58" i="3"/>
  <c r="AI53" i="3"/>
  <c r="Y11" i="3"/>
  <c r="Z5" i="3"/>
  <c r="AB5" i="3"/>
  <c r="AG10" i="3"/>
  <c r="AG9" i="3"/>
  <c r="Y9" i="3"/>
  <c r="O53" i="3"/>
  <c r="J5" i="3"/>
  <c r="B53" i="3"/>
  <c r="B59" i="3"/>
  <c r="B58" i="3"/>
  <c r="B56" i="3"/>
  <c r="V49" i="3"/>
  <c r="M59" i="3"/>
  <c r="M53" i="3"/>
  <c r="M56" i="3"/>
  <c r="M54" i="3"/>
  <c r="AB49" i="3"/>
  <c r="AA59" i="3"/>
  <c r="S56" i="3"/>
  <c r="T49" i="3"/>
  <c r="S55" i="3"/>
  <c r="S54" i="3"/>
  <c r="S59" i="3"/>
  <c r="S58" i="3"/>
  <c r="S57" i="3"/>
  <c r="O35" i="3"/>
  <c r="R49" i="3"/>
  <c r="W36" i="3"/>
  <c r="W35" i="3"/>
  <c r="W34" i="3"/>
  <c r="W37" i="3"/>
  <c r="AJ5" i="3"/>
  <c r="AI56" i="3"/>
  <c r="AI55" i="3"/>
  <c r="AI54" i="3"/>
  <c r="AI59" i="3"/>
  <c r="AI58" i="3"/>
  <c r="AI57" i="3"/>
  <c r="G37" i="3"/>
  <c r="O61" i="3"/>
  <c r="Y10" i="3"/>
  <c r="AG11" i="3"/>
  <c r="AG35" i="3"/>
  <c r="AI61" i="3"/>
  <c r="R30" i="3"/>
  <c r="O36" i="3"/>
  <c r="O34" i="3"/>
  <c r="O37" i="3"/>
  <c r="AM21" i="3"/>
  <c r="AN17" i="3"/>
  <c r="AM23" i="3"/>
  <c r="AM22" i="3"/>
  <c r="L5" i="3"/>
  <c r="S53" i="3"/>
  <c r="AA58" i="3"/>
  <c r="AG57" i="3"/>
  <c r="I59" i="3"/>
  <c r="U56" i="3"/>
  <c r="W57" i="3"/>
  <c r="F30" i="3"/>
  <c r="I53" i="3"/>
  <c r="C53" i="3"/>
  <c r="Y36" i="3"/>
  <c r="AG58" i="3"/>
  <c r="AJ17" i="3"/>
  <c r="U59" i="3"/>
  <c r="U58" i="3"/>
  <c r="I58" i="3"/>
  <c r="I22" i="3"/>
  <c r="K10" i="3"/>
  <c r="C57" i="3"/>
  <c r="AE55" i="3"/>
  <c r="AF30" i="3"/>
  <c r="AD17" i="3"/>
  <c r="AB30" i="3"/>
  <c r="AA37" i="3"/>
  <c r="C54" i="3"/>
  <c r="L17" i="3"/>
  <c r="C37" i="3"/>
  <c r="K55" i="3"/>
  <c r="C61" i="3"/>
  <c r="G57" i="3"/>
  <c r="AN49" i="3"/>
  <c r="AM57" i="3"/>
  <c r="AM58" i="3"/>
  <c r="AM59" i="3"/>
  <c r="AM61" i="3"/>
  <c r="AM53" i="3"/>
  <c r="AM54" i="3"/>
  <c r="AM55" i="3"/>
  <c r="AB6" i="9"/>
  <c r="J12" i="9"/>
  <c r="N10" i="9"/>
  <c r="D4" i="9"/>
  <c r="P10" i="9"/>
  <c r="J3" i="9"/>
  <c r="D15" i="9"/>
  <c r="D13" i="13"/>
  <c r="D7" i="13"/>
  <c r="F12" i="13"/>
  <c r="H6" i="9"/>
  <c r="O29" i="9"/>
  <c r="P7" i="13"/>
  <c r="Z13" i="9"/>
  <c r="AH8" i="13"/>
  <c r="AL4" i="13"/>
  <c r="F6" i="9"/>
  <c r="H12" i="13"/>
  <c r="P13" i="13"/>
  <c r="X3" i="9"/>
  <c r="Y29" i="9"/>
  <c r="B20" i="9"/>
  <c r="D7" i="9"/>
  <c r="F10" i="9"/>
  <c r="AH4" i="13"/>
  <c r="K28" i="9"/>
  <c r="AL10" i="13"/>
  <c r="L7" i="9"/>
  <c r="D10" i="13"/>
  <c r="B23" i="9"/>
  <c r="P4" i="13"/>
  <c r="R7" i="13"/>
  <c r="L3" i="9"/>
  <c r="P6" i="9"/>
  <c r="F7" i="9"/>
  <c r="AJ8" i="13"/>
  <c r="I23" i="9"/>
  <c r="P4" i="9"/>
  <c r="R6" i="9"/>
  <c r="AH9" i="13"/>
  <c r="AF13" i="9"/>
  <c r="H4" i="13"/>
  <c r="X3" i="13"/>
  <c r="O22" i="9"/>
  <c r="AB15" i="13"/>
  <c r="D4" i="13"/>
  <c r="F6" i="13"/>
  <c r="H13" i="13"/>
  <c r="K26" i="9"/>
  <c r="AJ5" i="13"/>
  <c r="X6" i="9"/>
  <c r="O31" i="9"/>
  <c r="D6" i="13"/>
  <c r="H7" i="13"/>
  <c r="W20" i="9"/>
  <c r="X10" i="13"/>
  <c r="N6" i="9"/>
  <c r="AH3" i="13"/>
  <c r="F3" i="13"/>
  <c r="F13" i="13"/>
  <c r="H10" i="13"/>
  <c r="AL7" i="13"/>
  <c r="B29" i="9"/>
  <c r="B22" i="9"/>
  <c r="AH9" i="9"/>
  <c r="AJ9" i="9"/>
  <c r="K29" i="9"/>
  <c r="F4" i="13"/>
  <c r="J4" i="13"/>
  <c r="J12" i="13"/>
  <c r="R4" i="13"/>
  <c r="K23" i="9"/>
  <c r="X7" i="13"/>
  <c r="Z3" i="9"/>
  <c r="N4" i="13"/>
  <c r="AL8" i="13"/>
  <c r="F4" i="9"/>
  <c r="B19" i="9"/>
  <c r="W28" i="9"/>
  <c r="L10" i="9"/>
  <c r="X13" i="13"/>
  <c r="AH5" i="13"/>
  <c r="AJ13" i="13"/>
  <c r="AJ4" i="13"/>
  <c r="B31" i="9"/>
  <c r="W31" i="9"/>
  <c r="X4" i="9"/>
  <c r="N13" i="13"/>
  <c r="R13" i="13"/>
  <c r="O26" i="9"/>
  <c r="V4" i="9"/>
  <c r="W29" i="9"/>
  <c r="H7" i="9"/>
  <c r="AL9" i="13"/>
  <c r="Z6" i="9"/>
  <c r="AJ3" i="13"/>
  <c r="J7" i="9"/>
  <c r="F10" i="13"/>
  <c r="F3" i="9"/>
  <c r="I28" i="9"/>
  <c r="AL13" i="13"/>
  <c r="B26" i="9"/>
  <c r="D10" i="9"/>
  <c r="N13" i="9"/>
  <c r="Z7" i="9"/>
  <c r="W23" i="9"/>
  <c r="AJ9" i="13"/>
  <c r="D3" i="13"/>
  <c r="R6" i="13"/>
  <c r="P6" i="13"/>
  <c r="H3" i="9"/>
  <c r="T10" i="13"/>
  <c r="R10" i="13"/>
  <c r="N6" i="13"/>
  <c r="L6" i="13"/>
  <c r="X6" i="13"/>
  <c r="V6" i="13"/>
  <c r="X7" i="9"/>
  <c r="H6" i="13"/>
  <c r="D6" i="9"/>
  <c r="L6" i="9"/>
  <c r="I29" i="9"/>
  <c r="J13" i="9"/>
  <c r="V7" i="9"/>
  <c r="Z13" i="13"/>
  <c r="P10" i="13"/>
  <c r="N10" i="13"/>
  <c r="AH3" i="9"/>
  <c r="AJ7" i="9"/>
  <c r="I20" i="9"/>
  <c r="I31" i="9"/>
  <c r="I26" i="9"/>
  <c r="T3" i="13"/>
  <c r="R3" i="13"/>
  <c r="AB3" i="13"/>
  <c r="Z3" i="13"/>
  <c r="Z7" i="13"/>
  <c r="Z10" i="9"/>
  <c r="AH4" i="9"/>
  <c r="AJ8" i="9"/>
  <c r="AH8" i="9"/>
  <c r="AF4" i="9"/>
  <c r="J10" i="9"/>
  <c r="H10" i="9"/>
  <c r="AF3" i="9"/>
  <c r="P3" i="13"/>
  <c r="N3" i="13"/>
  <c r="F13" i="9"/>
  <c r="P13" i="9"/>
  <c r="O23" i="9"/>
  <c r="Z4" i="13"/>
  <c r="X4" i="13"/>
  <c r="AL3" i="13"/>
  <c r="F7" i="13"/>
  <c r="Y25" i="9"/>
  <c r="K19" i="9"/>
  <c r="L15" i="9"/>
  <c r="Z4" i="9"/>
  <c r="W19" i="9"/>
  <c r="X13" i="9"/>
  <c r="AH5" i="9"/>
  <c r="AF5" i="9"/>
  <c r="AH13" i="9"/>
  <c r="Z10" i="13"/>
  <c r="K22" i="9"/>
  <c r="Z6" i="13"/>
  <c r="L12" i="9"/>
  <c r="AB4" i="9"/>
  <c r="AL7" i="9"/>
  <c r="AO49" i="16"/>
  <c r="AO15" i="4"/>
  <c r="AO11" i="4"/>
  <c r="AO55" i="3"/>
  <c r="AO53" i="3"/>
  <c r="AO24" i="1"/>
  <c r="AO56" i="1"/>
  <c r="AO57" i="1"/>
  <c r="AO58" i="1"/>
  <c r="AO51" i="1"/>
  <c r="AO59" i="1"/>
  <c r="AO52" i="1"/>
  <c r="AO60" i="1"/>
  <c r="AO53" i="1"/>
  <c r="AO61" i="1"/>
  <c r="AO54" i="1"/>
  <c r="AO62" i="1"/>
  <c r="AO55" i="1"/>
  <c r="AO22" i="3"/>
  <c r="AO23" i="3"/>
  <c r="AP17" i="3"/>
  <c r="AO25" i="1"/>
  <c r="AO27" i="1"/>
  <c r="AO20" i="1"/>
  <c r="AO28" i="1"/>
  <c r="AO19" i="1"/>
  <c r="AO21" i="1"/>
  <c r="AO29" i="1"/>
  <c r="AO22" i="1"/>
  <c r="AO30" i="1"/>
  <c r="AO26" i="1"/>
  <c r="AO23" i="1"/>
  <c r="AQ51" i="1"/>
  <c r="AQ59" i="1"/>
  <c r="AQ52" i="1"/>
  <c r="AQ60" i="1"/>
  <c r="AR47" i="1"/>
  <c r="AQ56" i="1"/>
  <c r="AQ55" i="1"/>
  <c r="AQ57" i="1"/>
  <c r="AQ63" i="1"/>
  <c r="AQ25" i="1"/>
  <c r="AR15" i="1"/>
  <c r="AQ23" i="1"/>
  <c r="AQ31" i="1"/>
  <c r="AQ24" i="1"/>
  <c r="AQ27" i="1"/>
  <c r="AQ20" i="1"/>
  <c r="AQ28" i="1"/>
  <c r="AQ19" i="1"/>
  <c r="AQ21" i="1"/>
  <c r="AQ29" i="1"/>
  <c r="AQ15" i="13"/>
  <c r="AR15" i="13"/>
  <c r="AQ26" i="1"/>
  <c r="AQ22" i="1"/>
  <c r="V68" i="20"/>
  <c r="V8" i="20"/>
  <c r="V76" i="20"/>
  <c r="V54" i="20"/>
  <c r="V74" i="20"/>
  <c r="V41" i="20"/>
  <c r="V66" i="20"/>
  <c r="V18" i="20"/>
  <c r="V85" i="20"/>
  <c r="V35" i="20"/>
  <c r="V36" i="20"/>
  <c r="V75" i="20"/>
  <c r="V57" i="20"/>
  <c r="V5" i="20"/>
  <c r="V42" i="20"/>
  <c r="V81" i="20"/>
  <c r="V69" i="20"/>
  <c r="V88" i="20"/>
  <c r="V10" i="20"/>
  <c r="V22" i="20"/>
  <c r="V29" i="20"/>
  <c r="V12" i="20"/>
  <c r="V33" i="20"/>
  <c r="V51" i="20"/>
  <c r="V71" i="20"/>
  <c r="V90" i="20"/>
  <c r="V60" i="20"/>
  <c r="V78" i="20"/>
  <c r="V86" i="20"/>
  <c r="V9" i="20"/>
  <c r="V21" i="20"/>
  <c r="V13" i="20"/>
  <c r="V34" i="20"/>
  <c r="V53" i="20"/>
  <c r="V73" i="20"/>
  <c r="V52" i="20"/>
  <c r="V20" i="20"/>
  <c r="V55" i="20"/>
  <c r="V32" i="20"/>
  <c r="V49" i="20"/>
  <c r="V65" i="20"/>
  <c r="V25" i="20"/>
  <c r="V61" i="20"/>
  <c r="V24" i="20"/>
  <c r="V40" i="20"/>
  <c r="V48" i="20"/>
  <c r="V56" i="20"/>
  <c r="V4" i="20"/>
  <c r="V26" i="20"/>
  <c r="V43" i="20"/>
  <c r="V62" i="20"/>
  <c r="V82" i="20"/>
  <c r="V11" i="20"/>
  <c r="V31" i="20"/>
  <c r="V39" i="20"/>
  <c r="V47" i="20"/>
  <c r="V6" i="20"/>
  <c r="V27" i="20"/>
  <c r="V44" i="20"/>
  <c r="V63" i="20"/>
  <c r="V83" i="20"/>
  <c r="V79" i="20"/>
  <c r="V3" i="20"/>
  <c r="V23" i="20"/>
  <c r="V30" i="20"/>
  <c r="V38" i="20"/>
  <c r="V7" i="20"/>
  <c r="V28" i="20"/>
  <c r="V45" i="20"/>
  <c r="V64" i="20"/>
  <c r="AQ49" i="16"/>
  <c r="AQ62" i="16"/>
  <c r="AO64" i="16"/>
  <c r="AO56" i="16"/>
  <c r="AO63" i="16"/>
  <c r="AO55" i="16"/>
  <c r="AO62" i="16"/>
  <c r="AO54" i="16"/>
  <c r="AO61" i="16"/>
  <c r="AO53" i="16"/>
  <c r="AO60" i="16"/>
  <c r="AO59" i="16"/>
  <c r="AO68" i="16"/>
  <c r="AO58" i="16"/>
  <c r="AO67" i="16"/>
  <c r="AO57" i="16"/>
  <c r="O28" i="9"/>
  <c r="O20" i="9"/>
  <c r="AK22" i="16"/>
  <c r="AK20" i="16"/>
  <c r="S69" i="16"/>
  <c r="U21" i="16"/>
  <c r="S56" i="16"/>
  <c r="S61" i="16"/>
  <c r="AA56" i="16"/>
  <c r="AC24" i="16"/>
  <c r="AA22" i="16"/>
  <c r="E57" i="16"/>
  <c r="W23" i="16"/>
  <c r="C54" i="16"/>
  <c r="S50" i="6"/>
  <c r="S76" i="6"/>
  <c r="S59" i="6"/>
  <c r="S84" i="6"/>
  <c r="I68" i="16"/>
  <c r="Y48" i="6"/>
  <c r="Y50" i="6"/>
  <c r="Y51" i="6"/>
  <c r="Y77" i="6"/>
  <c r="Y24" i="16"/>
  <c r="Q51" i="6"/>
  <c r="Q77" i="6"/>
  <c r="Q60" i="6"/>
  <c r="Q83" i="6"/>
  <c r="Y53" i="16"/>
  <c r="I69" i="16"/>
  <c r="K19" i="16"/>
  <c r="K65" i="6"/>
  <c r="Q82" i="6"/>
  <c r="I82" i="6"/>
  <c r="C82" i="6"/>
  <c r="C49" i="6"/>
  <c r="C48" i="6"/>
  <c r="C71" i="6"/>
  <c r="B82" i="6"/>
  <c r="Q68" i="16"/>
  <c r="Q69" i="16"/>
  <c r="B50" i="6"/>
  <c r="B51" i="6"/>
  <c r="B77" i="6"/>
  <c r="I51" i="6"/>
  <c r="I77" i="6"/>
  <c r="I62" i="6"/>
  <c r="AK24" i="16"/>
  <c r="S55" i="16"/>
  <c r="S68" i="16"/>
  <c r="AC19" i="16"/>
  <c r="Y61" i="6"/>
  <c r="Y64" i="16"/>
  <c r="Y59" i="16"/>
  <c r="B60" i="6"/>
  <c r="B69" i="6"/>
  <c r="B61" i="6"/>
  <c r="I61" i="6"/>
  <c r="I48" i="6"/>
  <c r="I71" i="6"/>
  <c r="S62" i="16"/>
  <c r="AA69" i="16"/>
  <c r="AC23" i="16"/>
  <c r="C59" i="16"/>
  <c r="S62" i="6"/>
  <c r="S47" i="6"/>
  <c r="I58" i="16"/>
  <c r="Y71" i="6"/>
  <c r="Y76" i="6"/>
  <c r="Y65" i="6"/>
  <c r="Y23" i="16"/>
  <c r="Y69" i="16"/>
  <c r="Q65" i="6"/>
  <c r="Q48" i="6"/>
  <c r="Y54" i="16"/>
  <c r="Y61" i="16"/>
  <c r="K77" i="6"/>
  <c r="C65" i="6"/>
  <c r="C72" i="6"/>
  <c r="Q58" i="16"/>
  <c r="B66" i="6"/>
  <c r="B76" i="6"/>
  <c r="B65" i="6"/>
  <c r="I65" i="6"/>
  <c r="I50" i="6"/>
  <c r="I76" i="6"/>
  <c r="I23" i="1"/>
  <c r="I22" i="1"/>
  <c r="I19" i="1"/>
  <c r="I31" i="1"/>
  <c r="I29" i="1"/>
  <c r="J15" i="1"/>
  <c r="I26" i="1"/>
  <c r="B63" i="1"/>
  <c r="D47" i="1"/>
  <c r="B54" i="1"/>
  <c r="B51" i="1"/>
  <c r="B55" i="1"/>
  <c r="B61" i="1"/>
  <c r="B58" i="1"/>
  <c r="K76" i="6"/>
  <c r="K62" i="6"/>
  <c r="K57" i="6"/>
  <c r="K50" i="6"/>
  <c r="K83" i="6"/>
  <c r="K81" i="6"/>
  <c r="K69" i="6"/>
  <c r="W22" i="9"/>
  <c r="AK19" i="16"/>
  <c r="AC21" i="16"/>
  <c r="S60" i="16"/>
  <c r="Z42" i="6"/>
  <c r="Y49" i="6"/>
  <c r="B83" i="6"/>
  <c r="B49" i="6"/>
  <c r="I49" i="6"/>
  <c r="I72" i="6"/>
  <c r="I60" i="6"/>
  <c r="B60" i="1"/>
  <c r="C15" i="4"/>
  <c r="C23" i="1"/>
  <c r="G26" i="1"/>
  <c r="K29" i="1"/>
  <c r="L15" i="1"/>
  <c r="K63" i="1"/>
  <c r="I14" i="4"/>
  <c r="I15" i="4"/>
  <c r="N15" i="1"/>
  <c r="M13" i="4"/>
  <c r="O53" i="9"/>
  <c r="O12" i="4"/>
  <c r="Q31" i="1"/>
  <c r="O10" i="3"/>
  <c r="S31" i="9"/>
  <c r="Z15" i="1"/>
  <c r="B29" i="12"/>
  <c r="G27" i="12"/>
  <c r="H45" i="12"/>
  <c r="E59" i="12"/>
  <c r="I59" i="12"/>
  <c r="K55" i="12"/>
  <c r="S56" i="12"/>
  <c r="L7" i="13"/>
  <c r="K59" i="3"/>
  <c r="L7" i="16"/>
  <c r="H13" i="16"/>
  <c r="Q17" i="5"/>
  <c r="C46" i="5"/>
  <c r="D28" i="14"/>
  <c r="AF8" i="5"/>
  <c r="AC15" i="5"/>
  <c r="AC13" i="5"/>
  <c r="AC16" i="5"/>
  <c r="AG27" i="1"/>
  <c r="AG19" i="1"/>
  <c r="AG25" i="1"/>
  <c r="AG24" i="1"/>
  <c r="AG23" i="1"/>
  <c r="AG31" i="1"/>
  <c r="AG22" i="1"/>
  <c r="AG29" i="1"/>
  <c r="AG21" i="1"/>
  <c r="AG28" i="1"/>
  <c r="S19" i="9"/>
  <c r="R38" i="14"/>
  <c r="S38" i="14"/>
  <c r="B31" i="12"/>
  <c r="G29" i="12"/>
  <c r="S57" i="12"/>
  <c r="D17" i="3"/>
  <c r="P13" i="16"/>
  <c r="O15" i="5"/>
  <c r="M14" i="5"/>
  <c r="H28" i="14"/>
  <c r="H4" i="14"/>
  <c r="AD40" i="12"/>
  <c r="AF40" i="12"/>
  <c r="G47" i="9"/>
  <c r="G55" i="9"/>
  <c r="C29" i="1"/>
  <c r="G29" i="1"/>
  <c r="K19" i="1"/>
  <c r="K52" i="1"/>
  <c r="B36" i="3"/>
  <c r="M15" i="4"/>
  <c r="O22" i="1"/>
  <c r="O47" i="9"/>
  <c r="O55" i="9"/>
  <c r="Q47" i="9"/>
  <c r="S20" i="9"/>
  <c r="W22" i="1"/>
  <c r="C27" i="12"/>
  <c r="E24" i="12"/>
  <c r="E33" i="12"/>
  <c r="E54" i="12"/>
  <c r="G50" i="12"/>
  <c r="G59" i="12"/>
  <c r="Q18" i="16"/>
  <c r="M16" i="5"/>
  <c r="D8" i="5"/>
  <c r="H32" i="5"/>
  <c r="AC56" i="3"/>
  <c r="AC61" i="3"/>
  <c r="C20" i="1"/>
  <c r="H15" i="1"/>
  <c r="G31" i="1"/>
  <c r="K20" i="1"/>
  <c r="K11" i="4"/>
  <c r="P47" i="1"/>
  <c r="O48" i="9"/>
  <c r="M10" i="3"/>
  <c r="Q49" i="9"/>
  <c r="Q35" i="3"/>
  <c r="S22" i="9"/>
  <c r="Q10" i="3"/>
  <c r="B32" i="12"/>
  <c r="G32" i="12"/>
  <c r="W24" i="12"/>
  <c r="S53" i="12"/>
  <c r="E55" i="12"/>
  <c r="S50" i="12"/>
  <c r="C22" i="3"/>
  <c r="Q22" i="16"/>
  <c r="T40" i="6"/>
  <c r="C28" i="1"/>
  <c r="G19" i="1"/>
  <c r="K22" i="1"/>
  <c r="K55" i="1"/>
  <c r="K12" i="4"/>
  <c r="O55" i="1"/>
  <c r="O49" i="9"/>
  <c r="R15" i="1"/>
  <c r="Q51" i="9"/>
  <c r="Q37" i="3"/>
  <c r="S23" i="9"/>
  <c r="B33" i="12"/>
  <c r="E25" i="12"/>
  <c r="G22" i="12"/>
  <c r="G33" i="12"/>
  <c r="E56" i="12"/>
  <c r="G53" i="12"/>
  <c r="S51" i="12"/>
  <c r="S59" i="12"/>
  <c r="R12" i="12"/>
  <c r="T8" i="5"/>
  <c r="E17" i="5"/>
  <c r="F8" i="5"/>
  <c r="Y34" i="3"/>
  <c r="AD5" i="3"/>
  <c r="AC9" i="3"/>
  <c r="AC17" i="5"/>
  <c r="AA11" i="4"/>
  <c r="AA15" i="4"/>
  <c r="AC24" i="12"/>
  <c r="AF32" i="5"/>
  <c r="AC41" i="5"/>
  <c r="AC39" i="5"/>
  <c r="AC37" i="5"/>
  <c r="AC45" i="5"/>
  <c r="AC46" i="5"/>
  <c r="AD32" i="5"/>
  <c r="D15" i="1"/>
  <c r="C19" i="1"/>
  <c r="G22" i="1"/>
  <c r="K26" i="1"/>
  <c r="K60" i="1"/>
  <c r="K14" i="4"/>
  <c r="M11" i="4"/>
  <c r="O51" i="9"/>
  <c r="Q23" i="1"/>
  <c r="S28" i="9"/>
  <c r="B25" i="12"/>
  <c r="C22" i="12"/>
  <c r="F45" i="12"/>
  <c r="E51" i="12"/>
  <c r="S54" i="12"/>
  <c r="Q13" i="5"/>
  <c r="B39" i="5"/>
  <c r="Q15" i="5"/>
  <c r="AA31" i="12"/>
  <c r="AC32" i="12"/>
  <c r="AC25" i="12"/>
  <c r="AC33" i="12"/>
  <c r="AC26" i="12"/>
  <c r="AC27" i="12"/>
  <c r="AC28" i="12"/>
  <c r="AC29" i="12"/>
  <c r="AC22" i="12"/>
  <c r="AC30" i="12"/>
  <c r="AC23" i="12"/>
  <c r="AC31" i="12"/>
  <c r="AG20" i="1"/>
  <c r="AE10" i="13"/>
  <c r="AF10" i="1"/>
  <c r="AE15" i="1"/>
  <c r="AE26" i="1"/>
  <c r="AH14" i="12"/>
  <c r="AE29" i="12"/>
  <c r="AI55" i="1"/>
  <c r="AI63" i="1"/>
  <c r="AI61" i="1"/>
  <c r="AI53" i="1"/>
  <c r="AI59" i="1"/>
  <c r="AI51" i="1"/>
  <c r="AI15" i="9"/>
  <c r="AI58" i="1"/>
  <c r="AI15" i="13"/>
  <c r="AI57" i="1"/>
  <c r="AD15" i="1"/>
  <c r="AC27" i="1"/>
  <c r="AF6" i="1"/>
  <c r="AH38" i="1"/>
  <c r="AF38" i="1"/>
  <c r="AE53" i="9"/>
  <c r="AG52" i="9"/>
  <c r="AG29" i="12"/>
  <c r="AE22" i="12"/>
  <c r="AE30" i="12"/>
  <c r="AI52" i="1"/>
  <c r="AI14" i="16"/>
  <c r="AI21" i="16"/>
  <c r="AL14" i="16"/>
  <c r="AL7" i="16"/>
  <c r="AE23" i="12"/>
  <c r="AE31" i="12"/>
  <c r="AF40" i="6"/>
  <c r="AG42" i="6"/>
  <c r="AG55" i="6"/>
  <c r="AH40" i="6"/>
  <c r="AI56" i="1"/>
  <c r="AJ12" i="12"/>
  <c r="AL12" i="12"/>
  <c r="AI31" i="12"/>
  <c r="AI39" i="5"/>
  <c r="AI46" i="5"/>
  <c r="AI38" i="5"/>
  <c r="AI45" i="5"/>
  <c r="AI37" i="5"/>
  <c r="AI44" i="5"/>
  <c r="AI36" i="5"/>
  <c r="AI43" i="5"/>
  <c r="AJ32" i="5"/>
  <c r="AI42" i="5"/>
  <c r="AI41" i="5"/>
  <c r="G8" i="19"/>
  <c r="G7" i="19"/>
  <c r="G6" i="19"/>
  <c r="G5" i="19"/>
  <c r="G4" i="19"/>
  <c r="G3" i="19"/>
  <c r="AK58" i="1"/>
  <c r="AK15" i="9"/>
  <c r="AK24" i="9"/>
  <c r="AK44" i="5"/>
  <c r="AK40" i="5"/>
  <c r="AK39" i="5"/>
  <c r="AN40" i="6"/>
  <c r="AP40" i="6"/>
  <c r="AM42" i="6"/>
  <c r="AM74" i="6"/>
  <c r="AH6" i="1"/>
  <c r="AG7" i="13"/>
  <c r="AG6" i="9"/>
  <c r="AJ6" i="9"/>
  <c r="AG31" i="12"/>
  <c r="AF5" i="12"/>
  <c r="AE32" i="12"/>
  <c r="AG17" i="5"/>
  <c r="AG16" i="5"/>
  <c r="AG14" i="5"/>
  <c r="AJ8" i="5"/>
  <c r="AG13" i="5"/>
  <c r="AH8" i="5"/>
  <c r="AJ39" i="1"/>
  <c r="AI60" i="1"/>
  <c r="AH42" i="1"/>
  <c r="AE6" i="9"/>
  <c r="AG24" i="12"/>
  <c r="AF14" i="12"/>
  <c r="AE25" i="12"/>
  <c r="AE33" i="12"/>
  <c r="AG58" i="12"/>
  <c r="AF13" i="16"/>
  <c r="AG49" i="16"/>
  <c r="AG69" i="16"/>
  <c r="AH36" i="16"/>
  <c r="AI24" i="1"/>
  <c r="AI23" i="1"/>
  <c r="AI31" i="1"/>
  <c r="AI22" i="1"/>
  <c r="AL15" i="1"/>
  <c r="AI28" i="1"/>
  <c r="AI20" i="1"/>
  <c r="AI27" i="1"/>
  <c r="AI19" i="1"/>
  <c r="AI26" i="1"/>
  <c r="AJ15" i="1"/>
  <c r="AJ5" i="12"/>
  <c r="AI53" i="12"/>
  <c r="AI64" i="16"/>
  <c r="AI56" i="16"/>
  <c r="AI63" i="16"/>
  <c r="AI55" i="16"/>
  <c r="AI62" i="16"/>
  <c r="AI54" i="16"/>
  <c r="AI61" i="16"/>
  <c r="AI53" i="16"/>
  <c r="AI60" i="16"/>
  <c r="AI59" i="16"/>
  <c r="AI68" i="16"/>
  <c r="AI58" i="16"/>
  <c r="AJ48" i="16"/>
  <c r="AL48" i="16"/>
  <c r="AI67" i="16"/>
  <c r="AC19" i="1"/>
  <c r="AH7" i="1"/>
  <c r="AE49" i="9"/>
  <c r="AG25" i="12"/>
  <c r="AE26" i="12"/>
  <c r="AH40" i="12"/>
  <c r="AG53" i="12"/>
  <c r="AF7" i="16"/>
  <c r="AE14" i="16"/>
  <c r="AI21" i="1"/>
  <c r="AJ7" i="16"/>
  <c r="AI40" i="5"/>
  <c r="AM47" i="1"/>
  <c r="AM6" i="9"/>
  <c r="AP38" i="1"/>
  <c r="AN38" i="1"/>
  <c r="AM6" i="13"/>
  <c r="AP6" i="13"/>
  <c r="AC21" i="1"/>
  <c r="AG26" i="1"/>
  <c r="AE47" i="1"/>
  <c r="AE56" i="1"/>
  <c r="AG10" i="13"/>
  <c r="AE27" i="12"/>
  <c r="AI59" i="12"/>
  <c r="AI51" i="12"/>
  <c r="AI58" i="12"/>
  <c r="AI50" i="12"/>
  <c r="AI57" i="12"/>
  <c r="AJ46" i="12"/>
  <c r="AI55" i="12"/>
  <c r="AI54" i="12"/>
  <c r="AJ45" i="12"/>
  <c r="AI42" i="6"/>
  <c r="AI82" i="6"/>
  <c r="AH10" i="1"/>
  <c r="AG10" i="9"/>
  <c r="AH10" i="9"/>
  <c r="AE52" i="12"/>
  <c r="AE50" i="12"/>
  <c r="AE56" i="12"/>
  <c r="AF46" i="12"/>
  <c r="AE54" i="12"/>
  <c r="AE51" i="12"/>
  <c r="AF36" i="16"/>
  <c r="AI29" i="1"/>
  <c r="AI52" i="12"/>
  <c r="AE49" i="16"/>
  <c r="AE69" i="16"/>
  <c r="AE11" i="4"/>
  <c r="AE17" i="5"/>
  <c r="AG37" i="5"/>
  <c r="AG45" i="5"/>
  <c r="AH32" i="5"/>
  <c r="AE43" i="5"/>
  <c r="AE49" i="6"/>
  <c r="AE57" i="6"/>
  <c r="AE66" i="6"/>
  <c r="AE74" i="6"/>
  <c r="AE82" i="6"/>
  <c r="AI51" i="9"/>
  <c r="AI29" i="12"/>
  <c r="AJ14" i="12"/>
  <c r="AI11" i="4"/>
  <c r="C7" i="19"/>
  <c r="I5" i="19"/>
  <c r="K7" i="19"/>
  <c r="AK13" i="5"/>
  <c r="AK22" i="12"/>
  <c r="AK30" i="12"/>
  <c r="AK59" i="16"/>
  <c r="AN13" i="13"/>
  <c r="AP13" i="13"/>
  <c r="AN8" i="9"/>
  <c r="AP8" i="9"/>
  <c r="AM31" i="12"/>
  <c r="AM41" i="5"/>
  <c r="AO24" i="12"/>
  <c r="AP5" i="12"/>
  <c r="AE50" i="6"/>
  <c r="AE59" i="6"/>
  <c r="AE67" i="6"/>
  <c r="AE75" i="6"/>
  <c r="AE83" i="6"/>
  <c r="AI6" i="13"/>
  <c r="AJ13" i="16"/>
  <c r="AJ36" i="16"/>
  <c r="AI69" i="16"/>
  <c r="AP38" i="14"/>
  <c r="AN38" i="14"/>
  <c r="K8" i="19"/>
  <c r="AK23" i="12"/>
  <c r="AK31" i="12"/>
  <c r="AK60" i="16"/>
  <c r="AK52" i="9"/>
  <c r="AK51" i="9"/>
  <c r="AK55" i="9"/>
  <c r="AN13" i="16"/>
  <c r="AO81" i="6"/>
  <c r="AO73" i="6"/>
  <c r="AO65" i="6"/>
  <c r="AO57" i="6"/>
  <c r="AO49" i="6"/>
  <c r="AO80" i="6"/>
  <c r="AO72" i="6"/>
  <c r="AO64" i="6"/>
  <c r="AO56" i="6"/>
  <c r="AO48" i="6"/>
  <c r="AO79" i="6"/>
  <c r="AO71" i="6"/>
  <c r="AO63" i="6"/>
  <c r="AO55" i="6"/>
  <c r="AO47" i="6"/>
  <c r="AO78" i="6"/>
  <c r="AO70" i="6"/>
  <c r="AO62" i="6"/>
  <c r="AO54" i="6"/>
  <c r="AO46" i="6"/>
  <c r="AO77" i="6"/>
  <c r="AO69" i="6"/>
  <c r="AO61" i="6"/>
  <c r="AO53" i="6"/>
  <c r="AO84" i="6"/>
  <c r="AO76" i="6"/>
  <c r="AO68" i="6"/>
  <c r="AO60" i="6"/>
  <c r="AO52" i="6"/>
  <c r="AO83" i="6"/>
  <c r="AO75" i="6"/>
  <c r="AO67" i="6"/>
  <c r="AO59" i="6"/>
  <c r="AO51" i="6"/>
  <c r="AO66" i="6"/>
  <c r="AP13" i="16"/>
  <c r="AG55" i="12"/>
  <c r="AE13" i="4"/>
  <c r="AE37" i="5"/>
  <c r="AE45" i="5"/>
  <c r="AE51" i="6"/>
  <c r="AE60" i="6"/>
  <c r="AE68" i="6"/>
  <c r="AE76" i="6"/>
  <c r="AE84" i="6"/>
  <c r="AJ38" i="1"/>
  <c r="AI53" i="9"/>
  <c r="AI23" i="12"/>
  <c r="AI13" i="4"/>
  <c r="AI13" i="5"/>
  <c r="M8" i="19"/>
  <c r="AK36" i="3"/>
  <c r="AK24" i="12"/>
  <c r="AK32" i="12"/>
  <c r="AL40" i="12"/>
  <c r="AK53" i="16"/>
  <c r="AK61" i="16"/>
  <c r="AL43" i="9"/>
  <c r="AM10" i="9"/>
  <c r="AN10" i="9"/>
  <c r="AM49" i="16"/>
  <c r="AN48" i="16"/>
  <c r="AM12" i="4"/>
  <c r="AM11" i="4"/>
  <c r="AN7" i="4"/>
  <c r="AO74" i="6"/>
  <c r="AP12" i="12"/>
  <c r="AL38" i="1"/>
  <c r="AK25" i="12"/>
  <c r="AK33" i="12"/>
  <c r="AO52" i="9"/>
  <c r="AO51" i="9"/>
  <c r="AO50" i="9"/>
  <c r="AO49" i="9"/>
  <c r="AO48" i="9"/>
  <c r="AO55" i="9"/>
  <c r="AO47" i="9"/>
  <c r="AO54" i="9"/>
  <c r="AP43" i="9"/>
  <c r="AO82" i="6"/>
  <c r="AR5" i="12"/>
  <c r="AG57" i="12"/>
  <c r="AE13" i="5"/>
  <c r="AG41" i="5"/>
  <c r="AE39" i="5"/>
  <c r="AF42" i="6"/>
  <c r="AE53" i="6"/>
  <c r="AE62" i="6"/>
  <c r="AE70" i="6"/>
  <c r="AE78" i="6"/>
  <c r="AI47" i="9"/>
  <c r="AI55" i="9"/>
  <c r="AI25" i="12"/>
  <c r="AI33" i="12"/>
  <c r="AI15" i="5"/>
  <c r="C3" i="19"/>
  <c r="K3" i="19"/>
  <c r="AK21" i="1"/>
  <c r="AK26" i="12"/>
  <c r="AK55" i="16"/>
  <c r="AK63" i="16"/>
  <c r="AK48" i="9"/>
  <c r="AN5" i="12"/>
  <c r="AO53" i="9"/>
  <c r="AE46" i="6"/>
  <c r="AE54" i="6"/>
  <c r="AE63" i="6"/>
  <c r="AE71" i="6"/>
  <c r="AE79" i="6"/>
  <c r="AI54" i="1"/>
  <c r="AI16" i="5"/>
  <c r="C4" i="19"/>
  <c r="K4" i="19"/>
  <c r="AK27" i="12"/>
  <c r="AK56" i="16"/>
  <c r="AK64" i="16"/>
  <c r="AK49" i="9"/>
  <c r="AM40" i="5"/>
  <c r="AM39" i="5"/>
  <c r="AM45" i="5"/>
  <c r="AM37" i="5"/>
  <c r="AM44" i="5"/>
  <c r="AM36" i="5"/>
  <c r="AM43" i="5"/>
  <c r="AN32" i="5"/>
  <c r="AM42" i="5"/>
  <c r="AO14" i="16"/>
  <c r="AP7" i="16"/>
  <c r="AG51" i="12"/>
  <c r="AE47" i="6"/>
  <c r="AE55" i="6"/>
  <c r="AE64" i="6"/>
  <c r="AE72" i="6"/>
  <c r="AL46" i="12"/>
  <c r="AK57" i="16"/>
  <c r="AK50" i="9"/>
  <c r="AM10" i="13"/>
  <c r="AN10" i="13"/>
  <c r="AR38" i="14"/>
  <c r="AQ53" i="1"/>
  <c r="AQ24" i="12"/>
  <c r="AN4" i="13"/>
  <c r="AM52" i="9"/>
  <c r="AN45" i="12"/>
  <c r="O5" i="19"/>
  <c r="AO37" i="5"/>
  <c r="AO45" i="5"/>
  <c r="AO53" i="12"/>
  <c r="Q3" i="19"/>
  <c r="AR10" i="1"/>
  <c r="AQ54" i="1"/>
  <c r="AQ10" i="13"/>
  <c r="AR10" i="13"/>
  <c r="AR10" i="9"/>
  <c r="AQ49" i="9"/>
  <c r="AQ9" i="3"/>
  <c r="AQ55" i="3"/>
  <c r="AQ25" i="12"/>
  <c r="AQ33" i="12"/>
  <c r="AQ54" i="12"/>
  <c r="AR7" i="4"/>
  <c r="AR32" i="5"/>
  <c r="AQ43" i="5"/>
  <c r="AM15" i="1"/>
  <c r="AM26" i="1" s="1"/>
  <c r="AN43" i="9"/>
  <c r="AN13" i="9"/>
  <c r="AM53" i="9"/>
  <c r="AN46" i="12"/>
  <c r="AN14" i="12"/>
  <c r="AM28" i="12"/>
  <c r="AN8" i="5"/>
  <c r="O6" i="19"/>
  <c r="AO22" i="9"/>
  <c r="AO30" i="9"/>
  <c r="AP7" i="4"/>
  <c r="AO38" i="5"/>
  <c r="AO46" i="5"/>
  <c r="AO29" i="12"/>
  <c r="AP14" i="12"/>
  <c r="AO54" i="12"/>
  <c r="AO69" i="16"/>
  <c r="Q4" i="19"/>
  <c r="AQ61" i="1"/>
  <c r="AQ15" i="9"/>
  <c r="AQ26" i="9" s="1"/>
  <c r="AT15" i="9"/>
  <c r="AQ50" i="9"/>
  <c r="AQ10" i="3"/>
  <c r="AR30" i="3"/>
  <c r="AQ26" i="12"/>
  <c r="AQ55" i="12"/>
  <c r="AQ36" i="5"/>
  <c r="AQ44" i="5"/>
  <c r="AR8" i="5"/>
  <c r="AN7" i="13"/>
  <c r="AM54" i="9"/>
  <c r="AM69" i="16"/>
  <c r="AM13" i="5"/>
  <c r="O7" i="19"/>
  <c r="AO12" i="4"/>
  <c r="AO39" i="5"/>
  <c r="AO30" i="12"/>
  <c r="AO55" i="12"/>
  <c r="Q5" i="19"/>
  <c r="AQ51" i="9"/>
  <c r="AQ11" i="3"/>
  <c r="AQ21" i="3"/>
  <c r="AR12" i="12"/>
  <c r="AQ27" i="12"/>
  <c r="AR45" i="12"/>
  <c r="AR7" i="16"/>
  <c r="AQ37" i="5"/>
  <c r="AQ45" i="5"/>
  <c r="AQ13" i="5"/>
  <c r="AM14" i="5"/>
  <c r="O8" i="19"/>
  <c r="AO13" i="4"/>
  <c r="AO13" i="5"/>
  <c r="AO40" i="5"/>
  <c r="AO56" i="12"/>
  <c r="Q6" i="19"/>
  <c r="AQ58" i="1"/>
  <c r="AQ52" i="9"/>
  <c r="AQ35" i="3"/>
  <c r="AQ28" i="12"/>
  <c r="AR46" i="12"/>
  <c r="AQ57" i="12"/>
  <c r="AQ13" i="4"/>
  <c r="AQ38" i="5"/>
  <c r="AQ46" i="5"/>
  <c r="AO41" i="5"/>
  <c r="AP46" i="12"/>
  <c r="AO57" i="12"/>
  <c r="AQ53" i="9"/>
  <c r="AQ36" i="3"/>
  <c r="AQ59" i="3"/>
  <c r="AR14" i="12"/>
  <c r="AQ29" i="12"/>
  <c r="AQ50" i="12"/>
  <c r="AQ14" i="16"/>
  <c r="AR14" i="16"/>
  <c r="AQ14" i="4"/>
  <c r="AQ39" i="5"/>
  <c r="AQ42" i="6"/>
  <c r="AQ46" i="6"/>
  <c r="AQ15" i="5"/>
  <c r="AM16" i="5"/>
  <c r="AO42" i="5"/>
  <c r="AO50" i="12"/>
  <c r="AO58" i="12"/>
  <c r="AR43" i="9"/>
  <c r="AQ22" i="12"/>
  <c r="AQ51" i="12"/>
  <c r="AQ40" i="5"/>
  <c r="AQ16" i="5"/>
  <c r="AP32" i="5"/>
  <c r="AO51" i="12"/>
  <c r="AM63" i="16"/>
  <c r="AM55" i="16"/>
  <c r="AM59" i="16"/>
  <c r="AM68" i="16"/>
  <c r="AM58" i="16"/>
  <c r="AM67" i="16"/>
  <c r="AM57" i="16"/>
  <c r="AM60" i="16"/>
  <c r="AM56" i="16"/>
  <c r="AM54" i="16"/>
  <c r="AM53" i="16"/>
  <c r="AM64" i="16"/>
  <c r="AM62" i="16"/>
  <c r="AM61" i="16"/>
  <c r="AM23" i="1"/>
  <c r="AM27" i="1"/>
  <c r="AN15" i="1"/>
  <c r="AM29" i="1"/>
  <c r="AM25" i="1"/>
  <c r="AM20" i="1"/>
  <c r="AM30" i="1"/>
  <c r="AM19" i="1"/>
  <c r="AM31" i="1"/>
  <c r="AM28" i="1"/>
  <c r="AM24" i="1"/>
  <c r="AM22" i="1"/>
  <c r="AM21" i="1"/>
  <c r="AP15" i="1"/>
  <c r="AP10" i="9"/>
  <c r="AJ10" i="9"/>
  <c r="AM52" i="1"/>
  <c r="AM59" i="1"/>
  <c r="AM62" i="1"/>
  <c r="AM63" i="1"/>
  <c r="AN47" i="1"/>
  <c r="AM56" i="1"/>
  <c r="AM55" i="1"/>
  <c r="AM61" i="1"/>
  <c r="AQ22" i="16"/>
  <c r="AQ20" i="16"/>
  <c r="AM83" i="6"/>
  <c r="AM51" i="6"/>
  <c r="AM50" i="6"/>
  <c r="AM80" i="6"/>
  <c r="AM63" i="6"/>
  <c r="AM70" i="6"/>
  <c r="AM77" i="6"/>
  <c r="AM69" i="6"/>
  <c r="AM73" i="6"/>
  <c r="AM57" i="6"/>
  <c r="AK20" i="9"/>
  <c r="AK21" i="9"/>
  <c r="AK28" i="9"/>
  <c r="AG48" i="6"/>
  <c r="AG80" i="6"/>
  <c r="AG63" i="6"/>
  <c r="AG76" i="6"/>
  <c r="AG68" i="6"/>
  <c r="AG50" i="6"/>
  <c r="AG78" i="6"/>
  <c r="AH42" i="6"/>
  <c r="AL6" i="13"/>
  <c r="AI69" i="6"/>
  <c r="AI61" i="6"/>
  <c r="AI52" i="6"/>
  <c r="AI76" i="6"/>
  <c r="AI68" i="6"/>
  <c r="AI60" i="6"/>
  <c r="AI83" i="6"/>
  <c r="AI75" i="6"/>
  <c r="AI67" i="6"/>
  <c r="AI50" i="6"/>
  <c r="AI74" i="6"/>
  <c r="AI66" i="6"/>
  <c r="AI49" i="6"/>
  <c r="AI81" i="6"/>
  <c r="AI73" i="6"/>
  <c r="AI56" i="6"/>
  <c r="AI48" i="6"/>
  <c r="AI72" i="6"/>
  <c r="AI64" i="6"/>
  <c r="AI55" i="6"/>
  <c r="AI79" i="6"/>
  <c r="AI71" i="6"/>
  <c r="AI63" i="6"/>
  <c r="AI46" i="6"/>
  <c r="AI53" i="6"/>
  <c r="AI78" i="6"/>
  <c r="AI62" i="6"/>
  <c r="AL42" i="6"/>
  <c r="AG61" i="16"/>
  <c r="AG53" i="16"/>
  <c r="AG60" i="16"/>
  <c r="AG59" i="16"/>
  <c r="AG67" i="16"/>
  <c r="AG57" i="16"/>
  <c r="AG64" i="16"/>
  <c r="AG56" i="16"/>
  <c r="AG63" i="16"/>
  <c r="AG55" i="16"/>
  <c r="AG58" i="16"/>
  <c r="AG54" i="16"/>
  <c r="AG68" i="16"/>
  <c r="AG62" i="16"/>
  <c r="AE22" i="1"/>
  <c r="AQ28" i="9"/>
  <c r="AQ27" i="9"/>
  <c r="AR15" i="9"/>
  <c r="AQ25" i="9"/>
  <c r="AQ24" i="9"/>
  <c r="AQ21" i="9"/>
  <c r="AQ31" i="9"/>
  <c r="AQ20" i="9"/>
  <c r="AQ29" i="9"/>
  <c r="AQ19" i="9"/>
  <c r="AQ23" i="9"/>
  <c r="AQ30" i="9"/>
  <c r="AQ22" i="9"/>
  <c r="AP10" i="13"/>
  <c r="AN6" i="13"/>
  <c r="AE23" i="16"/>
  <c r="AE22" i="16"/>
  <c r="AE19" i="16"/>
  <c r="AE24" i="16"/>
  <c r="AE20" i="16"/>
  <c r="AE18" i="16"/>
  <c r="AH6" i="9"/>
  <c r="AI25" i="9"/>
  <c r="AI27" i="9"/>
  <c r="AI29" i="9"/>
  <c r="AI26" i="9"/>
  <c r="AI21" i="9"/>
  <c r="AI24" i="9"/>
  <c r="AI28" i="9"/>
  <c r="AI31" i="9"/>
  <c r="AI19" i="9"/>
  <c r="AI23" i="9"/>
  <c r="AI22" i="9"/>
  <c r="AI20" i="9"/>
  <c r="AR42" i="6"/>
  <c r="AQ70" i="6"/>
  <c r="AQ62" i="6"/>
  <c r="AQ54" i="6"/>
  <c r="AQ77" i="6"/>
  <c r="AQ69" i="6"/>
  <c r="AQ61" i="6"/>
  <c r="AQ84" i="6"/>
  <c r="AQ76" i="6"/>
  <c r="AQ68" i="6"/>
  <c r="AQ52" i="6"/>
  <c r="AQ83" i="6"/>
  <c r="AQ75" i="6"/>
  <c r="AQ59" i="6"/>
  <c r="AQ51" i="6"/>
  <c r="AQ82" i="6"/>
  <c r="AQ66" i="6"/>
  <c r="AQ58" i="6"/>
  <c r="AQ50" i="6"/>
  <c r="AQ73" i="6"/>
  <c r="AQ65" i="6"/>
  <c r="AQ57" i="6"/>
  <c r="AQ80" i="6"/>
  <c r="AQ72" i="6"/>
  <c r="AQ64" i="6"/>
  <c r="AQ48" i="6"/>
  <c r="AQ79" i="6"/>
  <c r="AQ71" i="6"/>
  <c r="AQ55" i="6"/>
  <c r="AQ47" i="6"/>
  <c r="AE67" i="16"/>
  <c r="AE57" i="16"/>
  <c r="AE64" i="16"/>
  <c r="AE56" i="16"/>
  <c r="AE63" i="16"/>
  <c r="AE55" i="16"/>
  <c r="AE61" i="16"/>
  <c r="AE53" i="16"/>
  <c r="AE60" i="16"/>
  <c r="AE59" i="16"/>
  <c r="AE58" i="16"/>
  <c r="AE54" i="16"/>
  <c r="AE68" i="16"/>
  <c r="AE62" i="16"/>
  <c r="AJ10" i="13"/>
  <c r="AJ7" i="13"/>
  <c r="AI22" i="16"/>
  <c r="AI20" i="16"/>
  <c r="AI18" i="16"/>
  <c r="AI24" i="16"/>
  <c r="AI23" i="16"/>
  <c r="AI19" i="16"/>
  <c r="AE15" i="9"/>
  <c r="AE20" i="9"/>
  <c r="AE15" i="13"/>
  <c r="AF15" i="13"/>
  <c r="AE61" i="1"/>
  <c r="AE55" i="1"/>
  <c r="AP6" i="9"/>
  <c r="AE21" i="16"/>
  <c r="AE29" i="1"/>
  <c r="AE31" i="1"/>
  <c r="AF15" i="1"/>
  <c r="AH15" i="1"/>
  <c r="AE19" i="1"/>
  <c r="AE21" i="1"/>
  <c r="AE23" i="1"/>
  <c r="AE25" i="1"/>
  <c r="AE20" i="1"/>
  <c r="AE27" i="1"/>
  <c r="AE24" i="1"/>
  <c r="AE28" i="1"/>
  <c r="AE29" i="9"/>
  <c r="AE27" i="9"/>
  <c r="U3" i="19"/>
  <c r="U4" i="19"/>
  <c r="U5" i="19"/>
  <c r="U6" i="19"/>
  <c r="U7" i="19"/>
  <c r="AS13" i="5"/>
  <c r="AS15" i="5"/>
  <c r="AS16" i="5"/>
  <c r="AT13" i="16"/>
  <c r="AS50" i="12"/>
  <c r="AS51" i="12"/>
  <c r="AS54" i="12"/>
  <c r="AT46" i="12"/>
  <c r="AS55" i="12"/>
  <c r="AS53" i="12"/>
  <c r="AT40" i="12"/>
  <c r="AS24" i="9"/>
  <c r="AS27" i="9"/>
  <c r="AS22" i="12"/>
  <c r="AS23" i="12"/>
  <c r="AS24" i="12"/>
  <c r="AS30" i="12"/>
  <c r="AS31" i="12"/>
  <c r="AS32" i="12"/>
  <c r="AS27" i="12"/>
  <c r="AT14" i="12"/>
  <c r="AS28" i="12"/>
  <c r="AS29" i="12"/>
  <c r="AS25" i="12"/>
  <c r="AS33" i="12"/>
  <c r="AS34" i="3"/>
  <c r="AS35" i="3"/>
  <c r="AT47" i="1"/>
  <c r="AQ62" i="1"/>
  <c r="AS21" i="1"/>
  <c r="AS19" i="1"/>
  <c r="AS22" i="1"/>
  <c r="AS23" i="1"/>
  <c r="AS27" i="1"/>
  <c r="AS29" i="1"/>
  <c r="AS30" i="1"/>
  <c r="AS31" i="1"/>
  <c r="AS20" i="1"/>
  <c r="AS28" i="1"/>
  <c r="AS24" i="1"/>
  <c r="AT15" i="1"/>
  <c r="AS25" i="1"/>
  <c r="AS15" i="13"/>
  <c r="AT15" i="13"/>
  <c r="AS11" i="4"/>
  <c r="AS12" i="4"/>
  <c r="AS13" i="4"/>
  <c r="AS14" i="4"/>
  <c r="AS15" i="4"/>
  <c r="AS14" i="16"/>
  <c r="AS18" i="16"/>
  <c r="AS60" i="3"/>
  <c r="AS56" i="3"/>
  <c r="AS55" i="3"/>
  <c r="AT36" i="16"/>
  <c r="AQ58" i="3"/>
  <c r="AR17" i="3"/>
  <c r="AP30" i="3"/>
  <c r="G61" i="3"/>
  <c r="AG59" i="3"/>
  <c r="G53" i="3"/>
  <c r="Q23" i="3"/>
  <c r="AA56" i="3"/>
  <c r="N49" i="3"/>
  <c r="K37" i="3"/>
  <c r="AE34" i="3"/>
  <c r="K58" i="3"/>
  <c r="AA53" i="3"/>
  <c r="C9" i="3"/>
  <c r="I36" i="3"/>
  <c r="V30" i="3"/>
  <c r="U23" i="3"/>
  <c r="E9" i="3"/>
  <c r="Y21" i="3"/>
  <c r="AC35" i="3"/>
  <c r="AG56" i="3"/>
  <c r="AI36" i="3"/>
  <c r="AK23" i="3"/>
  <c r="AQ53" i="3"/>
  <c r="AQ54" i="3"/>
  <c r="B11" i="3"/>
  <c r="G36" i="3"/>
  <c r="AQ22" i="3"/>
  <c r="I21" i="3"/>
  <c r="I37" i="3"/>
  <c r="AO61" i="3"/>
  <c r="E22" i="3"/>
  <c r="I61" i="3"/>
  <c r="K53" i="3"/>
  <c r="W58" i="3"/>
  <c r="G59" i="3"/>
  <c r="Q22" i="3"/>
  <c r="G34" i="3"/>
  <c r="AD49" i="3"/>
  <c r="E23" i="3"/>
  <c r="K34" i="3"/>
  <c r="AG36" i="3"/>
  <c r="U9" i="3"/>
  <c r="Z17" i="3"/>
  <c r="M23" i="3"/>
  <c r="K36" i="3"/>
  <c r="C10" i="3"/>
  <c r="AE35" i="3"/>
  <c r="AR5" i="3"/>
  <c r="AT17" i="3"/>
  <c r="AS36" i="3"/>
  <c r="AQ57" i="3"/>
  <c r="P17" i="3"/>
  <c r="AP49" i="3"/>
  <c r="F5" i="3"/>
  <c r="E11" i="3"/>
  <c r="AC37" i="3"/>
  <c r="X5" i="3"/>
  <c r="AF5" i="3"/>
  <c r="AM9" i="3"/>
  <c r="J30" i="3"/>
  <c r="AA54" i="3"/>
  <c r="E21" i="3"/>
  <c r="S34" i="3"/>
  <c r="R17" i="3"/>
  <c r="AG61" i="3"/>
  <c r="K35" i="3"/>
  <c r="U22" i="3"/>
  <c r="I35" i="3"/>
  <c r="V17" i="3"/>
  <c r="J17" i="3"/>
  <c r="AL30" i="3"/>
  <c r="M22" i="3"/>
  <c r="W59" i="3"/>
  <c r="S21" i="3"/>
  <c r="AE37" i="3"/>
  <c r="AG37" i="3"/>
  <c r="AO34" i="3"/>
  <c r="I57" i="3"/>
  <c r="AO35" i="3"/>
  <c r="D5" i="3"/>
  <c r="B10" i="3"/>
  <c r="K54" i="3"/>
  <c r="G35" i="3"/>
  <c r="AH5" i="3"/>
  <c r="I56" i="3"/>
  <c r="G56" i="3"/>
  <c r="I54" i="3"/>
  <c r="U21" i="3"/>
  <c r="AT49" i="3"/>
  <c r="AQ61" i="3"/>
  <c r="AO57" i="3"/>
  <c r="G58" i="3"/>
  <c r="W56" i="3"/>
  <c r="G54" i="3"/>
  <c r="AE10" i="3"/>
  <c r="AH30" i="3"/>
  <c r="AM11" i="3"/>
  <c r="F47" i="3"/>
  <c r="AJ49" i="3"/>
  <c r="S35" i="3"/>
  <c r="Z49" i="3"/>
  <c r="X49" i="3"/>
  <c r="K57" i="3"/>
  <c r="AO36" i="3"/>
  <c r="AO59" i="3"/>
  <c r="AE9" i="3"/>
  <c r="AM10" i="3"/>
  <c r="E49" i="3"/>
  <c r="E59" i="3"/>
  <c r="AR49" i="3"/>
  <c r="AO56" i="3"/>
  <c r="AG55" i="3"/>
  <c r="K56" i="3"/>
  <c r="AG54" i="3"/>
  <c r="W55" i="3"/>
  <c r="AN5" i="3"/>
  <c r="AA61" i="3"/>
  <c r="F17" i="3"/>
  <c r="K61" i="3"/>
  <c r="AJ30" i="3"/>
  <c r="AI37" i="3"/>
  <c r="W53" i="3"/>
  <c r="AO54" i="3"/>
  <c r="AS61" i="3"/>
  <c r="AS49" i="16"/>
  <c r="AS53" i="16"/>
  <c r="E53" i="3"/>
  <c r="E56" i="3"/>
  <c r="E55" i="3"/>
  <c r="E58" i="3"/>
  <c r="H49" i="3"/>
  <c r="E54" i="3"/>
  <c r="E57" i="3"/>
  <c r="AS17" i="5"/>
  <c r="AS63" i="6"/>
  <c r="AS65" i="6"/>
  <c r="AS71" i="6"/>
  <c r="AS73" i="6"/>
  <c r="AS47" i="6"/>
  <c r="AS79" i="6"/>
  <c r="AS49" i="6"/>
  <c r="AS81" i="6"/>
  <c r="AS55" i="6"/>
  <c r="AS57" i="6"/>
  <c r="AS48" i="6"/>
  <c r="AS56" i="6"/>
  <c r="AS64" i="6"/>
  <c r="AS72" i="6"/>
  <c r="AS80" i="6"/>
  <c r="AS50" i="6"/>
  <c r="AS58" i="6"/>
  <c r="AS66" i="6"/>
  <c r="AS74" i="6"/>
  <c r="AS82" i="6"/>
  <c r="AS51" i="6"/>
  <c r="AS59" i="6"/>
  <c r="AS67" i="6"/>
  <c r="AS75" i="6"/>
  <c r="AS83" i="6"/>
  <c r="AT42" i="6"/>
  <c r="AS52" i="6"/>
  <c r="AS60" i="6"/>
  <c r="AS68" i="6"/>
  <c r="AS76" i="6"/>
  <c r="AS84" i="6"/>
  <c r="AS53" i="6"/>
  <c r="AS61" i="6"/>
  <c r="AS69" i="6"/>
  <c r="AS77" i="6"/>
  <c r="AS46" i="6"/>
  <c r="AS54" i="6"/>
  <c r="AS62" i="6"/>
  <c r="AS70" i="6"/>
  <c r="AT32" i="5"/>
  <c r="AS39" i="5"/>
  <c r="AS41" i="5"/>
  <c r="AS40" i="5"/>
  <c r="AS42" i="5"/>
  <c r="AS43" i="5"/>
  <c r="AS36" i="5"/>
  <c r="AS44" i="5"/>
  <c r="AS37" i="5"/>
  <c r="AS45" i="5"/>
  <c r="AS38" i="5"/>
  <c r="AT8" i="5"/>
  <c r="W3" i="19"/>
  <c r="W4" i="19"/>
  <c r="W5" i="19"/>
  <c r="W6" i="19"/>
  <c r="W7" i="19"/>
  <c r="AS60" i="16"/>
  <c r="AE21" i="9"/>
  <c r="AN6" i="9"/>
  <c r="AQ59" i="16"/>
  <c r="M28" i="9"/>
  <c r="M20" i="9"/>
  <c r="M31" i="9"/>
  <c r="M29" i="9"/>
  <c r="P15" i="9"/>
  <c r="AS62" i="16"/>
  <c r="AS64" i="16"/>
  <c r="AE19" i="9"/>
  <c r="AG75" i="6"/>
  <c r="AG47" i="6"/>
  <c r="AL15" i="9"/>
  <c r="AM81" i="6"/>
  <c r="AM48" i="6"/>
  <c r="AQ24" i="16"/>
  <c r="AM53" i="1"/>
  <c r="AM57" i="1"/>
  <c r="AM51" i="1"/>
  <c r="AM60" i="1"/>
  <c r="AM15" i="13"/>
  <c r="AM54" i="1"/>
  <c r="AP47" i="1"/>
  <c r="AM15" i="9"/>
  <c r="AM22" i="9" s="1"/>
  <c r="AM58" i="1"/>
  <c r="AQ61" i="16"/>
  <c r="Y24" i="9"/>
  <c r="AA55" i="16"/>
  <c r="E52" i="1"/>
  <c r="E60" i="1"/>
  <c r="E15" i="9"/>
  <c r="E55" i="1"/>
  <c r="E63" i="1"/>
  <c r="E51" i="1"/>
  <c r="F47" i="1"/>
  <c r="E61" i="1"/>
  <c r="E54" i="1"/>
  <c r="E58" i="1"/>
  <c r="C57" i="12"/>
  <c r="C59" i="12"/>
  <c r="C52" i="12"/>
  <c r="C56" i="12"/>
  <c r="C55" i="12"/>
  <c r="F46" i="12"/>
  <c r="C53" i="12"/>
  <c r="C51" i="12"/>
  <c r="C54" i="12"/>
  <c r="F12" i="9"/>
  <c r="H12" i="9"/>
  <c r="H13" i="9"/>
  <c r="N3" i="9"/>
  <c r="P3" i="9"/>
  <c r="T17" i="3"/>
  <c r="S23" i="3"/>
  <c r="S23" i="16"/>
  <c r="S21" i="16"/>
  <c r="S24" i="16"/>
  <c r="S20" i="16"/>
  <c r="S19" i="16"/>
  <c r="S22" i="16"/>
  <c r="H48" i="16"/>
  <c r="J48" i="16"/>
  <c r="H36" i="16"/>
  <c r="J36" i="16"/>
  <c r="G49" i="16"/>
  <c r="G69" i="16"/>
  <c r="AO23" i="16"/>
  <c r="AO22" i="16"/>
  <c r="AO19" i="16"/>
  <c r="AO18" i="16"/>
  <c r="AQ55" i="16"/>
  <c r="U55" i="16"/>
  <c r="U69" i="16"/>
  <c r="U68" i="16"/>
  <c r="U53" i="16"/>
  <c r="U58" i="16"/>
  <c r="U64" i="16"/>
  <c r="U63" i="16"/>
  <c r="U56" i="16"/>
  <c r="U61" i="16"/>
  <c r="U54" i="16"/>
  <c r="U55" i="9"/>
  <c r="U47" i="9"/>
  <c r="U54" i="9"/>
  <c r="U49" i="9"/>
  <c r="U48" i="9"/>
  <c r="V43" i="9"/>
  <c r="U52" i="9"/>
  <c r="U51" i="9"/>
  <c r="X43" i="9"/>
  <c r="U53" i="9"/>
  <c r="U50" i="9"/>
  <c r="AS58" i="12"/>
  <c r="AT45" i="12"/>
  <c r="AE59" i="1"/>
  <c r="AE53" i="1"/>
  <c r="AE58" i="1"/>
  <c r="AE52" i="1"/>
  <c r="AE63" i="1"/>
  <c r="AE54" i="1"/>
  <c r="AS69" i="16"/>
  <c r="AS57" i="3"/>
  <c r="AS58" i="3"/>
  <c r="AS63" i="16"/>
  <c r="AT48" i="16"/>
  <c r="AS59" i="3"/>
  <c r="AE57" i="1"/>
  <c r="AG83" i="6"/>
  <c r="AN42" i="6"/>
  <c r="AM56" i="6"/>
  <c r="AO21" i="16"/>
  <c r="AQ69" i="16"/>
  <c r="M26" i="9"/>
  <c r="AA59" i="16"/>
  <c r="U60" i="16"/>
  <c r="U59" i="16"/>
  <c r="C14" i="4"/>
  <c r="C13" i="4"/>
  <c r="C11" i="4"/>
  <c r="D7" i="4"/>
  <c r="C12" i="4"/>
  <c r="AQ64" i="16"/>
  <c r="AQ53" i="16"/>
  <c r="AQ56" i="16"/>
  <c r="AQ65" i="16"/>
  <c r="AQ63" i="16"/>
  <c r="AQ60" i="16"/>
  <c r="AQ54" i="16"/>
  <c r="AQ58" i="16"/>
  <c r="AQ67" i="16"/>
  <c r="AQ66" i="16"/>
  <c r="AS57" i="16"/>
  <c r="AS61" i="16"/>
  <c r="AS59" i="16"/>
  <c r="AS55" i="16"/>
  <c r="J40" i="6"/>
  <c r="G42" i="6"/>
  <c r="H40" i="6"/>
  <c r="G82" i="6"/>
  <c r="AP8" i="13"/>
  <c r="AN8" i="13"/>
  <c r="AE25" i="9"/>
  <c r="AE28" i="9"/>
  <c r="AE26" i="9"/>
  <c r="AE31" i="9"/>
  <c r="AE24" i="9"/>
  <c r="AK22" i="9"/>
  <c r="AK25" i="9"/>
  <c r="AK31" i="9"/>
  <c r="AK29" i="9"/>
  <c r="AK26" i="9"/>
  <c r="AK27" i="9"/>
  <c r="AK19" i="9"/>
  <c r="AG72" i="6"/>
  <c r="AG46" i="6"/>
  <c r="AG60" i="6"/>
  <c r="AG70" i="6"/>
  <c r="AG82" i="6"/>
  <c r="AG64" i="6"/>
  <c r="AG77" i="6"/>
  <c r="AG51" i="6"/>
  <c r="AG66" i="6"/>
  <c r="AG65" i="6"/>
  <c r="AG79" i="6"/>
  <c r="AG52" i="6"/>
  <c r="AG67" i="6"/>
  <c r="AG53" i="6"/>
  <c r="AG56" i="6"/>
  <c r="AG71" i="6"/>
  <c r="AG84" i="6"/>
  <c r="AG59" i="6"/>
  <c r="AG49" i="6"/>
  <c r="U57" i="16"/>
  <c r="E67" i="16"/>
  <c r="E69" i="16"/>
  <c r="E53" i="16"/>
  <c r="E68" i="16"/>
  <c r="E62" i="16"/>
  <c r="E56" i="16"/>
  <c r="E61" i="16"/>
  <c r="E54" i="16"/>
  <c r="E59" i="16"/>
  <c r="C28" i="9"/>
  <c r="C19" i="9"/>
  <c r="C29" i="9"/>
  <c r="C20" i="9"/>
  <c r="C22" i="9"/>
  <c r="C23" i="9"/>
  <c r="C31" i="9"/>
  <c r="N4" i="9"/>
  <c r="L4" i="9"/>
  <c r="AS56" i="16"/>
  <c r="AS54" i="3"/>
  <c r="F49" i="3"/>
  <c r="E61" i="3"/>
  <c r="AT14" i="16"/>
  <c r="AF15" i="9"/>
  <c r="AF47" i="1"/>
  <c r="AO24" i="16"/>
  <c r="AG57" i="6"/>
  <c r="AG61" i="6"/>
  <c r="AG73" i="6"/>
  <c r="AM84" i="6"/>
  <c r="AM62" i="6"/>
  <c r="AE22" i="9"/>
  <c r="AF6" i="9"/>
  <c r="AF10" i="13"/>
  <c r="AH10" i="13"/>
  <c r="E64" i="16"/>
  <c r="Y19" i="9"/>
  <c r="E60" i="16"/>
  <c r="U67" i="16"/>
  <c r="AA60" i="6"/>
  <c r="AA68" i="6"/>
  <c r="AA65" i="6"/>
  <c r="AA57" i="6"/>
  <c r="AD42" i="6"/>
  <c r="AA79" i="6"/>
  <c r="AA52" i="6"/>
  <c r="AA61" i="6"/>
  <c r="AA70" i="6"/>
  <c r="AA62" i="6"/>
  <c r="AA67" i="6"/>
  <c r="AA48" i="6"/>
  <c r="AA55" i="6"/>
  <c r="AA82" i="6"/>
  <c r="AA77" i="6"/>
  <c r="AA69" i="6"/>
  <c r="AA74" i="6"/>
  <c r="AA78" i="6"/>
  <c r="AA53" i="6"/>
  <c r="AA47" i="6"/>
  <c r="AA73" i="6"/>
  <c r="AA46" i="6"/>
  <c r="AA71" i="6"/>
  <c r="AA80" i="6"/>
  <c r="AA51" i="6"/>
  <c r="AB42" i="6"/>
  <c r="AA63" i="6"/>
  <c r="Y19" i="16"/>
  <c r="Y20" i="16"/>
  <c r="J47" i="1"/>
  <c r="M35" i="3"/>
  <c r="N30" i="3"/>
  <c r="M36" i="3"/>
  <c r="M37" i="3"/>
  <c r="M34" i="3"/>
  <c r="AA34" i="14"/>
  <c r="Z38" i="14"/>
  <c r="AA38" i="14"/>
  <c r="AE51" i="1"/>
  <c r="AG62" i="6"/>
  <c r="AG69" i="6"/>
  <c r="AG81" i="6"/>
  <c r="AP9" i="9"/>
  <c r="AM82" i="6"/>
  <c r="AP42" i="6"/>
  <c r="AM67" i="6"/>
  <c r="AM72" i="6"/>
  <c r="AM47" i="6"/>
  <c r="AM61" i="6"/>
  <c r="AM65" i="6"/>
  <c r="AM59" i="6"/>
  <c r="AM64" i="6"/>
  <c r="AM78" i="6"/>
  <c r="AM53" i="6"/>
  <c r="AM60" i="6"/>
  <c r="AM66" i="6"/>
  <c r="AM79" i="6"/>
  <c r="AM54" i="6"/>
  <c r="AM49" i="6"/>
  <c r="AM52" i="6"/>
  <c r="AM58" i="6"/>
  <c r="AM71" i="6"/>
  <c r="AM46" i="6"/>
  <c r="AM76" i="6"/>
  <c r="N15" i="9"/>
  <c r="M22" i="9"/>
  <c r="H3" i="13"/>
  <c r="K20" i="9"/>
  <c r="AA53" i="16"/>
  <c r="AA62" i="16"/>
  <c r="AA58" i="16"/>
  <c r="AA64" i="16"/>
  <c r="AA63" i="16"/>
  <c r="AA61" i="16"/>
  <c r="AA57" i="16"/>
  <c r="AA54" i="16"/>
  <c r="E55" i="16"/>
  <c r="S28" i="1"/>
  <c r="S23" i="1"/>
  <c r="S29" i="1"/>
  <c r="S31" i="1"/>
  <c r="S15" i="13"/>
  <c r="T15" i="13"/>
  <c r="S20" i="1"/>
  <c r="S22" i="1"/>
  <c r="S26" i="1"/>
  <c r="T15" i="1"/>
  <c r="AS68" i="16"/>
  <c r="AS54" i="16"/>
  <c r="AQ19" i="16"/>
  <c r="AQ18" i="16"/>
  <c r="AQ23" i="16"/>
  <c r="AQ21" i="16"/>
  <c r="AQ57" i="16"/>
  <c r="Y20" i="9"/>
  <c r="Z15" i="9"/>
  <c r="Y28" i="9"/>
  <c r="Y21" i="9"/>
  <c r="Y22" i="9"/>
  <c r="Y31" i="9"/>
  <c r="Y23" i="9"/>
  <c r="G15" i="9"/>
  <c r="G60" i="1"/>
  <c r="G58" i="1"/>
  <c r="G55" i="1"/>
  <c r="G51" i="1"/>
  <c r="G15" i="13"/>
  <c r="H15" i="13"/>
  <c r="G63" i="1"/>
  <c r="G54" i="1"/>
  <c r="G52" i="1"/>
  <c r="I22" i="9"/>
  <c r="J6" i="9"/>
  <c r="P7" i="9"/>
  <c r="M23" i="9"/>
  <c r="V10" i="9"/>
  <c r="X10" i="9"/>
  <c r="R5" i="12"/>
  <c r="T5" i="12"/>
  <c r="Q24" i="12"/>
  <c r="AS58" i="16"/>
  <c r="AS67" i="16"/>
  <c r="AM25" i="9"/>
  <c r="AE60" i="1"/>
  <c r="AO20" i="16"/>
  <c r="AJ42" i="6"/>
  <c r="AG74" i="6"/>
  <c r="AG54" i="6"/>
  <c r="AK23" i="9"/>
  <c r="AM68" i="6"/>
  <c r="AM55" i="6"/>
  <c r="AM75" i="6"/>
  <c r="AL15" i="13"/>
  <c r="AQ68" i="16"/>
  <c r="Y26" i="9"/>
  <c r="M19" i="9"/>
  <c r="H4" i="9"/>
  <c r="D38" i="14"/>
  <c r="E63" i="16"/>
  <c r="AA75" i="6"/>
  <c r="G61" i="1"/>
  <c r="V15" i="1"/>
  <c r="B61" i="16"/>
  <c r="S57" i="16"/>
  <c r="Y67" i="16"/>
  <c r="B80" i="6"/>
  <c r="I78" i="6"/>
  <c r="G48" i="9"/>
  <c r="B55" i="9"/>
  <c r="B50" i="9"/>
  <c r="B53" i="9"/>
  <c r="B48" i="9"/>
  <c r="B49" i="9"/>
  <c r="S52" i="12"/>
  <c r="T46" i="12"/>
  <c r="S55" i="12"/>
  <c r="W21" i="3"/>
  <c r="X17" i="3"/>
  <c r="K22" i="16"/>
  <c r="K23" i="16"/>
  <c r="AE52" i="6"/>
  <c r="AE80" i="6"/>
  <c r="AE81" i="6"/>
  <c r="AE48" i="6"/>
  <c r="AE77" i="6"/>
  <c r="AE73" i="6"/>
  <c r="AE65" i="6"/>
  <c r="AE61" i="6"/>
  <c r="AE69" i="6"/>
  <c r="AE56" i="6"/>
  <c r="AQ56" i="6"/>
  <c r="AQ81" i="6"/>
  <c r="AQ67" i="6"/>
  <c r="AQ53" i="6"/>
  <c r="AQ78" i="6"/>
  <c r="AI54" i="6"/>
  <c r="AI80" i="6"/>
  <c r="AI57" i="6"/>
  <c r="AI51" i="6"/>
  <c r="AI77" i="6"/>
  <c r="B63" i="16"/>
  <c r="B57" i="16"/>
  <c r="S53" i="16"/>
  <c r="Y56" i="16"/>
  <c r="I52" i="9"/>
  <c r="I51" i="9"/>
  <c r="I50" i="9"/>
  <c r="I55" i="9"/>
  <c r="I47" i="9"/>
  <c r="D30" i="3"/>
  <c r="C15" i="13"/>
  <c r="F15" i="13"/>
  <c r="C22" i="1"/>
  <c r="C26" i="1"/>
  <c r="E42" i="6"/>
  <c r="F40" i="6"/>
  <c r="K50" i="9"/>
  <c r="L43" i="9"/>
  <c r="K49" i="9"/>
  <c r="K48" i="9"/>
  <c r="K53" i="9"/>
  <c r="N43" i="9"/>
  <c r="Q63" i="1"/>
  <c r="Q60" i="1"/>
  <c r="Q54" i="1"/>
  <c r="L5" i="12"/>
  <c r="K24" i="12"/>
  <c r="D13" i="16"/>
  <c r="J8" i="5"/>
  <c r="I17" i="5"/>
  <c r="L8" i="5"/>
  <c r="I15" i="5"/>
  <c r="I13" i="5"/>
  <c r="Y20" i="1"/>
  <c r="Y29" i="1"/>
  <c r="Y26" i="1"/>
  <c r="Y23" i="1"/>
  <c r="E15" i="4"/>
  <c r="E12" i="4"/>
  <c r="E13" i="4"/>
  <c r="M52" i="1"/>
  <c r="M58" i="1"/>
  <c r="M55" i="1"/>
  <c r="M54" i="1"/>
  <c r="M63" i="1"/>
  <c r="M61" i="1"/>
  <c r="U42" i="6"/>
  <c r="V40" i="6"/>
  <c r="O56" i="16"/>
  <c r="O53" i="16"/>
  <c r="O54" i="16"/>
  <c r="O67" i="16"/>
  <c r="O62" i="16"/>
  <c r="O59" i="16"/>
  <c r="O69" i="16"/>
  <c r="AQ53" i="12"/>
  <c r="AR40" i="12"/>
  <c r="H43" i="9"/>
  <c r="G54" i="9"/>
  <c r="G53" i="9"/>
  <c r="G49" i="9"/>
  <c r="I28" i="1"/>
  <c r="B55" i="6"/>
  <c r="B48" i="6"/>
  <c r="B47" i="6"/>
  <c r="B81" i="6"/>
  <c r="B72" i="6"/>
  <c r="B70" i="6"/>
  <c r="B78" i="6"/>
  <c r="I52" i="6"/>
  <c r="I84" i="6"/>
  <c r="I80" i="6"/>
  <c r="L42" i="6"/>
  <c r="I69" i="6"/>
  <c r="I59" i="6"/>
  <c r="J7" i="4"/>
  <c r="G11" i="4"/>
  <c r="G14" i="4"/>
  <c r="G15" i="4"/>
  <c r="O29" i="1"/>
  <c r="O26" i="1"/>
  <c r="O15" i="13"/>
  <c r="O19" i="1"/>
  <c r="U35" i="3"/>
  <c r="X30" i="3"/>
  <c r="U34" i="3"/>
  <c r="C47" i="9"/>
  <c r="C50" i="9"/>
  <c r="C53" i="9"/>
  <c r="D43" i="9"/>
  <c r="C54" i="9"/>
  <c r="I51" i="12"/>
  <c r="L46" i="12"/>
  <c r="J46" i="12"/>
  <c r="I52" i="12"/>
  <c r="I58" i="12"/>
  <c r="Y52" i="12"/>
  <c r="Z46" i="12"/>
  <c r="AE61" i="3"/>
  <c r="AE59" i="3"/>
  <c r="AQ63" i="6"/>
  <c r="AQ49" i="6"/>
  <c r="AQ74" i="6"/>
  <c r="AQ60" i="6"/>
  <c r="AI70" i="6"/>
  <c r="AI47" i="6"/>
  <c r="AI65" i="6"/>
  <c r="AI59" i="6"/>
  <c r="AI84" i="6"/>
  <c r="B62" i="16"/>
  <c r="S59" i="16"/>
  <c r="Y55" i="16"/>
  <c r="I15" i="13"/>
  <c r="B62" i="6"/>
  <c r="I70" i="6"/>
  <c r="N47" i="1"/>
  <c r="C48" i="9"/>
  <c r="B52" i="1"/>
  <c r="B15" i="13"/>
  <c r="M51" i="1"/>
  <c r="I53" i="12"/>
  <c r="J40" i="12"/>
  <c r="S16" i="5"/>
  <c r="S14" i="5"/>
  <c r="S17" i="5"/>
  <c r="V8" i="5"/>
  <c r="K46" i="5"/>
  <c r="K37" i="5"/>
  <c r="K38" i="5"/>
  <c r="K41" i="5"/>
  <c r="K42" i="5"/>
  <c r="N32" i="5"/>
  <c r="L32" i="5"/>
  <c r="J28" i="14"/>
  <c r="L38" i="14"/>
  <c r="M38" i="14"/>
  <c r="B59" i="6"/>
  <c r="I57" i="6"/>
  <c r="E26" i="1"/>
  <c r="E23" i="1"/>
  <c r="E22" i="1"/>
  <c r="E28" i="1"/>
  <c r="M60" i="1"/>
  <c r="U29" i="1"/>
  <c r="U28" i="1"/>
  <c r="U22" i="1"/>
  <c r="U20" i="1"/>
  <c r="U19" i="1"/>
  <c r="U31" i="1"/>
  <c r="U26" i="1"/>
  <c r="O57" i="12"/>
  <c r="O50" i="12"/>
  <c r="O59" i="12"/>
  <c r="O53" i="12"/>
  <c r="O58" i="12"/>
  <c r="P46" i="12"/>
  <c r="R46" i="12"/>
  <c r="O55" i="12"/>
  <c r="W32" i="12"/>
  <c r="W22" i="12"/>
  <c r="W27" i="12"/>
  <c r="E57" i="12"/>
  <c r="E52" i="12"/>
  <c r="S58" i="12"/>
  <c r="S63" i="1"/>
  <c r="T47" i="1"/>
  <c r="S61" i="1"/>
  <c r="W60" i="6"/>
  <c r="W83" i="6"/>
  <c r="W68" i="6"/>
  <c r="M61" i="6"/>
  <c r="M48" i="6"/>
  <c r="M71" i="6"/>
  <c r="B19" i="1"/>
  <c r="S54" i="1"/>
  <c r="U15" i="13"/>
  <c r="X15" i="13" s="1"/>
  <c r="V15" i="13"/>
  <c r="E22" i="12"/>
  <c r="C58" i="12"/>
  <c r="D45" i="12"/>
  <c r="K57" i="12"/>
  <c r="K56" i="12"/>
  <c r="K59" i="12"/>
  <c r="K51" i="12"/>
  <c r="K50" i="12"/>
  <c r="U27" i="12"/>
  <c r="U26" i="12"/>
  <c r="N14" i="12"/>
  <c r="M27" i="12"/>
  <c r="M26" i="12"/>
  <c r="P7" i="16"/>
  <c r="O14" i="16"/>
  <c r="R7" i="16"/>
  <c r="C14" i="16"/>
  <c r="P8" i="5"/>
  <c r="N8" i="5"/>
  <c r="J34" i="14"/>
  <c r="AE46" i="5"/>
  <c r="AE44" i="5"/>
  <c r="AE40" i="5"/>
  <c r="AE41" i="5"/>
  <c r="AE38" i="5"/>
  <c r="AE42" i="5"/>
  <c r="AE36" i="5"/>
  <c r="AO59" i="12"/>
  <c r="AO52" i="12"/>
  <c r="X42" i="6"/>
  <c r="W69" i="6"/>
  <c r="W51" i="6"/>
  <c r="W77" i="6"/>
  <c r="M47" i="6"/>
  <c r="M70" i="6"/>
  <c r="M57" i="6"/>
  <c r="M81" i="6"/>
  <c r="B26" i="1"/>
  <c r="S60" i="1"/>
  <c r="C25" i="12"/>
  <c r="W31" i="12"/>
  <c r="B58" i="12"/>
  <c r="E53" i="12"/>
  <c r="M53" i="12"/>
  <c r="N40" i="12"/>
  <c r="B14" i="16"/>
  <c r="B24" i="16"/>
  <c r="M49" i="6"/>
  <c r="M72" i="6"/>
  <c r="M60" i="6"/>
  <c r="M83" i="6"/>
  <c r="C31" i="12"/>
  <c r="H46" i="12"/>
  <c r="B55" i="12"/>
  <c r="B57" i="12"/>
  <c r="B50" i="12"/>
  <c r="B59" i="12"/>
  <c r="U15" i="9"/>
  <c r="U28" i="9"/>
  <c r="X47" i="1"/>
  <c r="U63" i="1"/>
  <c r="V47" i="1"/>
  <c r="U61" i="1"/>
  <c r="W26" i="9"/>
  <c r="AM15" i="4"/>
  <c r="AM14" i="4"/>
  <c r="AM13" i="4"/>
  <c r="AO50" i="6"/>
  <c r="AO58" i="6"/>
  <c r="P42" i="6"/>
  <c r="W50" i="6"/>
  <c r="W76" i="6"/>
  <c r="W59" i="6"/>
  <c r="M51" i="6"/>
  <c r="M77" i="6"/>
  <c r="M62" i="6"/>
  <c r="B24" i="12"/>
  <c r="C33" i="12"/>
  <c r="E32" i="12"/>
  <c r="E58" i="12"/>
  <c r="G57" i="12"/>
  <c r="G55" i="12"/>
  <c r="K58" i="12"/>
  <c r="M58" i="12"/>
  <c r="N45" i="12"/>
  <c r="N48" i="16"/>
  <c r="M49" i="16"/>
  <c r="M69" i="16"/>
  <c r="AK54" i="16"/>
  <c r="AK67" i="16"/>
  <c r="AK68" i="16"/>
  <c r="AK62" i="16"/>
  <c r="AK58" i="16"/>
  <c r="X8" i="5"/>
  <c r="AF45" i="12"/>
  <c r="AC58" i="12"/>
  <c r="AE50" i="9"/>
  <c r="AE51" i="9"/>
  <c r="AE48" i="9"/>
  <c r="AE47" i="9"/>
  <c r="AE55" i="9"/>
  <c r="AE54" i="9"/>
  <c r="AF43" i="9"/>
  <c r="AE23" i="3"/>
  <c r="AE22" i="3"/>
  <c r="AI14" i="5"/>
  <c r="AI17" i="5"/>
  <c r="AK53" i="12"/>
  <c r="AT10" i="13"/>
  <c r="AG53" i="9"/>
  <c r="AG51" i="9"/>
  <c r="AJ43" i="9"/>
  <c r="AG50" i="9"/>
  <c r="AG49" i="9"/>
  <c r="AH43" i="9"/>
  <c r="AG48" i="9"/>
  <c r="AG55" i="9"/>
  <c r="AJ7" i="4"/>
  <c r="AS23" i="3"/>
  <c r="AS21" i="3"/>
  <c r="AG22" i="3"/>
  <c r="AG23" i="3"/>
  <c r="AK51" i="12"/>
  <c r="AK57" i="12"/>
  <c r="AK50" i="12"/>
  <c r="AK59" i="12"/>
  <c r="AK58" i="12"/>
  <c r="AK55" i="12"/>
  <c r="AK54" i="12"/>
  <c r="F6" i="14"/>
  <c r="AA16" i="5"/>
  <c r="AA14" i="5"/>
  <c r="AA17" i="5"/>
  <c r="AG27" i="12"/>
  <c r="AG26" i="12"/>
  <c r="AG23" i="12"/>
  <c r="AG22" i="12"/>
  <c r="AG32" i="12"/>
  <c r="AG33" i="12"/>
  <c r="AG30" i="12"/>
  <c r="AG15" i="4"/>
  <c r="AG13" i="4"/>
  <c r="AG12" i="4"/>
  <c r="AH7" i="4"/>
  <c r="AG11" i="4"/>
  <c r="AG14" i="4"/>
  <c r="AT7" i="16"/>
  <c r="S12" i="4"/>
  <c r="O22" i="12"/>
  <c r="S22" i="12"/>
  <c r="AG28" i="12"/>
  <c r="AN6" i="1"/>
  <c r="AP6" i="1"/>
  <c r="AM46" i="5"/>
  <c r="AM38" i="5"/>
  <c r="AR40" i="6"/>
  <c r="AA58" i="12"/>
  <c r="AG47" i="1"/>
  <c r="AG6" i="13"/>
  <c r="AE7" i="13"/>
  <c r="AF39" i="1"/>
  <c r="AE7" i="9"/>
  <c r="AG14" i="16"/>
  <c r="AL14" i="12"/>
  <c r="AN36" i="16"/>
  <c r="AT43" i="9"/>
  <c r="AM32" i="12"/>
  <c r="AQ47" i="9"/>
  <c r="AC23" i="1"/>
  <c r="AG38" i="5"/>
  <c r="AI27" i="12"/>
  <c r="C6" i="19"/>
  <c r="I6" i="19"/>
  <c r="AK69" i="16"/>
  <c r="AM55" i="9"/>
  <c r="AM23" i="12"/>
  <c r="AO23" i="9"/>
  <c r="AO25" i="12"/>
  <c r="AS57" i="1"/>
  <c r="AG39" i="5"/>
  <c r="I7" i="19"/>
  <c r="AL3" i="9"/>
  <c r="AK47" i="9"/>
  <c r="AO25" i="9"/>
  <c r="AO14" i="5"/>
  <c r="AO26" i="12"/>
  <c r="AQ52" i="12"/>
  <c r="S3" i="19"/>
  <c r="AS58" i="1"/>
  <c r="AE55" i="12"/>
  <c r="AE57" i="12"/>
  <c r="AE12" i="4"/>
  <c r="AG40" i="5"/>
  <c r="AI48" i="9"/>
  <c r="I3" i="19"/>
  <c r="E3" i="19"/>
  <c r="AM25" i="12"/>
  <c r="AO27" i="12"/>
  <c r="S4" i="19"/>
  <c r="AS51" i="1"/>
  <c r="AS59" i="1"/>
  <c r="AS52" i="1"/>
  <c r="P15" i="13"/>
  <c r="R15" i="13"/>
  <c r="G31" i="9"/>
  <c r="G22" i="9"/>
  <c r="J15" i="9"/>
  <c r="G26" i="9"/>
  <c r="G19" i="9"/>
  <c r="G23" i="9"/>
  <c r="H15" i="9"/>
  <c r="G28" i="9"/>
  <c r="E26" i="9"/>
  <c r="F15" i="9"/>
  <c r="E19" i="9"/>
  <c r="E22" i="9"/>
  <c r="E20" i="9"/>
  <c r="E31" i="9"/>
  <c r="E29" i="9"/>
  <c r="E23" i="9"/>
  <c r="AG22" i="16"/>
  <c r="AG18" i="16"/>
  <c r="AG24" i="16"/>
  <c r="AG23" i="16"/>
  <c r="AG20" i="16"/>
  <c r="AG19" i="16"/>
  <c r="AG21" i="16"/>
  <c r="L15" i="13"/>
  <c r="J15" i="13"/>
  <c r="G76" i="6"/>
  <c r="G84" i="6"/>
  <c r="G47" i="6"/>
  <c r="G71" i="6"/>
  <c r="G80" i="6"/>
  <c r="G77" i="6"/>
  <c r="G69" i="6"/>
  <c r="G72" i="6"/>
  <c r="G70" i="6"/>
  <c r="G83" i="6"/>
  <c r="G60" i="6"/>
  <c r="G55" i="6"/>
  <c r="G52" i="6"/>
  <c r="G78" i="6"/>
  <c r="G49" i="6"/>
  <c r="G66" i="6"/>
  <c r="G65" i="6"/>
  <c r="G62" i="6"/>
  <c r="G59" i="6"/>
  <c r="J42" i="6"/>
  <c r="G68" i="6"/>
  <c r="G61" i="6"/>
  <c r="H42" i="6"/>
  <c r="G51" i="6"/>
  <c r="G50" i="6"/>
  <c r="G48" i="6"/>
  <c r="G57" i="6"/>
  <c r="G81" i="6"/>
  <c r="G63" i="16"/>
  <c r="G59" i="16"/>
  <c r="G53" i="16"/>
  <c r="G68" i="16"/>
  <c r="G57" i="16"/>
  <c r="G56" i="16"/>
  <c r="G61" i="16"/>
  <c r="G58" i="16"/>
  <c r="G54" i="16"/>
  <c r="G67" i="16"/>
  <c r="G64" i="16"/>
  <c r="G55" i="16"/>
  <c r="G62" i="16"/>
  <c r="G60" i="16"/>
  <c r="G29" i="9"/>
  <c r="AN15" i="13"/>
  <c r="AP15" i="13"/>
  <c r="C20" i="16"/>
  <c r="C22" i="16"/>
  <c r="C18" i="16"/>
  <c r="C23" i="16"/>
  <c r="C21" i="16"/>
  <c r="C24" i="16"/>
  <c r="C19" i="16"/>
  <c r="U69" i="6"/>
  <c r="U84" i="6"/>
  <c r="U59" i="6"/>
  <c r="U66" i="6"/>
  <c r="U80" i="6"/>
  <c r="U55" i="6"/>
  <c r="U62" i="6"/>
  <c r="U77" i="6"/>
  <c r="U51" i="6"/>
  <c r="V42" i="6"/>
  <c r="U78" i="6"/>
  <c r="U52" i="6"/>
  <c r="U68" i="6"/>
  <c r="U48" i="6"/>
  <c r="U83" i="6"/>
  <c r="U72" i="6"/>
  <c r="U81" i="6"/>
  <c r="U70" i="6"/>
  <c r="U60" i="6"/>
  <c r="U49" i="6"/>
  <c r="U57" i="6"/>
  <c r="U47" i="6"/>
  <c r="U50" i="6"/>
  <c r="U76" i="6"/>
  <c r="U71" i="6"/>
  <c r="U61" i="6"/>
  <c r="U65" i="6"/>
  <c r="E70" i="6"/>
  <c r="E60" i="6"/>
  <c r="E65" i="6"/>
  <c r="E52" i="6"/>
  <c r="E51" i="6"/>
  <c r="E48" i="6"/>
  <c r="E50" i="6"/>
  <c r="E77" i="6"/>
  <c r="E49" i="6"/>
  <c r="E47" i="6"/>
  <c r="E68" i="6"/>
  <c r="E76" i="6"/>
  <c r="E66" i="6"/>
  <c r="E81" i="6"/>
  <c r="E55" i="6"/>
  <c r="E61" i="6"/>
  <c r="E59" i="6"/>
  <c r="E57" i="6"/>
  <c r="E69" i="6"/>
  <c r="E78" i="6"/>
  <c r="E62" i="6"/>
  <c r="E84" i="6"/>
  <c r="E72" i="6"/>
  <c r="E83" i="6"/>
  <c r="E82" i="6"/>
  <c r="E71" i="6"/>
  <c r="F42" i="6"/>
  <c r="E80" i="6"/>
  <c r="G20" i="9"/>
  <c r="AE23" i="9"/>
  <c r="AF7" i="9"/>
  <c r="AH7" i="9"/>
  <c r="AF7" i="13"/>
  <c r="AH7" i="13"/>
  <c r="O18" i="16"/>
  <c r="O24" i="16"/>
  <c r="O19" i="16"/>
  <c r="O23" i="16"/>
  <c r="O21" i="16"/>
  <c r="O22" i="16"/>
  <c r="O20" i="16"/>
  <c r="U82" i="6"/>
  <c r="E28" i="9"/>
  <c r="U31" i="9"/>
  <c r="U19" i="9"/>
  <c r="U23" i="9"/>
  <c r="V15" i="9"/>
  <c r="U29" i="9"/>
  <c r="U20" i="9"/>
  <c r="U22" i="9"/>
  <c r="U26" i="9"/>
  <c r="X15" i="9"/>
  <c r="B23" i="16"/>
  <c r="B19" i="16"/>
  <c r="B18" i="16"/>
  <c r="B21" i="16"/>
  <c r="B22" i="16"/>
  <c r="B20" i="16"/>
  <c r="AH6" i="13"/>
  <c r="AJ6" i="13"/>
  <c r="AG51" i="1"/>
  <c r="AG53" i="1"/>
  <c r="AG52" i="1"/>
  <c r="AJ47" i="1"/>
  <c r="AG15" i="9"/>
  <c r="AG57" i="1"/>
  <c r="AG63" i="1"/>
  <c r="AG60" i="1"/>
  <c r="AG54" i="1"/>
  <c r="AH47" i="1"/>
  <c r="AG59" i="1"/>
  <c r="AG55" i="1"/>
  <c r="AG56" i="1"/>
  <c r="AG15" i="13"/>
  <c r="AG61" i="1"/>
  <c r="AG58" i="1"/>
  <c r="M67" i="16"/>
  <c r="M56" i="16"/>
  <c r="M53" i="16"/>
  <c r="M60" i="16"/>
  <c r="M57" i="16"/>
  <c r="M68" i="16"/>
  <c r="M63" i="16"/>
  <c r="M54" i="16"/>
  <c r="M55" i="16"/>
  <c r="M64" i="16"/>
  <c r="M58" i="16"/>
  <c r="M62" i="16"/>
  <c r="M59" i="16"/>
  <c r="M61" i="16"/>
  <c r="D15" i="13"/>
  <c r="AM23" i="9"/>
  <c r="AN15" i="9"/>
  <c r="AM28" i="9"/>
  <c r="AM31" i="9"/>
  <c r="AM26" i="9"/>
  <c r="AM29" i="9"/>
  <c r="AM27" i="9"/>
  <c r="AM30" i="9"/>
  <c r="AM24" i="9"/>
  <c r="AP15" i="9"/>
  <c r="AM21" i="9"/>
  <c r="AM19" i="9"/>
  <c r="AM20" i="9"/>
  <c r="AH15" i="13"/>
  <c r="AJ15" i="13"/>
  <c r="AG25" i="9"/>
  <c r="AG31" i="9"/>
  <c r="AG21" i="9"/>
  <c r="AG28" i="9"/>
  <c r="AG23" i="9"/>
  <c r="AG22" i="9"/>
  <c r="AG27" i="9"/>
  <c r="AH15" i="9"/>
  <c r="AJ15" i="9"/>
  <c r="AG24" i="9"/>
  <c r="AG26" i="9"/>
  <c r="AG20" i="9"/>
  <c r="AG29" i="9"/>
  <c r="AG19" i="9"/>
  <c r="AU51" i="1"/>
  <c r="AU58" i="1"/>
  <c r="AU59" i="1"/>
  <c r="AU63" i="1"/>
  <c r="AU54" i="1"/>
  <c r="AU60" i="1"/>
  <c r="AV47" i="1"/>
  <c r="AU62" i="1"/>
  <c r="AU52" i="1"/>
  <c r="AU55" i="1"/>
  <c r="AU53" i="1"/>
  <c r="AU61" i="1"/>
  <c r="AU56" i="1"/>
  <c r="AU19" i="1"/>
  <c r="AU25" i="1"/>
  <c r="AU27" i="1"/>
  <c r="AU23" i="1"/>
  <c r="AU31" i="1"/>
  <c r="AU24" i="1"/>
  <c r="AU26" i="1"/>
  <c r="AU20" i="1"/>
  <c r="AU28" i="1"/>
  <c r="AU21" i="1"/>
  <c r="AU29" i="1"/>
  <c r="AU22" i="1"/>
  <c r="AU30" i="1"/>
  <c r="AU15" i="13"/>
  <c r="AV15" i="13"/>
  <c r="AV48" i="16"/>
  <c r="AV5" i="3"/>
  <c r="AU9" i="3"/>
  <c r="AU10" i="3"/>
  <c r="AU14" i="4"/>
  <c r="AU15" i="4"/>
  <c r="AV7" i="4"/>
  <c r="AU11" i="4"/>
  <c r="AU12" i="4"/>
  <c r="AU59" i="3"/>
  <c r="AV49" i="3"/>
  <c r="AU60" i="3"/>
  <c r="AU53" i="3"/>
  <c r="AU61" i="3"/>
  <c r="AU54" i="3"/>
  <c r="AU55" i="3"/>
  <c r="AU56" i="3"/>
  <c r="AU57" i="3"/>
  <c r="AU49" i="16"/>
  <c r="AU14" i="16"/>
  <c r="AU53" i="12"/>
  <c r="AU55" i="12"/>
  <c r="AU58" i="12"/>
  <c r="AU59" i="12"/>
  <c r="AU50" i="12"/>
  <c r="AU51" i="12"/>
  <c r="AU54" i="12"/>
  <c r="AV40" i="12"/>
  <c r="AU57" i="12"/>
  <c r="AU52" i="12"/>
  <c r="AV46" i="12"/>
  <c r="AU27" i="12"/>
  <c r="AU28" i="12"/>
  <c r="AU31" i="12"/>
  <c r="AU24" i="12"/>
  <c r="AU32" i="12"/>
  <c r="AV14" i="12"/>
  <c r="AU23" i="12"/>
  <c r="AU22" i="12"/>
  <c r="AU30" i="12"/>
  <c r="AU25" i="12"/>
  <c r="AU33" i="12"/>
  <c r="AU26" i="12"/>
  <c r="AV30" i="3"/>
  <c r="AU34" i="3"/>
  <c r="AU35" i="3"/>
  <c r="AU36" i="3"/>
  <c r="AV17" i="3"/>
  <c r="AU21" i="3"/>
  <c r="AU22" i="3"/>
  <c r="AU51" i="9"/>
  <c r="AU52" i="9"/>
  <c r="AV43" i="9"/>
  <c r="AU53" i="9"/>
  <c r="AU54" i="9"/>
  <c r="AU47" i="9"/>
  <c r="AU55" i="9"/>
  <c r="AU48" i="9"/>
  <c r="AU49" i="9"/>
  <c r="AV14" i="16"/>
  <c r="AU48" i="6"/>
  <c r="AU55" i="6"/>
  <c r="AU56" i="6"/>
  <c r="AU63" i="6"/>
  <c r="AU64" i="6"/>
  <c r="AU71" i="6"/>
  <c r="AU72" i="6"/>
  <c r="AU47" i="6"/>
  <c r="AU79" i="6"/>
  <c r="AU53" i="6"/>
  <c r="AU61" i="6"/>
  <c r="AU69" i="6"/>
  <c r="AU77" i="6"/>
  <c r="AU46" i="6"/>
  <c r="AU54" i="6"/>
  <c r="AU62" i="6"/>
  <c r="AU70" i="6"/>
  <c r="AU78" i="6"/>
  <c r="AU49" i="6"/>
  <c r="AU57" i="6"/>
  <c r="AU65" i="6"/>
  <c r="AU73" i="6"/>
  <c r="AU81" i="6"/>
  <c r="AU50" i="6"/>
  <c r="AU58" i="6"/>
  <c r="AU66" i="6"/>
  <c r="AU74" i="6"/>
  <c r="AU82" i="6"/>
  <c r="AU51" i="6"/>
  <c r="AU59" i="6"/>
  <c r="AU67" i="6"/>
  <c r="AU75" i="6"/>
  <c r="AU83" i="6"/>
  <c r="AV42" i="6"/>
  <c r="AU52" i="6"/>
  <c r="AU60" i="6"/>
  <c r="AU68" i="6"/>
  <c r="AU76" i="6"/>
  <c r="AU41" i="5"/>
  <c r="AV32" i="5"/>
  <c r="AU42" i="5"/>
  <c r="AU43" i="5"/>
  <c r="AU36" i="5"/>
  <c r="AU44" i="5"/>
  <c r="AU37" i="5"/>
  <c r="AU38" i="5"/>
  <c r="AU46" i="5"/>
  <c r="AU39" i="5"/>
  <c r="AV8" i="5"/>
  <c r="AU13" i="5"/>
  <c r="AU14" i="5"/>
  <c r="AU15" i="5"/>
  <c r="AU16" i="5"/>
  <c r="Y3" i="19"/>
  <c r="Y4" i="19"/>
  <c r="Y5" i="19"/>
  <c r="Y6" i="19"/>
  <c r="Y7" i="19"/>
  <c r="AW60" i="6"/>
  <c r="AX40" i="6"/>
  <c r="AW17" i="5"/>
  <c r="AX8" i="5"/>
  <c r="AW13" i="5"/>
  <c r="AW14" i="5"/>
  <c r="AW15" i="5"/>
  <c r="AX7" i="4"/>
  <c r="AX36" i="16"/>
  <c r="AW49" i="16"/>
  <c r="AW69" i="16"/>
  <c r="AX40" i="12"/>
  <c r="AW52" i="12"/>
  <c r="AW22" i="12"/>
  <c r="AW23" i="12"/>
  <c r="AW25" i="12"/>
  <c r="AW26" i="12"/>
  <c r="AW27" i="12"/>
  <c r="AW33" i="12"/>
  <c r="AW31" i="12"/>
  <c r="AW30" i="12"/>
  <c r="AW24" i="12"/>
  <c r="AW32" i="12"/>
  <c r="AX12" i="12"/>
  <c r="AX45" i="12"/>
  <c r="AW28" i="12"/>
  <c r="AW56" i="12"/>
  <c r="AX14" i="12"/>
  <c r="AW58" i="3"/>
  <c r="AW60" i="3"/>
  <c r="AX30" i="3"/>
  <c r="AW34" i="3"/>
  <c r="AX5" i="3"/>
  <c r="AW9" i="3"/>
  <c r="AW35" i="3"/>
  <c r="AW10" i="3"/>
  <c r="AW48" i="9"/>
  <c r="AW50" i="9"/>
  <c r="AW51" i="9"/>
  <c r="AW55" i="9"/>
  <c r="AW27" i="9"/>
  <c r="AW19" i="9"/>
  <c r="AW29" i="9"/>
  <c r="AW21" i="9"/>
  <c r="AW31" i="9"/>
  <c r="AW24" i="9"/>
  <c r="AW53" i="9"/>
  <c r="AX43" i="9"/>
  <c r="AW24" i="1"/>
  <c r="AW19" i="1"/>
  <c r="AW21" i="1"/>
  <c r="AW23" i="1"/>
  <c r="AW54" i="16"/>
  <c r="AW22" i="1"/>
  <c r="AW29" i="1"/>
  <c r="AW27" i="1"/>
  <c r="AW30" i="1"/>
  <c r="AW28" i="1"/>
  <c r="AW26" i="1"/>
  <c r="AX15" i="1"/>
  <c r="AW20" i="1"/>
  <c r="AW25" i="1"/>
  <c r="AW31" i="1"/>
  <c r="AW53" i="12"/>
  <c r="AW59" i="12"/>
  <c r="AW50" i="12"/>
  <c r="AW51" i="12"/>
  <c r="AW55" i="12"/>
  <c r="AX46" i="12"/>
  <c r="AW54" i="12"/>
  <c r="AW58" i="12"/>
  <c r="AW36" i="3"/>
  <c r="AW21" i="3"/>
  <c r="AX17" i="3"/>
  <c r="AW23" i="3"/>
  <c r="AW54" i="9"/>
  <c r="AW47" i="9"/>
  <c r="AW49" i="9"/>
  <c r="AW22" i="9"/>
  <c r="AW23" i="9"/>
  <c r="AW26" i="9"/>
  <c r="AW28" i="9"/>
  <c r="AW25" i="9"/>
  <c r="AW30" i="9"/>
  <c r="AX15" i="9"/>
  <c r="AW62" i="1"/>
  <c r="AW51" i="1"/>
  <c r="AW54" i="1"/>
  <c r="AW61" i="1"/>
  <c r="AW58" i="1"/>
  <c r="AW53" i="1"/>
  <c r="AX47" i="1"/>
  <c r="AW57" i="1"/>
  <c r="AW56" i="1"/>
  <c r="AW60" i="1"/>
  <c r="AW55" i="1"/>
  <c r="AW52" i="1"/>
  <c r="AW59" i="1"/>
  <c r="AW15" i="13"/>
  <c r="AX15" i="13"/>
  <c r="AW12" i="4"/>
  <c r="AW11" i="4"/>
  <c r="AW15" i="4"/>
  <c r="AW14" i="4"/>
  <c r="AW14" i="16"/>
  <c r="AW21" i="16"/>
  <c r="AX7" i="16"/>
  <c r="AW18" i="16"/>
  <c r="AW19" i="16"/>
  <c r="AX14" i="16"/>
  <c r="AW23" i="16"/>
  <c r="AW22" i="16"/>
  <c r="AW20" i="16"/>
  <c r="AW24" i="16"/>
  <c r="AW54" i="3"/>
  <c r="AW55" i="3"/>
  <c r="AW56" i="3"/>
  <c r="AW57" i="3"/>
  <c r="AW59" i="3"/>
  <c r="AW61" i="3"/>
  <c r="AX49" i="3"/>
  <c r="AW62" i="16"/>
  <c r="AW56" i="16"/>
  <c r="AW64" i="16"/>
  <c r="AW57" i="16"/>
  <c r="AW58" i="16"/>
  <c r="AW61" i="16"/>
  <c r="AW55" i="16"/>
  <c r="AW65" i="16"/>
  <c r="AW60" i="16"/>
  <c r="AW66" i="16"/>
  <c r="AW59" i="16"/>
  <c r="AW67" i="16"/>
  <c r="AW53" i="16"/>
  <c r="AW63" i="16"/>
  <c r="AW68" i="16"/>
  <c r="AW70" i="6"/>
  <c r="AW71" i="6"/>
  <c r="AX42" i="6"/>
  <c r="AW76" i="6"/>
  <c r="AW59" i="6"/>
  <c r="AW81" i="6"/>
  <c r="AW73" i="6"/>
  <c r="AW68" i="6"/>
  <c r="AW51" i="6"/>
  <c r="AW50" i="6"/>
  <c r="AW65" i="6"/>
  <c r="AW54" i="6"/>
  <c r="AW56" i="6"/>
  <c r="AW77" i="6"/>
  <c r="AW83" i="6"/>
  <c r="AW62" i="6"/>
  <c r="AW63" i="6"/>
  <c r="AW48" i="6"/>
  <c r="AW69" i="6"/>
  <c r="AW58" i="6"/>
  <c r="AW55" i="6"/>
  <c r="AW57" i="6"/>
  <c r="AW84" i="6"/>
  <c r="AW82" i="6"/>
  <c r="AW79" i="6"/>
  <c r="AW66" i="6"/>
  <c r="AW78" i="6"/>
  <c r="AW74" i="6"/>
  <c r="AW46" i="6"/>
  <c r="AW64" i="6"/>
  <c r="AW67" i="6"/>
  <c r="AW53" i="6"/>
  <c r="AW72" i="6"/>
  <c r="AW75" i="6"/>
  <c r="AW61" i="6"/>
  <c r="AW80" i="6"/>
  <c r="AW52" i="6"/>
  <c r="AW47" i="6"/>
  <c r="AW49" i="6"/>
  <c r="AW45" i="5"/>
  <c r="AW43" i="5"/>
  <c r="AW40" i="5"/>
  <c r="AW37" i="5"/>
  <c r="AW38" i="5"/>
  <c r="AW42" i="5"/>
  <c r="AX32" i="5"/>
  <c r="AW44" i="5"/>
  <c r="AW39" i="5"/>
  <c r="AW36" i="5"/>
  <c r="AW46" i="5"/>
  <c r="Y61" i="20"/>
  <c r="AA244" i="10" l="1"/>
  <c r="Y9" i="20"/>
  <c r="Y25" i="20"/>
  <c r="Y50" i="20"/>
  <c r="Y63" i="20"/>
  <c r="AA91" i="20"/>
  <c r="AB7" i="20"/>
  <c r="AB45" i="20"/>
  <c r="AH32" i="20"/>
  <c r="Y86" i="20"/>
  <c r="Y11" i="20"/>
  <c r="Y35" i="20"/>
  <c r="Y36" i="20"/>
  <c r="Y45" i="20"/>
  <c r="Y59" i="20"/>
  <c r="Y39" i="20"/>
  <c r="Y54" i="20"/>
  <c r="Y30" i="20"/>
  <c r="Y18" i="20"/>
  <c r="Y69" i="20"/>
  <c r="Y52" i="20"/>
  <c r="Y77" i="20"/>
  <c r="Y89" i="20"/>
  <c r="Y5" i="20"/>
  <c r="Y24" i="20"/>
  <c r="Y40" i="20"/>
  <c r="Y60" i="20"/>
  <c r="Y83" i="20"/>
  <c r="Y74" i="20"/>
  <c r="Y13" i="20"/>
  <c r="Y90" i="20"/>
  <c r="Y53" i="20"/>
  <c r="Y65" i="20"/>
  <c r="Y81" i="20"/>
  <c r="Y66" i="20"/>
  <c r="Y3" i="20"/>
  <c r="Y76" i="20"/>
  <c r="Y68" i="20"/>
  <c r="Y47" i="20"/>
  <c r="Y29" i="20"/>
  <c r="Y62" i="20"/>
  <c r="Y28" i="20"/>
  <c r="Y42" i="20"/>
  <c r="Y75" i="20"/>
  <c r="Y10" i="20"/>
  <c r="Y41" i="20"/>
  <c r="Y78" i="20"/>
  <c r="Y85" i="20"/>
  <c r="Y8" i="20"/>
  <c r="Y79" i="20"/>
  <c r="Y33" i="20"/>
  <c r="Y23" i="20"/>
  <c r="Y48" i="20"/>
  <c r="Y55" i="20"/>
  <c r="Y82" i="20"/>
  <c r="Y49" i="20"/>
  <c r="Y12" i="20"/>
  <c r="Y21" i="20"/>
  <c r="Y51" i="20"/>
  <c r="Y34" i="20"/>
  <c r="Y27" i="20"/>
  <c r="Y57" i="20"/>
  <c r="Y26" i="20"/>
  <c r="Y7" i="20"/>
  <c r="Y88" i="20"/>
  <c r="Y6" i="20"/>
  <c r="Y22" i="20"/>
  <c r="Y31" i="20"/>
  <c r="Y43" i="20"/>
  <c r="Y56" i="20"/>
  <c r="Y71" i="20"/>
  <c r="AB13" i="20"/>
  <c r="AB39" i="20"/>
  <c r="AB51" i="20"/>
  <c r="AH44" i="20"/>
  <c r="AB64" i="20"/>
  <c r="AE8" i="20"/>
  <c r="AH20" i="20"/>
  <c r="AH38" i="20"/>
  <c r="AH69" i="20"/>
  <c r="AJ91" i="20"/>
  <c r="AK22" i="20"/>
  <c r="AK46" i="20"/>
  <c r="AK59" i="20"/>
  <c r="AK65" i="20"/>
  <c r="T91" i="20"/>
  <c r="Y4" i="20"/>
  <c r="Y20" i="20"/>
  <c r="Y32" i="20"/>
  <c r="Y38" i="20"/>
  <c r="Y64" i="20"/>
  <c r="Y73" i="20"/>
  <c r="AB8" i="20"/>
  <c r="AB28" i="20"/>
  <c r="AB34" i="20"/>
  <c r="AB65" i="20"/>
  <c r="AE35" i="20"/>
  <c r="AH21" i="20"/>
  <c r="AH27" i="20"/>
  <c r="AH45" i="20"/>
  <c r="AH57" i="20"/>
  <c r="AH64" i="20"/>
  <c r="AK10" i="20"/>
  <c r="AK29" i="20"/>
  <c r="AK35" i="20"/>
  <c r="AB71" i="20"/>
  <c r="AE40" i="20"/>
  <c r="AG91" i="20"/>
  <c r="AH13" i="20" s="1"/>
  <c r="AH7" i="20"/>
  <c r="AK15" i="20"/>
  <c r="Y44" i="20"/>
  <c r="H91" i="20"/>
  <c r="L91" i="20"/>
  <c r="AD91" i="20"/>
  <c r="AE47" i="20" s="1"/>
  <c r="P91" i="20"/>
  <c r="AU23" i="16"/>
  <c r="AU22" i="16"/>
  <c r="AU21" i="16"/>
  <c r="AU20" i="16"/>
  <c r="AU19" i="16"/>
  <c r="AU18" i="16"/>
  <c r="AU24" i="16" s="1"/>
  <c r="AU68" i="16"/>
  <c r="AU67" i="16"/>
  <c r="AU66" i="16"/>
  <c r="AU65" i="16"/>
  <c r="AU64" i="16"/>
  <c r="AU63" i="16"/>
  <c r="AU62" i="16"/>
  <c r="AU61" i="16"/>
  <c r="AU60" i="16"/>
  <c r="AU59" i="16"/>
  <c r="AU58" i="16"/>
  <c r="AU57" i="16"/>
  <c r="AU56" i="16"/>
  <c r="AU55" i="16"/>
  <c r="AU54" i="16"/>
  <c r="AU53" i="16"/>
  <c r="AS66" i="16"/>
  <c r="AS65" i="16"/>
  <c r="AS23" i="16"/>
  <c r="AS22" i="16"/>
  <c r="AS21" i="16"/>
  <c r="AS20" i="16"/>
  <c r="AS19" i="16"/>
  <c r="AS24" i="16" s="1"/>
  <c r="H38" i="14"/>
  <c r="F38" i="14"/>
  <c r="T38" i="14"/>
  <c r="U38" i="14" s="1"/>
  <c r="O31" i="12"/>
  <c r="O24" i="12"/>
  <c r="K49" i="16"/>
  <c r="K69" i="16"/>
  <c r="AG54" i="9"/>
  <c r="AG47" i="9"/>
  <c r="AH46" i="12"/>
  <c r="AG56" i="12"/>
  <c r="AG54" i="12"/>
  <c r="AG52" i="12"/>
  <c r="AG50" i="12"/>
  <c r="AG46" i="5"/>
  <c r="AG44" i="5"/>
  <c r="AG36" i="5"/>
  <c r="AI54" i="9"/>
  <c r="AI52" i="9"/>
  <c r="AI32" i="12"/>
  <c r="AI30" i="12"/>
  <c r="AI28" i="12"/>
  <c r="AI26" i="12"/>
  <c r="AJ40" i="12"/>
  <c r="AI14" i="4"/>
  <c r="AI12" i="4"/>
  <c r="AX38" i="14"/>
  <c r="AV38" i="14"/>
  <c r="AT38" i="14"/>
  <c r="AL38" i="14"/>
  <c r="E8" i="19"/>
  <c r="E6" i="19"/>
  <c r="E5" i="19"/>
  <c r="AM51" i="9"/>
  <c r="AM49" i="9"/>
  <c r="AM48" i="9"/>
  <c r="AM47" i="9"/>
  <c r="AM59" i="12"/>
  <c r="AM56" i="12"/>
  <c r="AM55" i="12"/>
  <c r="AM54" i="12"/>
  <c r="AM52" i="12"/>
  <c r="AM50" i="12"/>
  <c r="AM33" i="12"/>
  <c r="AM30" i="12"/>
  <c r="AM27" i="12"/>
  <c r="AM22" i="12"/>
  <c r="AM14" i="16"/>
  <c r="AN7" i="16"/>
  <c r="AO31" i="9"/>
  <c r="AO29" i="9"/>
  <c r="AO28" i="9"/>
  <c r="AO27" i="9"/>
  <c r="AO21" i="9"/>
  <c r="AO20" i="9"/>
  <c r="AO19" i="9"/>
  <c r="AO17" i="5"/>
  <c r="AO16" i="5"/>
  <c r="AO44" i="5"/>
  <c r="AO36" i="5"/>
  <c r="AO33" i="12"/>
  <c r="AO32" i="12"/>
  <c r="AO22" i="12"/>
  <c r="AT30" i="3"/>
  <c r="AQ34" i="3"/>
  <c r="AQ32" i="12"/>
  <c r="AQ23" i="12"/>
  <c r="AT7" i="4"/>
  <c r="AQ12" i="4"/>
  <c r="S8" i="19"/>
  <c r="S7" i="19"/>
  <c r="AU69" i="16"/>
  <c r="AE28" i="20" l="1"/>
  <c r="AE29" i="20"/>
  <c r="AK18" i="20"/>
  <c r="AK79" i="20"/>
  <c r="AK62" i="20"/>
  <c r="AK50" i="20"/>
  <c r="AK87" i="20"/>
  <c r="AK74" i="20"/>
  <c r="AK31" i="20"/>
  <c r="AK45" i="20"/>
  <c r="AK11" i="20"/>
  <c r="AK47" i="20"/>
  <c r="AK43" i="20"/>
  <c r="AK90" i="20"/>
  <c r="AK78" i="20"/>
  <c r="AK14" i="20"/>
  <c r="AK44" i="20"/>
  <c r="AK48" i="20"/>
  <c r="AK68" i="20"/>
  <c r="AK61" i="20"/>
  <c r="AK89" i="20"/>
  <c r="AK49" i="20"/>
  <c r="AK88" i="20"/>
  <c r="AK19" i="20"/>
  <c r="AK70" i="20"/>
  <c r="AK82" i="20"/>
  <c r="AK37" i="20"/>
  <c r="AK7" i="20"/>
  <c r="AK55" i="20"/>
  <c r="AK12" i="20"/>
  <c r="AK5" i="20"/>
  <c r="AK20" i="20"/>
  <c r="AK25" i="20"/>
  <c r="AK21" i="20"/>
  <c r="AK75" i="20"/>
  <c r="AK69" i="20"/>
  <c r="AK63" i="20"/>
  <c r="AK32" i="20"/>
  <c r="AK33" i="20"/>
  <c r="AK6" i="20"/>
  <c r="AK83" i="20"/>
  <c r="AK8" i="20"/>
  <c r="AK64" i="20"/>
  <c r="AK57" i="20"/>
  <c r="AK84" i="20"/>
  <c r="AK39" i="20"/>
  <c r="AK51" i="20"/>
  <c r="AK71" i="20"/>
  <c r="AK81" i="20"/>
  <c r="AK42" i="20"/>
  <c r="AK60" i="20"/>
  <c r="AK80" i="20"/>
  <c r="AK13" i="20"/>
  <c r="AK30" i="20"/>
  <c r="AK85" i="20"/>
  <c r="AK56" i="20"/>
  <c r="AK26" i="20"/>
  <c r="AK54" i="20"/>
  <c r="AK27" i="20"/>
  <c r="AK58" i="20"/>
  <c r="AK73" i="20"/>
  <c r="AK3" i="20"/>
  <c r="AK86" i="20"/>
  <c r="AK77" i="20"/>
  <c r="AK38" i="20"/>
  <c r="AK36" i="20"/>
  <c r="AK24" i="20"/>
  <c r="AK53" i="20"/>
  <c r="AK23" i="20"/>
  <c r="AK67" i="20"/>
  <c r="AK76" i="20"/>
  <c r="AE59" i="20"/>
  <c r="AB4" i="20"/>
  <c r="AB85" i="20"/>
  <c r="AB24" i="20"/>
  <c r="AB50" i="20"/>
  <c r="AB6" i="20"/>
  <c r="AB66" i="20"/>
  <c r="AB69" i="20"/>
  <c r="AB77" i="20"/>
  <c r="AB20" i="20"/>
  <c r="AB82" i="20"/>
  <c r="AB12" i="20"/>
  <c r="AB14" i="20"/>
  <c r="AB89" i="20"/>
  <c r="AB10" i="20"/>
  <c r="AB67" i="20"/>
  <c r="AB15" i="20"/>
  <c r="AB76" i="20"/>
  <c r="AB90" i="20"/>
  <c r="AB61" i="20"/>
  <c r="AB41" i="20"/>
  <c r="AB60" i="20"/>
  <c r="AB38" i="20"/>
  <c r="AB47" i="20"/>
  <c r="AB78" i="20"/>
  <c r="AB49" i="20"/>
  <c r="AB18" i="20"/>
  <c r="AB43" i="20"/>
  <c r="AB9" i="20"/>
  <c r="AB32" i="20"/>
  <c r="AB48" i="20"/>
  <c r="AB3" i="20"/>
  <c r="AB35" i="20"/>
  <c r="AB81" i="20"/>
  <c r="AB30" i="20"/>
  <c r="AB36" i="20"/>
  <c r="AB31" i="20"/>
  <c r="AB86" i="20"/>
  <c r="AB84" i="20"/>
  <c r="AB11" i="20"/>
  <c r="AB62" i="20"/>
  <c r="AB83" i="20"/>
  <c r="AB88" i="20"/>
  <c r="AB68" i="20"/>
  <c r="AB79" i="20"/>
  <c r="AB25" i="20"/>
  <c r="AB23" i="20"/>
  <c r="AB54" i="20"/>
  <c r="AB75" i="20"/>
  <c r="AB55" i="20"/>
  <c r="AB56" i="20"/>
  <c r="AB59" i="20"/>
  <c r="AB5" i="20"/>
  <c r="AB74" i="20"/>
  <c r="AB29" i="20"/>
  <c r="AB42" i="20"/>
  <c r="AB53" i="20"/>
  <c r="AB26" i="20"/>
  <c r="AB44" i="20"/>
  <c r="AB63" i="20"/>
  <c r="AB40" i="20"/>
  <c r="AB73" i="20"/>
  <c r="AH56" i="20"/>
  <c r="AE14" i="20"/>
  <c r="AK16" i="20"/>
  <c r="AH51" i="20"/>
  <c r="AH8" i="20"/>
  <c r="AE9" i="20"/>
  <c r="AB22" i="20"/>
  <c r="AK52" i="20"/>
  <c r="AK9" i="20"/>
  <c r="AK40" i="20"/>
  <c r="AB27" i="20"/>
  <c r="AB57" i="20"/>
  <c r="AE73" i="20"/>
  <c r="AE55" i="20"/>
  <c r="AE85" i="20"/>
  <c r="AE11" i="20"/>
  <c r="AE45" i="20"/>
  <c r="AE36" i="20"/>
  <c r="AE44" i="20"/>
  <c r="AE54" i="20"/>
  <c r="AE18" i="20"/>
  <c r="AE62" i="20"/>
  <c r="AE89" i="20"/>
  <c r="AE90" i="20"/>
  <c r="AE77" i="20"/>
  <c r="AE50" i="20"/>
  <c r="AE12" i="20"/>
  <c r="AE76" i="20"/>
  <c r="AE33" i="20"/>
  <c r="AE49" i="20"/>
  <c r="AE38" i="20"/>
  <c r="AE74" i="20"/>
  <c r="AE48" i="20"/>
  <c r="AE30" i="20"/>
  <c r="AE57" i="20"/>
  <c r="AE68" i="20"/>
  <c r="AE78" i="20"/>
  <c r="AE27" i="20"/>
  <c r="AE7" i="20"/>
  <c r="AE56" i="20"/>
  <c r="AE82" i="20"/>
  <c r="AE69" i="20"/>
  <c r="AE10" i="20"/>
  <c r="AE42" i="20"/>
  <c r="AE26" i="20"/>
  <c r="AE43" i="20"/>
  <c r="AE53" i="20"/>
  <c r="AE24" i="20"/>
  <c r="AE39" i="20"/>
  <c r="AE84" i="20"/>
  <c r="AE21" i="20"/>
  <c r="AE32" i="20"/>
  <c r="AE6" i="20"/>
  <c r="AE13" i="20"/>
  <c r="AE67" i="20"/>
  <c r="AE63" i="20"/>
  <c r="AE88" i="20"/>
  <c r="AE4" i="20"/>
  <c r="AE3" i="20"/>
  <c r="AE5" i="20"/>
  <c r="AE51" i="20"/>
  <c r="AE25" i="20"/>
  <c r="AE86" i="20"/>
  <c r="AE79" i="20"/>
  <c r="AE20" i="20"/>
  <c r="AE75" i="20"/>
  <c r="AE61" i="20"/>
  <c r="AE71" i="20"/>
  <c r="AE31" i="20"/>
  <c r="AE64" i="20"/>
  <c r="AE83" i="20"/>
  <c r="AE23" i="20"/>
  <c r="AE15" i="20"/>
  <c r="AE81" i="20"/>
  <c r="AE60" i="20"/>
  <c r="AE66" i="20"/>
  <c r="AE46" i="20"/>
  <c r="AH16" i="20"/>
  <c r="AH25" i="20"/>
  <c r="AH41" i="20"/>
  <c r="AH54" i="20"/>
  <c r="AH59" i="20"/>
  <c r="AH67" i="20"/>
  <c r="AH68" i="20"/>
  <c r="AH75" i="20"/>
  <c r="AH61" i="20"/>
  <c r="AH47" i="20"/>
  <c r="AH35" i="20"/>
  <c r="AH40" i="20"/>
  <c r="AH46" i="20"/>
  <c r="AH87" i="20"/>
  <c r="AH12" i="20"/>
  <c r="AH49" i="20"/>
  <c r="AH22" i="20"/>
  <c r="AH86" i="20"/>
  <c r="AH3" i="20"/>
  <c r="AH18" i="20"/>
  <c r="AH60" i="20"/>
  <c r="AH65" i="20"/>
  <c r="AH78" i="20"/>
  <c r="AH31" i="20"/>
  <c r="AH79" i="20"/>
  <c r="AH81" i="20"/>
  <c r="AH28" i="20"/>
  <c r="AH89" i="20"/>
  <c r="AH88" i="20"/>
  <c r="AH19" i="20"/>
  <c r="AH74" i="20"/>
  <c r="AH30" i="20"/>
  <c r="AH85" i="20"/>
  <c r="AH11" i="20"/>
  <c r="AH10" i="20"/>
  <c r="AH9" i="20"/>
  <c r="AH80" i="20"/>
  <c r="AH82" i="20"/>
  <c r="AH15" i="20"/>
  <c r="AH37" i="20"/>
  <c r="AH4" i="20"/>
  <c r="AH6" i="20"/>
  <c r="AH90" i="20"/>
  <c r="AH76" i="20"/>
  <c r="AH48" i="20"/>
  <c r="AH84" i="20"/>
  <c r="AH42" i="20"/>
  <c r="AH73" i="20"/>
  <c r="AH83" i="20"/>
  <c r="AH14" i="20"/>
  <c r="AH66" i="20"/>
  <c r="AH24" i="20"/>
  <c r="AH36" i="20"/>
  <c r="AH23" i="20"/>
  <c r="AH72" i="20"/>
  <c r="AH62" i="20"/>
  <c r="AH43" i="20"/>
  <c r="AH29" i="20"/>
  <c r="AH55" i="20"/>
  <c r="AH77" i="20"/>
  <c r="AH53" i="20"/>
  <c r="AH34" i="20"/>
  <c r="AH52" i="20"/>
  <c r="AH5" i="20"/>
  <c r="AK66" i="20"/>
  <c r="AK4" i="20"/>
  <c r="AH39" i="20"/>
  <c r="AB52" i="20"/>
  <c r="AK34" i="20"/>
  <c r="AH63" i="20"/>
  <c r="AE34" i="20"/>
  <c r="AH26" i="20"/>
  <c r="AB33" i="20"/>
  <c r="AE65" i="20"/>
  <c r="AK41" i="20"/>
  <c r="AH71" i="20"/>
  <c r="AH33" i="20"/>
  <c r="AE41" i="20"/>
  <c r="AB46" i="20"/>
  <c r="AK72" i="20"/>
  <c r="AK28" i="20"/>
  <c r="AH50" i="20"/>
  <c r="AE22" i="20"/>
  <c r="AE52" i="20"/>
  <c r="AB21" i="20"/>
  <c r="AN14" i="16"/>
  <c r="AM24" i="16"/>
  <c r="AM23" i="16"/>
  <c r="AM19" i="16"/>
  <c r="AM18" i="16"/>
  <c r="AM22" i="16"/>
  <c r="AM20" i="16"/>
  <c r="AM21" i="16"/>
  <c r="AP14" i="16"/>
  <c r="K53" i="16"/>
  <c r="K55" i="16"/>
  <c r="K57" i="16"/>
  <c r="K59" i="16"/>
  <c r="K61" i="16"/>
  <c r="K63" i="16"/>
  <c r="K67" i="16"/>
  <c r="K54" i="16"/>
  <c r="K56" i="16"/>
  <c r="K58" i="16"/>
  <c r="K60" i="16"/>
  <c r="K62" i="16"/>
  <c r="K64" i="16"/>
  <c r="K68" i="16"/>
</calcChain>
</file>

<file path=xl/sharedStrings.xml><?xml version="1.0" encoding="utf-8"?>
<sst xmlns="http://schemas.openxmlformats.org/spreadsheetml/2006/main" count="5797" uniqueCount="3935">
  <si>
    <t>Minnesota West Community &amp; Technical College</t>
  </si>
  <si>
    <t>Student Recruitment and Admissions - Prospect to Graduation</t>
  </si>
  <si>
    <t>Fall 01 (20023)</t>
  </si>
  <si>
    <t>Fall 02 (20033)</t>
  </si>
  <si>
    <t>Fall 03</t>
  </si>
  <si>
    <t>Fall 04</t>
  </si>
  <si>
    <t>Fall 05</t>
  </si>
  <si>
    <t>Fall 06</t>
  </si>
  <si>
    <t>Fall 07 (20083)</t>
  </si>
  <si>
    <t>Fall 08 (20093)</t>
  </si>
  <si>
    <t>Fall 09 (20103)</t>
  </si>
  <si>
    <t>Fall 10 (20113)</t>
  </si>
  <si>
    <t>Fall 11 (20123)</t>
  </si>
  <si>
    <t>Fall 12 (20133)</t>
  </si>
  <si>
    <t>Fall 13 (20143)</t>
  </si>
  <si>
    <t>Fall 14 (20153)</t>
  </si>
  <si>
    <t>Fall 15 (20163)</t>
  </si>
  <si>
    <t>Fall 16 (20173)</t>
  </si>
  <si>
    <t xml:space="preserve">Fall 17 </t>
  </si>
  <si>
    <t xml:space="preserve">Fall 18 </t>
  </si>
  <si>
    <t>Fall 19</t>
  </si>
  <si>
    <t>Fall 20</t>
  </si>
  <si>
    <t>Prospects</t>
  </si>
  <si>
    <t>Applications</t>
  </si>
  <si>
    <t>Admissions</t>
  </si>
  <si>
    <t>Registrations</t>
  </si>
  <si>
    <t>Sits</t>
  </si>
  <si>
    <t>Earned Credits</t>
  </si>
  <si>
    <t>Graduated</t>
  </si>
  <si>
    <t>Effective Fall 17, the applicantion numbers are being pulled from ST_COLLEGE_APP.  These are new apps to the college for this anticipated year term plus summer.</t>
  </si>
  <si>
    <t>Prior to Fall 17, the applications numbers were pulled from ST_MAJOR_APP, so they included any applicant to a major for this year term.  Returning students (ex. PN to ADNursing) would be counted as an applicant for each term.</t>
  </si>
  <si>
    <t>Effective Fall 17, the Admissions number includes students for summer and fall who were admitted and did not cancel their application.</t>
  </si>
  <si>
    <t>Registrations includes any student who registered whether they dropped their courses or not.</t>
  </si>
  <si>
    <t>Sits includes all students who registered for courses and was not a total drop.</t>
  </si>
  <si>
    <t>HEADCOUNT BY CAMPUS : FALL TERMS</t>
  </si>
  <si>
    <t>CAMPUS</t>
  </si>
  <si>
    <t>1996</t>
  </si>
  <si>
    <t>Change</t>
  </si>
  <si>
    <t>2001</t>
  </si>
  <si>
    <t>Canby</t>
  </si>
  <si>
    <t>CE/CT</t>
  </si>
  <si>
    <t>Fairmont</t>
  </si>
  <si>
    <t>Added Fall 08</t>
  </si>
  <si>
    <t>Granite Falls</t>
  </si>
  <si>
    <t>Jackson</t>
  </si>
  <si>
    <t>Luverne</t>
  </si>
  <si>
    <t>Online/Virtual</t>
  </si>
  <si>
    <t>Pipestone</t>
  </si>
  <si>
    <t>Redwood Falls</t>
  </si>
  <si>
    <t>Springfield</t>
  </si>
  <si>
    <t>Worthington</t>
  </si>
  <si>
    <t>REACH</t>
  </si>
  <si>
    <t>TOTAL</t>
  </si>
  <si>
    <t>PERCENT HEADCOUNT BY CAMPUS : FALL TERMS</t>
  </si>
  <si>
    <t>STUDENT CREDIT HOURS: FALL TERMS</t>
  </si>
  <si>
    <t xml:space="preserve"> </t>
  </si>
  <si>
    <t>PERCENT STUDENT CREDIT HOURS: FALL TERMS</t>
  </si>
  <si>
    <t>Added Fall 09</t>
  </si>
  <si>
    <t>AVERAGE CREDIT HOURS PER STUDENT: FALL SEMESTERS</t>
  </si>
  <si>
    <t>FULL TIME EQUIVALENTS: FALL TERMS</t>
  </si>
  <si>
    <t>2000</t>
  </si>
  <si>
    <t>PERCENT FULL TIME EQUIVALENTS: FALL TERMS</t>
  </si>
  <si>
    <t xml:space="preserve"> ENROLLMENTS BY UNITS ENROLLED: FALL TERMS</t>
  </si>
  <si>
    <t>UNITS</t>
  </si>
  <si>
    <t>1,2,3</t>
  </si>
  <si>
    <t>4,5,6</t>
  </si>
  <si>
    <t>7,8,9</t>
  </si>
  <si>
    <t>10,11,12</t>
  </si>
  <si>
    <t>13,14,15</t>
  </si>
  <si>
    <t>16,17,18</t>
  </si>
  <si>
    <t>19,20,21</t>
  </si>
  <si>
    <t>22 or more</t>
  </si>
  <si>
    <t xml:space="preserve"> PERCENT ENROLLMENTS BY UNITS ENROLLED: FALL TERMS</t>
  </si>
  <si>
    <t>21 or more</t>
  </si>
  <si>
    <t xml:space="preserve"> ENROLLMENTS AS FULL TIME/PART TIME: FALL TERMS</t>
  </si>
  <si>
    <t>STATUS</t>
  </si>
  <si>
    <t>Full Time</t>
  </si>
  <si>
    <t>Part Time</t>
  </si>
  <si>
    <t xml:space="preserve"> PERCENT ENROLLMENTS AS FULL TIME/PART TIME: FALL TERMS</t>
  </si>
  <si>
    <t xml:space="preserve"> ENROLLMENTS AS FULL TIME/PART TIME: FALL TERMS - NOT Including CE/CT/MGT </t>
  </si>
  <si>
    <t xml:space="preserve"> PERCENT ENROLLMENTS AS FULL TIME/PART TIME: FALL TERMS - NOT Including CE/CT/MGT</t>
  </si>
  <si>
    <t xml:space="preserve"> ENROLLMENTS BY GENDER: FALL TERMS</t>
  </si>
  <si>
    <t>GENDER</t>
  </si>
  <si>
    <t>Male</t>
  </si>
  <si>
    <t>Female</t>
  </si>
  <si>
    <t>Unknown</t>
  </si>
  <si>
    <t xml:space="preserve"> PERCENT ENROLLMENTS BY GENDER: FALL TERMS</t>
  </si>
  <si>
    <t xml:space="preserve"> ENROLLMENTS BY ETHNIC CATEGORY: FALL TERMS</t>
  </si>
  <si>
    <t>ETHNICITY</t>
  </si>
  <si>
    <t>African American</t>
  </si>
  <si>
    <t>Asian</t>
  </si>
  <si>
    <t>Caucasian</t>
  </si>
  <si>
    <t>Hispanic (Hispanic of any race effective 2018)</t>
  </si>
  <si>
    <t>American Indian or Alaska Native</t>
  </si>
  <si>
    <t>Native Hawaiian/Other Pac</t>
  </si>
  <si>
    <t>Multiple</t>
  </si>
  <si>
    <t xml:space="preserve"> PERCENT ENROLLMENTS BY ETHNIC CATEGORY: FALL TERMS</t>
  </si>
  <si>
    <t>Asian/Pacific Islander</t>
  </si>
  <si>
    <t>Hispanic</t>
  </si>
  <si>
    <t xml:space="preserve"> ENROLLMENTS BY AGE: FALL TERMS</t>
  </si>
  <si>
    <t>AGE CATEGORY</t>
  </si>
  <si>
    <t>Less than 20</t>
  </si>
  <si>
    <t>20 - 24</t>
  </si>
  <si>
    <t>24 &amp; Under</t>
  </si>
  <si>
    <t>25 - 29</t>
  </si>
  <si>
    <t>30 - 39</t>
  </si>
  <si>
    <t>40 - 49</t>
  </si>
  <si>
    <t>50 - 59</t>
  </si>
  <si>
    <t>60 - 69</t>
  </si>
  <si>
    <t>70 or older</t>
  </si>
  <si>
    <t>25 &amp; Older</t>
  </si>
  <si>
    <t>Unknown Ages</t>
  </si>
  <si>
    <t>Average Age</t>
  </si>
  <si>
    <t>Median Age</t>
  </si>
  <si>
    <t>Mode</t>
  </si>
  <si>
    <t>PERCENT ENROLLMENTS BY AGE: FALL TERMS</t>
  </si>
  <si>
    <t xml:space="preserve"> ENROLLMENTS BY ADMISSION STATUS: FALL TERMS</t>
  </si>
  <si>
    <t>2002</t>
  </si>
  <si>
    <t>Regular - 11</t>
  </si>
  <si>
    <t>Transfer - 12</t>
  </si>
  <si>
    <t>Previous Degree - 14</t>
  </si>
  <si>
    <t>Degree Seeking</t>
  </si>
  <si>
    <t>PSEO-Regular - 21</t>
  </si>
  <si>
    <t>High School - 22</t>
  </si>
  <si>
    <t>Undeclared - 31</t>
  </si>
  <si>
    <t>Other</t>
  </si>
  <si>
    <t>Non Degree Seeking</t>
  </si>
  <si>
    <t xml:space="preserve"> PERCENT ENROLLMENTS BY ADMISSION STATUS: FALL TERMS</t>
  </si>
  <si>
    <t>Regular</t>
  </si>
  <si>
    <t>Transfer</t>
  </si>
  <si>
    <t>Previous Degree</t>
  </si>
  <si>
    <t>PSEO-Regular</t>
  </si>
  <si>
    <t>High School</t>
  </si>
  <si>
    <t>Undeclared</t>
  </si>
  <si>
    <t xml:space="preserve"> DEGREE-SEEKING ENROLLMENTS BY GENDER: FALL TERMS</t>
  </si>
  <si>
    <t>GENDER - Degree</t>
  </si>
  <si>
    <t>TOTAL - Degree</t>
  </si>
  <si>
    <t xml:space="preserve"> NON DEGREE-SEEKING ENROLLMENTS BY GENDER: FALL TERMS</t>
  </si>
  <si>
    <t>GENDER - Non Degree</t>
  </si>
  <si>
    <t>TOTAL - Non Degree</t>
  </si>
  <si>
    <t>GRAND TOTAL - GENDER</t>
  </si>
  <si>
    <t>GENDER - All</t>
  </si>
  <si>
    <t>Male - Degree</t>
  </si>
  <si>
    <t>Male - Non Degree</t>
  </si>
  <si>
    <t>Female - Degree</t>
  </si>
  <si>
    <t>Female - Non Degree</t>
  </si>
  <si>
    <t>Unknown - Degree</t>
  </si>
  <si>
    <t>Unknown - Non Degree</t>
  </si>
  <si>
    <t xml:space="preserve"> DEGREE-SEEKING ENROLLMENTS BY ETHNIC CATEGORY: FALL TERMS</t>
  </si>
  <si>
    <t>ETHNICITY - Degree</t>
  </si>
  <si>
    <t xml:space="preserve"> NON DEGREE-SEEKING ENROLLMENTS BY ETHNIC CATEGORY: FALL TERMS</t>
  </si>
  <si>
    <t>ETHNICITY - Non Degree</t>
  </si>
  <si>
    <t>GRAND TOTAL - ETHNICITY</t>
  </si>
  <si>
    <t>ETHNICITY - All</t>
  </si>
  <si>
    <t>African American - Degree</t>
  </si>
  <si>
    <t>African American - Non Degree</t>
  </si>
  <si>
    <t>Asian/Pacific Islander - Degree</t>
  </si>
  <si>
    <t>Asian/Pacific Islander - Non Degree</t>
  </si>
  <si>
    <t>Caucasian - Degree</t>
  </si>
  <si>
    <t>Caucasian - Non Degree</t>
  </si>
  <si>
    <t>Hispanic - Degree</t>
  </si>
  <si>
    <t>Hispanic - Non Degree</t>
  </si>
  <si>
    <t>American Indian or Alaska Native - Degree</t>
  </si>
  <si>
    <t>American Indian or Alaska Native - Non Degree</t>
  </si>
  <si>
    <t>Native Hawaiian/Other Pac - Degree</t>
  </si>
  <si>
    <t>Native Hawaiian/Other Pac - Non Degree</t>
  </si>
  <si>
    <t>Multiple - Degree</t>
  </si>
  <si>
    <t>Multiple - Non Degree</t>
  </si>
  <si>
    <t xml:space="preserve"> ENROLLMENTS BY CLASS: FALL TERMS</t>
  </si>
  <si>
    <t>CLASS</t>
  </si>
  <si>
    <t>Freshman</t>
  </si>
  <si>
    <t>Sophomore</t>
  </si>
  <si>
    <t>Special</t>
  </si>
  <si>
    <t xml:space="preserve"> PERCENT ENROLLMENTS BY CLASS: FALL TERMS</t>
  </si>
  <si>
    <t>FALL SEMESTER ENROLLMENT OF HIGH SCHOOL GRADUATES BY YEAR OF GRADUATION</t>
  </si>
  <si>
    <t>HIGH SCHOOL</t>
  </si>
  <si>
    <t>2003</t>
  </si>
  <si>
    <t>2004</t>
  </si>
  <si>
    <t>2005</t>
  </si>
  <si>
    <t>2006</t>
  </si>
  <si>
    <t>2007</t>
  </si>
  <si>
    <t>2008</t>
  </si>
  <si>
    <t>2009</t>
  </si>
  <si>
    <t>2010</t>
  </si>
  <si>
    <t>2013</t>
  </si>
  <si>
    <t>2014</t>
  </si>
  <si>
    <t>2015</t>
  </si>
  <si>
    <t>2016</t>
  </si>
  <si>
    <t>2017</t>
  </si>
  <si>
    <t>2018</t>
  </si>
  <si>
    <t>2019</t>
  </si>
  <si>
    <t>2020</t>
  </si>
  <si>
    <t>Adrian High School</t>
  </si>
  <si>
    <t>Albert Lea Senior High</t>
  </si>
  <si>
    <t>Alcester-Hudson Schools</t>
  </si>
  <si>
    <t>Added Fall 06</t>
  </si>
  <si>
    <t>Alden-Conger High School</t>
  </si>
  <si>
    <t>Algona High School</t>
  </si>
  <si>
    <t>Alliance Christian Academey</t>
  </si>
  <si>
    <t>Armstrong-Ringsted Cmty School</t>
  </si>
  <si>
    <t>Artesian-Letcher High Sch</t>
  </si>
  <si>
    <t>Austin High School</t>
  </si>
  <si>
    <t>Balaton High School</t>
  </si>
  <si>
    <t>Battle Lake High School</t>
  </si>
  <si>
    <t>Added Fall 07</t>
  </si>
  <si>
    <t>Belview-Danube-Renville</t>
  </si>
  <si>
    <t>Belle-Fourche High School</t>
  </si>
  <si>
    <t>Benson Senior High School</t>
  </si>
  <si>
    <t>Beresford High School</t>
  </si>
  <si>
    <t>Blooming Prairie High School</t>
  </si>
  <si>
    <t>Blue Earth Area High School</t>
  </si>
  <si>
    <t>Bold High School</t>
  </si>
  <si>
    <t>Bon Homme High School</t>
  </si>
  <si>
    <t>Bowie High School</t>
  </si>
  <si>
    <t>Boyden Hull High School</t>
  </si>
  <si>
    <t>Brandon High School</t>
  </si>
  <si>
    <t>Brandon Valley High School</t>
  </si>
  <si>
    <t>Britton High School</t>
  </si>
  <si>
    <t>Brookings High School</t>
  </si>
  <si>
    <t>Buffalo Lake-Hector High School</t>
  </si>
  <si>
    <t>Butterfield-Odin High School</t>
  </si>
  <si>
    <t>Caledonia High School</t>
  </si>
  <si>
    <t>Canby High School</t>
  </si>
  <si>
    <t>Canton High School</t>
  </si>
  <si>
    <t>Carrington High School</t>
  </si>
  <si>
    <t>Castlewood High School</t>
  </si>
  <si>
    <t>Cathedral High School</t>
  </si>
  <si>
    <t>Cedar Mountain High School</t>
  </si>
  <si>
    <t>Central High School</t>
  </si>
  <si>
    <t>Central Lyon Community School</t>
  </si>
  <si>
    <t>Central Minnesota Christian</t>
  </si>
  <si>
    <t>Chamberlain High School</t>
  </si>
  <si>
    <t>Chokio-Alberta High School</t>
  </si>
  <si>
    <t>Clark High School</t>
  </si>
  <si>
    <t>Cleveland High School</t>
  </si>
  <si>
    <t>Clinton-Graceville High School</t>
  </si>
  <si>
    <t>Colman-Egan High School</t>
  </si>
  <si>
    <t>Comfrey High School</t>
  </si>
  <si>
    <t>Conde High School</t>
  </si>
  <si>
    <t>Custer High School</t>
  </si>
  <si>
    <t>Dakota Valley High School</t>
  </si>
  <si>
    <t>Dawson-Boyd High School</t>
  </si>
  <si>
    <t>Del Rio High School</t>
  </si>
  <si>
    <t>Dell Rapids Jr-Sr High School</t>
  </si>
  <si>
    <t>Deubrook High School</t>
  </si>
  <si>
    <t>Deuel High School</t>
  </si>
  <si>
    <t>East Central High School</t>
  </si>
  <si>
    <t>Echo Charter School</t>
  </si>
  <si>
    <t>Edgerton High School</t>
  </si>
  <si>
    <t>Elgin-Millville High School</t>
  </si>
  <si>
    <t>Elk Point - Jefferson</t>
  </si>
  <si>
    <t>Elkton High School</t>
  </si>
  <si>
    <t>Ellsworth High School</t>
  </si>
  <si>
    <t>Lake Benton High School</t>
  </si>
  <si>
    <t>Emmetsburg High School</t>
  </si>
  <si>
    <t>Estelline High School</t>
  </si>
  <si>
    <t>Estherville Lincoln Central</t>
  </si>
  <si>
    <t>Fairmont High School</t>
  </si>
  <si>
    <t>Faith Christian High School</t>
  </si>
  <si>
    <t>Faulkton high School</t>
  </si>
  <si>
    <t>Fillmore Central High School</t>
  </si>
  <si>
    <t>Flandreau High School</t>
  </si>
  <si>
    <t>Freeborn High School</t>
  </si>
  <si>
    <t>Fulda High School</t>
  </si>
  <si>
    <t>Garretson High School</t>
  </si>
  <si>
    <t>George Little Rock High School</t>
  </si>
  <si>
    <t>Gibbon High School</t>
  </si>
  <si>
    <t>Gibbon-Fairfax-Winthrop High</t>
  </si>
  <si>
    <t>Glenco-Silver Lake High School</t>
  </si>
  <si>
    <t>Glendale High School</t>
  </si>
  <si>
    <t>Glenville-Emmons High School</t>
  </si>
  <si>
    <t>Graettinger Community School</t>
  </si>
  <si>
    <t>Granada-Huntley-East Chai</t>
  </si>
  <si>
    <t>Grand Meadow High School</t>
  </si>
  <si>
    <t>Grant-Deuel High School</t>
  </si>
  <si>
    <t>Gregory High School</t>
  </si>
  <si>
    <t>Groton High School</t>
  </si>
  <si>
    <t>Hamlin High School</t>
  </si>
  <si>
    <t>Hancock High School</t>
  </si>
  <si>
    <t>Harris-Lake Park High School</t>
  </si>
  <si>
    <t>Harrisburg High School</t>
  </si>
  <si>
    <t>Hartley Melvin Sanborn High School</t>
  </si>
  <si>
    <t>Havre Public High School</t>
  </si>
  <si>
    <t>Heron Lake-Okabena High School</t>
  </si>
  <si>
    <t>Hills-Beaver Creek High School</t>
  </si>
  <si>
    <t>Hopkins High School</t>
  </si>
  <si>
    <t>Howard High School</t>
  </si>
  <si>
    <t>Huron High School</t>
  </si>
  <si>
    <t>Ipswich High School</t>
  </si>
  <si>
    <t>Irene High School</t>
  </si>
  <si>
    <t>Jackson County Central HS</t>
  </si>
  <si>
    <t>Jamestown High School</t>
  </si>
  <si>
    <t>John Marshall High School</t>
  </si>
  <si>
    <t>Kerkhoven Murdock &amp; Sunbu</t>
  </si>
  <si>
    <t>Lac Qui Parle Valley High</t>
  </si>
  <si>
    <t>Lake Crystal Wellcome Mem</t>
  </si>
  <si>
    <t>Lake Mills High School</t>
  </si>
  <si>
    <t>Lake Preston High School</t>
  </si>
  <si>
    <t>Lakeview High School</t>
  </si>
  <si>
    <t>Lanesboro High School</t>
  </si>
  <si>
    <t>Laurens-Marathon High School</t>
  </si>
  <si>
    <t>LeCenter High School</t>
  </si>
  <si>
    <t>Lennox High School</t>
  </si>
  <si>
    <t>Lincoln Hi (Ivanhoe)</t>
  </si>
  <si>
    <t>Lincoln High School (Esko)</t>
  </si>
  <si>
    <t>Lincoln Jr-Sr High School (Lake City)</t>
  </si>
  <si>
    <t>Lincoln Senior High School (Thief River Flls)</t>
  </si>
  <si>
    <t>Litchfield Senior High School</t>
  </si>
  <si>
    <t>Long Prairie/Grey Eagle HS</t>
  </si>
  <si>
    <t>Luverne High School</t>
  </si>
  <si>
    <t>Maccray High School</t>
  </si>
  <si>
    <t>Madelia High School</t>
  </si>
  <si>
    <t>Mankato East High School</t>
  </si>
  <si>
    <t>Mankato West High School</t>
  </si>
  <si>
    <t>Maple River High School</t>
  </si>
  <si>
    <t>Marcus-Meriden-Cleghorn High</t>
  </si>
  <si>
    <t>Marion High School</t>
  </si>
  <si>
    <t>Marshall High School</t>
  </si>
  <si>
    <t>Marshall Senior High School</t>
  </si>
  <si>
    <t>Martin County West High School</t>
  </si>
  <si>
    <t>Martin Luther High School</t>
  </si>
  <si>
    <t>Mayo High School</t>
  </si>
  <si>
    <t>Mccook Central High School</t>
  </si>
  <si>
    <t>Minneota Public School</t>
  </si>
  <si>
    <t>Minnesota Valley Lutheran</t>
  </si>
  <si>
    <t>Mitchell High School</t>
  </si>
  <si>
    <t>Montevideo Senior High School</t>
  </si>
  <si>
    <t>Montgomery-Lonsdale High School</t>
  </si>
  <si>
    <t>Monticello High School</t>
  </si>
  <si>
    <t>Morris Area High School</t>
  </si>
  <si>
    <t>Mount Vernon High School</t>
  </si>
  <si>
    <t>Mountain Lake Public School</t>
  </si>
  <si>
    <t>Mountain Lake Christian School</t>
  </si>
  <si>
    <t>1</t>
  </si>
  <si>
    <t>2</t>
  </si>
  <si>
    <t>Murray County Central HS</t>
  </si>
  <si>
    <t>Murray High School</t>
  </si>
  <si>
    <t>New London Senior High School</t>
  </si>
  <si>
    <t>New London-Spicer High School</t>
  </si>
  <si>
    <t>New Ulm Senior High School</t>
  </si>
  <si>
    <t>Nrheg High School</t>
  </si>
  <si>
    <t>Okoboji Community School</t>
  </si>
  <si>
    <t>Ortonville High School</t>
  </si>
  <si>
    <t>Palm Beach Central High School</t>
  </si>
  <si>
    <t>Park High School</t>
  </si>
  <si>
    <t>Parker High School</t>
  </si>
  <si>
    <t>Parkston Jr-Sr High School</t>
  </si>
  <si>
    <t>Pipestone/Jasper High School</t>
  </si>
  <si>
    <t>Pius X High School</t>
  </si>
  <si>
    <t>Platte High School</t>
  </si>
  <si>
    <t>Postville High School</t>
  </si>
  <si>
    <t>Rapid City Central High</t>
  </si>
  <si>
    <t>Red Rock Central High Sch</t>
  </si>
  <si>
    <t>Red Wing High School</t>
  </si>
  <si>
    <t>Redwood Valley High School</t>
  </si>
  <si>
    <t>Renville County West High</t>
  </si>
  <si>
    <t>Richfield Sr High School</t>
  </si>
  <si>
    <t>River Ridge High School</t>
  </si>
  <si>
    <t>Rock Valley High School</t>
  </si>
  <si>
    <t>Roncalli High School</t>
  </si>
  <si>
    <t>Roosevelt High School</t>
  </si>
  <si>
    <t>Rosholt High School</t>
  </si>
  <si>
    <t>Roslyn High School</t>
  </si>
  <si>
    <t>Round Lake-Brewster Hs</t>
  </si>
  <si>
    <t>Russell-Tyler-Ruthton High</t>
  </si>
  <si>
    <t>Ruthton High School</t>
  </si>
  <si>
    <t>Ruthven-Ayrshire Community</t>
  </si>
  <si>
    <t>Saint Clair High School</t>
  </si>
  <si>
    <t>Saint James High School</t>
  </si>
  <si>
    <t>Saint Marys High School</t>
  </si>
  <si>
    <t>Saint Peter High School</t>
  </si>
  <si>
    <t>Sanborn High School</t>
  </si>
  <si>
    <t>Sartell High School</t>
  </si>
  <si>
    <t>Shakopee Senior High School</t>
  </si>
  <si>
    <t>Sheldon High School</t>
  </si>
  <si>
    <t>Sibley East Senior High School</t>
  </si>
  <si>
    <t>Sibley-Ocheyedan High School</t>
  </si>
  <si>
    <t>Sisseton High School</t>
  </si>
  <si>
    <t>Sleepy Eye High School</t>
  </si>
  <si>
    <t>South Shore High School</t>
  </si>
  <si>
    <t>Southland Senior High Sch</t>
  </si>
  <si>
    <t>Southwest Minnesota Christian</t>
  </si>
  <si>
    <t>Southwest Star Concept School</t>
  </si>
  <si>
    <t>now HL-O</t>
  </si>
  <si>
    <t>Spencer High School</t>
  </si>
  <si>
    <t>Spirit Lake High School</t>
  </si>
  <si>
    <t>Springfield Public School</t>
  </si>
  <si>
    <t>Stillwater Area Senior HS</t>
  </si>
  <si>
    <t>Storden-Jeffers High School</t>
  </si>
  <si>
    <t>Sully Buttes High School</t>
  </si>
  <si>
    <t>Sunshine Bible Academy</t>
  </si>
  <si>
    <t>Tekamah-Herman High School</t>
  </si>
  <si>
    <t>Terril Jr-Sr High School</t>
  </si>
  <si>
    <t>Tracy Jr-Sr High School</t>
  </si>
  <si>
    <t>Tri-Valley High School 49</t>
  </si>
  <si>
    <t>Truman High School</t>
  </si>
  <si>
    <t>Two Harbors High School</t>
  </si>
  <si>
    <t>United South Central High</t>
  </si>
  <si>
    <t>Vermillion High School</t>
  </si>
  <si>
    <t>Wabasso High School</t>
  </si>
  <si>
    <t>Wall High School</t>
  </si>
  <si>
    <t>Washington High School</t>
  </si>
  <si>
    <t>Webster High School</t>
  </si>
  <si>
    <t>West Bend Mallard High School</t>
  </si>
  <si>
    <t>West Central Area Secondary Sc</t>
  </si>
  <si>
    <t>West Central High School</t>
  </si>
  <si>
    <t>West Fargo High School</t>
  </si>
  <si>
    <t>West Lyon High School</t>
  </si>
  <si>
    <t>Westbrook Christian School</t>
  </si>
  <si>
    <t>Westbrook-Walnut Grove High</t>
  </si>
  <si>
    <t>Wheaton High School</t>
  </si>
  <si>
    <t>White River High School</t>
  </si>
  <si>
    <t>Willmar Senior High School</t>
  </si>
  <si>
    <t>Windom Area High School</t>
  </si>
  <si>
    <t>Winner High School</t>
  </si>
  <si>
    <t>Winona Senior High School</t>
  </si>
  <si>
    <t>Winside High School</t>
  </si>
  <si>
    <t>Woodrow Wilson Community</t>
  </si>
  <si>
    <t>Worthington Senior High School</t>
  </si>
  <si>
    <t>Yellow Medicine East High</t>
  </si>
  <si>
    <t>Zumbrota/Mazeppa High School</t>
  </si>
  <si>
    <t>Other - GED</t>
  </si>
  <si>
    <t>Other - Home School</t>
  </si>
  <si>
    <t>Other States &amp; Misc</t>
  </si>
  <si>
    <t>TOP HIGH SCHOOLS</t>
  </si>
  <si>
    <t>HL-O/Southwest Star Concept School</t>
  </si>
  <si>
    <t xml:space="preserve"> ENROLLMENTS BY RESIDENCY STATUS: FALL TERMS</t>
  </si>
  <si>
    <t>RESIDENCY</t>
  </si>
  <si>
    <t>In-State Resident</t>
  </si>
  <si>
    <t>Out-of-State Resident</t>
  </si>
  <si>
    <t>Non-US-Resident (Intl student)</t>
  </si>
  <si>
    <t>All Others**</t>
  </si>
  <si>
    <t>Note: ** All others also includes unknowns and missing data.</t>
  </si>
  <si>
    <t xml:space="preserve"> PERCENT ENROLLMENTS BY RESIDENCY STATUS: FALL TERMS</t>
  </si>
  <si>
    <t>Non-US-Resident</t>
  </si>
  <si>
    <t>All Others</t>
  </si>
  <si>
    <t xml:space="preserve"> ENROLLMENTS BY SELECTED STATES: FALL TERMS</t>
  </si>
  <si>
    <t>STATE</t>
  </si>
  <si>
    <t>1997</t>
  </si>
  <si>
    <t>Minnesota</t>
  </si>
  <si>
    <t>Iowa</t>
  </si>
  <si>
    <t>Nebraska</t>
  </si>
  <si>
    <t>North Dakota</t>
  </si>
  <si>
    <t>South Dakota</t>
  </si>
  <si>
    <t>Wisconsin</t>
  </si>
  <si>
    <t>Florida (Added Fall03)</t>
  </si>
  <si>
    <t>Michigan (Added Fall02)</t>
  </si>
  <si>
    <t xml:space="preserve"> PERCENT ENROLLMENTS BY SELECTED STATES: FALL TERMS</t>
  </si>
  <si>
    <t>Michigan (Added Fall03)</t>
  </si>
  <si>
    <t>ENROLLMENTS BY SELECTED MINNESOTA COUNTIES: FALL TERMS</t>
  </si>
  <si>
    <t>COUNTY</t>
  </si>
  <si>
    <t>1998</t>
  </si>
  <si>
    <t>1999</t>
  </si>
  <si>
    <t>Anoka (added Fall09)</t>
  </si>
  <si>
    <t>Big Stone</t>
  </si>
  <si>
    <t>Blue Earth (Added Fall06)</t>
  </si>
  <si>
    <t>Brown</t>
  </si>
  <si>
    <t>Carver (Added Fall06)</t>
  </si>
  <si>
    <t>Chippewa</t>
  </si>
  <si>
    <t>Cottonwood</t>
  </si>
  <si>
    <t>Crow Wing (added Fall09)</t>
  </si>
  <si>
    <t>Dakota (added Fall09)</t>
  </si>
  <si>
    <t>Faribault</t>
  </si>
  <si>
    <t>Hennepin (added Fall09)</t>
  </si>
  <si>
    <t>Kandiyohi (added Fall14)</t>
  </si>
  <si>
    <t>Lac Qui Parl</t>
  </si>
  <si>
    <t>Lincoln</t>
  </si>
  <si>
    <t>Lyon</t>
  </si>
  <si>
    <t>Martin</t>
  </si>
  <si>
    <t>McLeod (added Fall09)</t>
  </si>
  <si>
    <t>Meeker (added Fall09)</t>
  </si>
  <si>
    <t>Mower (Added Fall07)</t>
  </si>
  <si>
    <t>Murray</t>
  </si>
  <si>
    <t>Nicollet (added Fall09)</t>
  </si>
  <si>
    <t>Nobles</t>
  </si>
  <si>
    <t>Redwood</t>
  </si>
  <si>
    <t>Renville</t>
  </si>
  <si>
    <t>Rice</t>
  </si>
  <si>
    <t>Rock</t>
  </si>
  <si>
    <t>Scott (added Fall09)</t>
  </si>
  <si>
    <t>Sherburne (added Fall09)</t>
  </si>
  <si>
    <t>Stearns (added Fall09)</t>
  </si>
  <si>
    <t>Stevens</t>
  </si>
  <si>
    <t>Swift</t>
  </si>
  <si>
    <t>Watonwan</t>
  </si>
  <si>
    <t>Wright (added Fall09)</t>
  </si>
  <si>
    <t>Yellow Med</t>
  </si>
  <si>
    <t>Other Counties</t>
  </si>
  <si>
    <t>Sub-Total</t>
  </si>
  <si>
    <t>Unknown/Out of State</t>
  </si>
  <si>
    <t>PERCENT ENROLLMENTS BY COUNTY : FALL TERMS</t>
  </si>
  <si>
    <t>Dakota (Added Fall09)</t>
  </si>
  <si>
    <t>Faribault (Added Fall07)</t>
  </si>
  <si>
    <t>Hennepin (Added Fall09)</t>
  </si>
  <si>
    <t>McCleod (Added Fall09)</t>
  </si>
  <si>
    <t>Meeker (Added Fall 09)</t>
  </si>
  <si>
    <t>Nicollet (Added Fall09)</t>
  </si>
  <si>
    <t>Stevens (Added Fall02)</t>
  </si>
  <si>
    <t>Wright (Added Fall 09)</t>
  </si>
  <si>
    <t>ENROLLMENTS AS A PERCENTAGE OF THE COLLEGE AGE POPULATION OF SELECTED COUNTIES</t>
  </si>
  <si>
    <t>1990 Census</t>
  </si>
  <si>
    <t>1996 Enrolled</t>
  </si>
  <si>
    <t>1997 Enrolled</t>
  </si>
  <si>
    <t>1998 Enrolled</t>
  </si>
  <si>
    <t>1999 Enrolled</t>
  </si>
  <si>
    <t>2000 Census</t>
  </si>
  <si>
    <t>2000 Enrolled</t>
  </si>
  <si>
    <t>2001 Enrolled</t>
  </si>
  <si>
    <t>2002 Enrolled</t>
  </si>
  <si>
    <t>2003 Enrolled</t>
  </si>
  <si>
    <t>2004 Enrolled</t>
  </si>
  <si>
    <t>2005 Enrolled</t>
  </si>
  <si>
    <t>2006 Enrolled</t>
  </si>
  <si>
    <t>2007 Enrolled</t>
  </si>
  <si>
    <t>2008 Enrolled</t>
  </si>
  <si>
    <t>2009 Enrolled</t>
  </si>
  <si>
    <t>2010 Enrolled</t>
  </si>
  <si>
    <t>2010 Census</t>
  </si>
  <si>
    <t>2013 Enrolled</t>
  </si>
  <si>
    <t>2014 Enrolled</t>
  </si>
  <si>
    <t>2015 Enrolled</t>
  </si>
  <si>
    <t>2016 Enrolled</t>
  </si>
  <si>
    <t>2017 Enrolled</t>
  </si>
  <si>
    <t>2018 Enrolled</t>
  </si>
  <si>
    <t>2019 Enrolled</t>
  </si>
  <si>
    <t>2020 Enrolled</t>
  </si>
  <si>
    <t>Anoka (Added Fall09)</t>
  </si>
  <si>
    <t>298084</t>
  </si>
  <si>
    <t>Crow Wing (Added Fall09)</t>
  </si>
  <si>
    <t>Kandiyohi (Fadded Fall14)</t>
  </si>
  <si>
    <t>McLeod</t>
  </si>
  <si>
    <t>Meeker</t>
  </si>
  <si>
    <t>Nicollet</t>
  </si>
  <si>
    <t>Sherburne (Added Fall09)</t>
  </si>
  <si>
    <t>Stearns (Added Fall09)</t>
  </si>
  <si>
    <t>Wright (Added Fall09)</t>
  </si>
  <si>
    <t>2010 College age population is defined as the number of persons between the ages of 16 and 64 .</t>
  </si>
  <si>
    <t xml:space="preserve">2000 Census Data - Includes persons in the age category of 15 - 17 up through 64. </t>
  </si>
  <si>
    <t xml:space="preserve"> Source: U. S. Census Bureau</t>
  </si>
  <si>
    <t>REGISTRATIONS IN DISTANCE EDUCATION - NUMBER OF COURSES OFFERED</t>
  </si>
  <si>
    <t>FALL 99</t>
  </si>
  <si>
    <t>FALL 00</t>
  </si>
  <si>
    <t>FALL 01</t>
  </si>
  <si>
    <t>FALL 02</t>
  </si>
  <si>
    <t>Fall 07</t>
  </si>
  <si>
    <t>Fall 08</t>
  </si>
  <si>
    <t>Fall 09</t>
  </si>
  <si>
    <t xml:space="preserve">Fall 10 </t>
  </si>
  <si>
    <t>Fall 11</t>
  </si>
  <si>
    <t>Fall 12</t>
  </si>
  <si>
    <t>Fall 13</t>
  </si>
  <si>
    <t>Fall 14</t>
  </si>
  <si>
    <t>Fall 15</t>
  </si>
  <si>
    <t>Fall 16</t>
  </si>
  <si>
    <t>Fall 17</t>
  </si>
  <si>
    <t>Fall 18</t>
  </si>
  <si>
    <t>ITV - Sending Only 04 media code</t>
  </si>
  <si>
    <t>INTERNET (03 or 12 or 13 media code)</t>
  </si>
  <si>
    <t>REGISTRATIONS IN DISTANCE EDUCATION - NUMBER OF CREDITS SOLD</t>
  </si>
  <si>
    <t>FALL 03</t>
  </si>
  <si>
    <t>FALL 04</t>
  </si>
  <si>
    <t>Fall 10</t>
  </si>
  <si>
    <t>ITV - All</t>
  </si>
  <si>
    <t>INTERNET</t>
  </si>
  <si>
    <t>REGISTRATIONS IN DISTANCE EDUCATION - NUMBER OF SEATS TAKEN</t>
  </si>
  <si>
    <t>Fall 2016</t>
  </si>
  <si>
    <t>ITV - All (F20 COVID-19)</t>
  </si>
  <si>
    <t>REGISTRATIONS IN DISTANCE EDUCATION - AVERAGE NUMBER OF CREDITS PER STUDENT ENROLLED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</si>
  <si>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</si>
  <si>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</si>
  <si>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</si>
  <si>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</si>
  <si>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</si>
  <si>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</si>
  <si>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</si>
  <si>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</si>
  <si>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</si>
  <si>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</si>
  <si>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</si>
  <si>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</si>
  <si>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Count</t>
  </si>
  <si>
    <t>Percent</t>
  </si>
  <si>
    <t>AA</t>
  </si>
  <si>
    <t>AAS</t>
  </si>
  <si>
    <t>AS</t>
  </si>
  <si>
    <t>Advanced Technical Certificate</t>
  </si>
  <si>
    <t>Certificate</t>
  </si>
  <si>
    <t xml:space="preserve">Diploma </t>
  </si>
  <si>
    <t>Total Degrees</t>
  </si>
  <si>
    <t>Unduplicated Headcount</t>
  </si>
  <si>
    <t>SUBJ</t>
  </si>
  <si>
    <t>LONG_DESC</t>
  </si>
  <si>
    <t>SumOfSumOfREG_CRHR</t>
  </si>
  <si>
    <t>FTE</t>
  </si>
  <si>
    <t xml:space="preserve"> FY15 FTE%</t>
  </si>
  <si>
    <t>FY16CrSold</t>
  </si>
  <si>
    <t>FY16 FTE%</t>
  </si>
  <si>
    <t>FY17CrSold</t>
  </si>
  <si>
    <t>FY17 FTE%</t>
  </si>
  <si>
    <t>FY18CrSold</t>
  </si>
  <si>
    <t>FY18 FTE%</t>
  </si>
  <si>
    <t>FY19CrSold</t>
  </si>
  <si>
    <t>FY19 FTE%</t>
  </si>
  <si>
    <t>FY20CrSold</t>
  </si>
  <si>
    <t>FY20 FTE%</t>
  </si>
  <si>
    <t>ACCT</t>
  </si>
  <si>
    <t>Accounting</t>
  </si>
  <si>
    <t>ADSA</t>
  </si>
  <si>
    <t>Administrative assistant</t>
  </si>
  <si>
    <t>ADSM</t>
  </si>
  <si>
    <t>Medical secretary</t>
  </si>
  <si>
    <t>AGRI</t>
  </si>
  <si>
    <t>Agriculture</t>
  </si>
  <si>
    <t>ART</t>
  </si>
  <si>
    <t>Art</t>
  </si>
  <si>
    <t>AUTO</t>
  </si>
  <si>
    <t>Automotive</t>
  </si>
  <si>
    <t>BIOL</t>
  </si>
  <si>
    <t>Biology</t>
  </si>
  <si>
    <t>BIOT</t>
  </si>
  <si>
    <t>Biotechnology</t>
  </si>
  <si>
    <t>BUS</t>
  </si>
  <si>
    <t>Business</t>
  </si>
  <si>
    <t>CDEV</t>
  </si>
  <si>
    <t>Child care and education</t>
  </si>
  <si>
    <t>CHEM</t>
  </si>
  <si>
    <t>Chemistry</t>
  </si>
  <si>
    <t>CJS</t>
  </si>
  <si>
    <t>Criminal Justice</t>
  </si>
  <si>
    <t>CMAE</t>
  </si>
  <si>
    <t>CMHW</t>
  </si>
  <si>
    <t>Community Health Worker</t>
  </si>
  <si>
    <t>COSM</t>
  </si>
  <si>
    <t>Cosmetology</t>
  </si>
  <si>
    <t>COSR</t>
  </si>
  <si>
    <t>Cosmetology refresher</t>
  </si>
  <si>
    <t>CRPT</t>
  </si>
  <si>
    <t>Carpentry</t>
  </si>
  <si>
    <t>CSBM</t>
  </si>
  <si>
    <t>Computerized small business management</t>
  </si>
  <si>
    <t>CSCI</t>
  </si>
  <si>
    <t>Computer science</t>
  </si>
  <si>
    <t>CST</t>
  </si>
  <si>
    <t>Computer support technician</t>
  </si>
  <si>
    <t>DEN</t>
  </si>
  <si>
    <t>Dental</t>
  </si>
  <si>
    <t>DSL</t>
  </si>
  <si>
    <t>Diesel</t>
  </si>
  <si>
    <t>ECON</t>
  </si>
  <si>
    <t>Economics</t>
  </si>
  <si>
    <t>EDUC</t>
  </si>
  <si>
    <t>Education</t>
  </si>
  <si>
    <t>ELCO</t>
  </si>
  <si>
    <t>Electric core</t>
  </si>
  <si>
    <t>ELEC</t>
  </si>
  <si>
    <t>Electrician</t>
  </si>
  <si>
    <t>ELPL</t>
  </si>
  <si>
    <t>Powerline</t>
  </si>
  <si>
    <t>ELUT</t>
  </si>
  <si>
    <t>Electric utility</t>
  </si>
  <si>
    <t>ELWT</t>
  </si>
  <si>
    <t>Wind energy</t>
  </si>
  <si>
    <t>EMS</t>
  </si>
  <si>
    <t>Ems</t>
  </si>
  <si>
    <t>ENGL</t>
  </si>
  <si>
    <t>English</t>
  </si>
  <si>
    <t>ENGR</t>
  </si>
  <si>
    <t>Engineering</t>
  </si>
  <si>
    <t>ESL</t>
  </si>
  <si>
    <t>English as a second language</t>
  </si>
  <si>
    <t>ESTH</t>
  </si>
  <si>
    <t>Esthetician</t>
  </si>
  <si>
    <t>FBMA</t>
  </si>
  <si>
    <t>Farm business management-advanced</t>
  </si>
  <si>
    <t>FBMT</t>
  </si>
  <si>
    <t>Farm business management</t>
  </si>
  <si>
    <t>FLPW</t>
  </si>
  <si>
    <t>Fluid power</t>
  </si>
  <si>
    <t>GEOG</t>
  </si>
  <si>
    <t>Geography</t>
  </si>
  <si>
    <t>GSCL</t>
  </si>
  <si>
    <t>General studies</t>
  </si>
  <si>
    <t>GSCM</t>
  </si>
  <si>
    <t>GSSS</t>
  </si>
  <si>
    <t>HC</t>
  </si>
  <si>
    <t>Health care</t>
  </si>
  <si>
    <t>HIMC</t>
  </si>
  <si>
    <t>HIST</t>
  </si>
  <si>
    <t>History</t>
  </si>
  <si>
    <t>HLTH</t>
  </si>
  <si>
    <t>Health</t>
  </si>
  <si>
    <t>HSER</t>
  </si>
  <si>
    <t>Human services</t>
  </si>
  <si>
    <t>HUM</t>
  </si>
  <si>
    <t>Humanities</t>
  </si>
  <si>
    <t>HVAC</t>
  </si>
  <si>
    <t>Heating, ventilation &amp; ac/refrigeration</t>
  </si>
  <si>
    <t>INDT</t>
  </si>
  <si>
    <t>Industrial Technology</t>
  </si>
  <si>
    <t>LAWE</t>
  </si>
  <si>
    <t>Law enforcement</t>
  </si>
  <si>
    <t>LWMP</t>
  </si>
  <si>
    <t>Lamb and wool management</t>
  </si>
  <si>
    <t>MACH</t>
  </si>
  <si>
    <t>Machine tool</t>
  </si>
  <si>
    <t>MATH</t>
  </si>
  <si>
    <t>Mathematics</t>
  </si>
  <si>
    <t>MDLT</t>
  </si>
  <si>
    <t>Medical lab tech</t>
  </si>
  <si>
    <t>MECH</t>
  </si>
  <si>
    <t>Mechatronics</t>
  </si>
  <si>
    <t>MEDA</t>
  </si>
  <si>
    <t>Medical assistant</t>
  </si>
  <si>
    <t>MSTH</t>
  </si>
  <si>
    <t>Massage therapy</t>
  </si>
  <si>
    <t>MUSC</t>
  </si>
  <si>
    <t>Music</t>
  </si>
  <si>
    <t>NAIL</t>
  </si>
  <si>
    <t>Cosmetology-nail</t>
  </si>
  <si>
    <t>NSCI</t>
  </si>
  <si>
    <t>Natural science</t>
  </si>
  <si>
    <t>NURS</t>
  </si>
  <si>
    <t>Nursing</t>
  </si>
  <si>
    <t>PHED</t>
  </si>
  <si>
    <t>Physical education</t>
  </si>
  <si>
    <t>PHIL</t>
  </si>
  <si>
    <t>Philosophy</t>
  </si>
  <si>
    <t>PHRM</t>
  </si>
  <si>
    <t>Pharmacy Tech</t>
  </si>
  <si>
    <t>PHYS</t>
  </si>
  <si>
    <t>Physics</t>
  </si>
  <si>
    <t>PLMB</t>
  </si>
  <si>
    <t>Plumbing</t>
  </si>
  <si>
    <t>PLHT</t>
  </si>
  <si>
    <t>Plumbing and Heating</t>
  </si>
  <si>
    <t>PRNU</t>
  </si>
  <si>
    <t>Practical nursing</t>
  </si>
  <si>
    <t>PRSP</t>
  </si>
  <si>
    <t>PSCI</t>
  </si>
  <si>
    <t>Political science</t>
  </si>
  <si>
    <t>PSYC</t>
  </si>
  <si>
    <t>Psychology</t>
  </si>
  <si>
    <t>RADT</t>
  </si>
  <si>
    <t>Radiologic technology</t>
  </si>
  <si>
    <t>RNEW</t>
  </si>
  <si>
    <t>Renewable energy</t>
  </si>
  <si>
    <t>ROBT</t>
  </si>
  <si>
    <t>Robotics</t>
  </si>
  <si>
    <t>SBMT</t>
  </si>
  <si>
    <t>Small business management</t>
  </si>
  <si>
    <t>SOC</t>
  </si>
  <si>
    <t>Sociology</t>
  </si>
  <si>
    <t>SOLR</t>
  </si>
  <si>
    <t>Solar Technology</t>
  </si>
  <si>
    <t>SPAN</t>
  </si>
  <si>
    <t>Spanish</t>
  </si>
  <si>
    <t>SPCH</t>
  </si>
  <si>
    <t>Speech</t>
  </si>
  <si>
    <t>STSK</t>
  </si>
  <si>
    <t>Study skills</t>
  </si>
  <si>
    <t>SURG</t>
  </si>
  <si>
    <t>Surgical technology</t>
  </si>
  <si>
    <t>THTR</t>
  </si>
  <si>
    <t>Theater</t>
  </si>
  <si>
    <t>TRAB</t>
  </si>
  <si>
    <t>Collision repair technology</t>
  </si>
  <si>
    <t>TRAN</t>
  </si>
  <si>
    <t>TRDR</t>
  </si>
  <si>
    <t>Truck driver</t>
  </si>
  <si>
    <t>TRPS</t>
  </si>
  <si>
    <t>Power sports technology</t>
  </si>
  <si>
    <t>WELD</t>
  </si>
  <si>
    <t>Welding</t>
  </si>
  <si>
    <t>Big Stone County, Minnesota</t>
  </si>
  <si>
    <t>Brown County, Minnesota</t>
  </si>
  <si>
    <t>Chippewa County, Minnesota</t>
  </si>
  <si>
    <t>Cottonwood County, Minnesota</t>
  </si>
  <si>
    <t>Jackson County, Minnesota</t>
  </si>
  <si>
    <t>Lac qui Parle County, Minnesota</t>
  </si>
  <si>
    <t>Lincoln County, Minnesota</t>
  </si>
  <si>
    <t>Lyon County, Minnesota</t>
  </si>
  <si>
    <t>Martin County, Minnesota</t>
  </si>
  <si>
    <t>Murray County, Minnesota</t>
  </si>
  <si>
    <t>Nobles County, Minnesota</t>
  </si>
  <si>
    <t>Pipestone County, Minnesota</t>
  </si>
  <si>
    <t>Redwood County, Minnesota</t>
  </si>
  <si>
    <t>Renville County, Minnesota</t>
  </si>
  <si>
    <t>Rock County, Minnesota</t>
  </si>
  <si>
    <t>Swift County, Minnesota</t>
  </si>
  <si>
    <t>Watonwan County, Minnesota</t>
  </si>
  <si>
    <t>Yellow Medicine County, Minnesota</t>
  </si>
  <si>
    <t>Blue Earth County, Minnesota</t>
  </si>
  <si>
    <t>Faribault County, Minnesota</t>
  </si>
  <si>
    <t>Morrison County, Minnesota</t>
  </si>
  <si>
    <t>Mower County, Minnesota</t>
  </si>
  <si>
    <t>Sibley County, Minnesota</t>
  </si>
  <si>
    <t>Stevens County, Minnesota</t>
  </si>
  <si>
    <t>Carver County, Minnesota</t>
  </si>
  <si>
    <t>Total:</t>
  </si>
  <si>
    <t>70,205</t>
  </si>
  <si>
    <t>Male:</t>
  </si>
  <si>
    <t>35,094</t>
  </si>
  <si>
    <t>Under 5 years</t>
  </si>
  <si>
    <t>3,108</t>
  </si>
  <si>
    <t>5 to 9 years</t>
  </si>
  <si>
    <t>3,302</t>
  </si>
  <si>
    <t>10 to 14 years</t>
  </si>
  <si>
    <t>3,181</t>
  </si>
  <si>
    <t>15 to 17 years</t>
  </si>
  <si>
    <t>1,683</t>
  </si>
  <si>
    <t>18 and 19 years</t>
  </si>
  <si>
    <t>889</t>
  </si>
  <si>
    <t>20 years</t>
  </si>
  <si>
    <t>364</t>
  </si>
  <si>
    <t>21 years</t>
  </si>
  <si>
    <t>301</t>
  </si>
  <si>
    <t>22 to 24 years</t>
  </si>
  <si>
    <t>964</t>
  </si>
  <si>
    <t>25 to 29 years</t>
  </si>
  <si>
    <t>1,937</t>
  </si>
  <si>
    <t>30 to 34 years</t>
  </si>
  <si>
    <t>2,817</t>
  </si>
  <si>
    <t>35 to 39 years</t>
  </si>
  <si>
    <t>3,852</t>
  </si>
  <si>
    <t>40 to 44 years</t>
  </si>
  <si>
    <t>3,491</t>
  </si>
  <si>
    <t>45 to 49 years</t>
  </si>
  <si>
    <t>2,755</t>
  </si>
  <si>
    <t>50 to 54 years</t>
  </si>
  <si>
    <t>1,983</t>
  </si>
  <si>
    <t>55 to 59 years</t>
  </si>
  <si>
    <t>1,341</t>
  </si>
  <si>
    <t>60 and 61 years</t>
  </si>
  <si>
    <t>435</t>
  </si>
  <si>
    <t>62 to 64 years</t>
  </si>
  <si>
    <t>498</t>
  </si>
  <si>
    <t>65 and 66 years</t>
  </si>
  <si>
    <t>309</t>
  </si>
  <si>
    <t>67 to 69 years</t>
  </si>
  <si>
    <t>416</t>
  </si>
  <si>
    <t>70 to 74 years</t>
  </si>
  <si>
    <t>579</t>
  </si>
  <si>
    <t>75 to 79 years</t>
  </si>
  <si>
    <t>448</t>
  </si>
  <si>
    <t>80 to 84 years</t>
  </si>
  <si>
    <t>252</t>
  </si>
  <si>
    <t>85 years and over</t>
  </si>
  <si>
    <t>189</t>
  </si>
  <si>
    <t>Female:</t>
  </si>
  <si>
    <t>35,111</t>
  </si>
  <si>
    <t>3,062</t>
  </si>
  <si>
    <t>3,195</t>
  </si>
  <si>
    <t>2,956</t>
  </si>
  <si>
    <t>1,593</t>
  </si>
  <si>
    <t>776</t>
  </si>
  <si>
    <t>298</t>
  </si>
  <si>
    <t>329</t>
  </si>
  <si>
    <t>907</t>
  </si>
  <si>
    <t>1,933</t>
  </si>
  <si>
    <t>3,924</t>
  </si>
  <si>
    <t>3,348</t>
  </si>
  <si>
    <t>2,586</t>
  </si>
  <si>
    <t>1,854</t>
  </si>
  <si>
    <t>1,355</t>
  </si>
  <si>
    <t>380</t>
  </si>
  <si>
    <t>500</t>
  </si>
  <si>
    <t>342</t>
  </si>
  <si>
    <t>467</t>
  </si>
  <si>
    <t>669</t>
  </si>
  <si>
    <t>598</t>
  </si>
  <si>
    <t>439</t>
  </si>
  <si>
    <t>538</t>
  </si>
  <si>
    <t>Basic Five Age Cohorts Report for Minnesota</t>
  </si>
  <si>
    <t>Geographic Unit(s)=County</t>
  </si>
  <si>
    <t>Age 0-17</t>
  </si>
  <si>
    <t>Age 18-24</t>
  </si>
  <si>
    <t>Age 25-44</t>
  </si>
  <si>
    <t>Age 45-64</t>
  </si>
  <si>
    <t>Over 65</t>
  </si>
  <si>
    <t>18-64</t>
  </si>
  <si>
    <t>Geographic</t>
  </si>
  <si>
    <t>Total</t>
  </si>
  <si>
    <t>#</t>
  </si>
  <si>
    <t>%</t>
  </si>
  <si>
    <t>Area</t>
  </si>
  <si>
    <t>Pop</t>
  </si>
  <si>
    <t>Aitkin County</t>
  </si>
  <si>
    <t>Anoka County</t>
  </si>
  <si>
    <t>Becker County</t>
  </si>
  <si>
    <t>Beltrami County</t>
  </si>
  <si>
    <t>Benton County</t>
  </si>
  <si>
    <t>Big Stone County</t>
  </si>
  <si>
    <t>Blue Earth County</t>
  </si>
  <si>
    <t>Brown County</t>
  </si>
  <si>
    <t>Carlton County</t>
  </si>
  <si>
    <t>Carver County</t>
  </si>
  <si>
    <t>Cass County</t>
  </si>
  <si>
    <t>Chippewa County</t>
  </si>
  <si>
    <t>Chisago County</t>
  </si>
  <si>
    <t>Clay County</t>
  </si>
  <si>
    <t>Clearwater County</t>
  </si>
  <si>
    <t>Cook County</t>
  </si>
  <si>
    <t>Cottonwood County</t>
  </si>
  <si>
    <t>Crow Wing County</t>
  </si>
  <si>
    <t>Dakota County</t>
  </si>
  <si>
    <t>Dodge County</t>
  </si>
  <si>
    <t>Douglas County</t>
  </si>
  <si>
    <t>Faribault County</t>
  </si>
  <si>
    <t>Fillmore County</t>
  </si>
  <si>
    <t>Freeborn County</t>
  </si>
  <si>
    <t>Goodhue County</t>
  </si>
  <si>
    <t>Grant County</t>
  </si>
  <si>
    <t>Hennepin County</t>
  </si>
  <si>
    <t>Houston County</t>
  </si>
  <si>
    <t>Hubbard County</t>
  </si>
  <si>
    <t>Isanti County</t>
  </si>
  <si>
    <t>Itasca County</t>
  </si>
  <si>
    <t>Jackson County</t>
  </si>
  <si>
    <t>Kanabec County</t>
  </si>
  <si>
    <t>Kandiyohi County</t>
  </si>
  <si>
    <t>Kittson County</t>
  </si>
  <si>
    <t>Koochiching County</t>
  </si>
  <si>
    <t>Lac qui Parle County</t>
  </si>
  <si>
    <t>Lake County</t>
  </si>
  <si>
    <t>Lake of the Woods County</t>
  </si>
  <si>
    <t>Le Sueur County</t>
  </si>
  <si>
    <t>Lincoln County</t>
  </si>
  <si>
    <t>Lyon County</t>
  </si>
  <si>
    <t>Mahnomen County</t>
  </si>
  <si>
    <t>Marshall County</t>
  </si>
  <si>
    <t>Martin County</t>
  </si>
  <si>
    <t>McLeod County</t>
  </si>
  <si>
    <t>Meeker County</t>
  </si>
  <si>
    <t>Mille Lacs County</t>
  </si>
  <si>
    <t>Morrison County</t>
  </si>
  <si>
    <t>Mower County</t>
  </si>
  <si>
    <t>Murray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</si>
  <si>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</si>
  <si>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</si>
  <si>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</si>
  <si>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</si>
  <si>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</si>
  <si>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</si>
  <si>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</si>
  <si>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</si>
  <si>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Polk County</t>
  </si>
  <si>
    <t>Pope County</t>
  </si>
  <si>
    <t>Ramsey County</t>
  </si>
  <si>
    <t>Red Lake County</t>
  </si>
  <si>
    <t>Redwood County</t>
  </si>
  <si>
    <t>Renville County</t>
  </si>
  <si>
    <t>Rice County</t>
  </si>
  <si>
    <t>Rock County</t>
  </si>
  <si>
    <t>Roseau County</t>
  </si>
  <si>
    <t>Scott County</t>
  </si>
  <si>
    <t>Sherburne County</t>
  </si>
  <si>
    <t>Sibley County</t>
  </si>
  <si>
    <t>St. Louis County</t>
  </si>
  <si>
    <t>Stearns County</t>
  </si>
  <si>
    <t>Steele County</t>
  </si>
  <si>
    <t>Stevens County</t>
  </si>
  <si>
    <t>Swift County</t>
  </si>
  <si>
    <t>Todd County</t>
  </si>
  <si>
    <t>Traverse County</t>
  </si>
  <si>
    <t>Wabasha County</t>
  </si>
  <si>
    <t>Wadena County</t>
  </si>
  <si>
    <t>Waseca County</t>
  </si>
  <si>
    <t>Washington County</t>
  </si>
  <si>
    <t>Watonwan County</t>
  </si>
  <si>
    <t>Wilkin County</t>
  </si>
  <si>
    <t>Winona County</t>
  </si>
  <si>
    <t>Wright County</t>
  </si>
  <si>
    <t>Yellow Medicine County</t>
  </si>
  <si>
    <t>The "%" cols show age cohort as % of total pop, while "% Female" is the % of the cohort that is female</t>
  </si>
  <si>
    <t>Report generated by MO Census Data Center on 23MAY11 from setup in age_report.sas in dpro2010/Tools using acs2010.mnpros data</t>
  </si>
  <si>
    <t>Geographic Unit(s)=County Subdivision</t>
  </si>
  <si>
    <t>Aitkin Co. - Aitkin township</t>
  </si>
  <si>
    <t>Aitkin Co. - Ball Bluff township</t>
  </si>
  <si>
    <t>Aitkin Co. - Balsam township</t>
  </si>
  <si>
    <t>.</t>
  </si>
  <si>
    <t>Aitkin Co. - Beaver township</t>
  </si>
  <si>
    <t>Aitkin Co. - Clark township</t>
  </si>
  <si>
    <t>Aitkin Co. - Cornish township</t>
  </si>
  <si>
    <t>Aitkin Co. - Farm Island township</t>
  </si>
  <si>
    <t>Aitkin Co. - Fleming township</t>
  </si>
  <si>
    <t>Aitkin Co. - Glen township</t>
  </si>
  <si>
    <t>Aitkin Co. - Haugen township</t>
  </si>
  <si>
    <t>Aitkin Co. - Hazelton township</t>
  </si>
  <si>
    <t>Aitkin Co. - Hill Lake township</t>
  </si>
  <si>
    <t>Aitkin Co. - Idun township</t>
  </si>
  <si>
    <t>Aitkin Co. - Jevne township</t>
  </si>
  <si>
    <t>Aitkin Co. - Kimberly township</t>
  </si>
  <si>
    <t>Aitkin Co. - Lakeside township</t>
  </si>
  <si>
    <t>Aitkin Co. - Lee township</t>
  </si>
  <si>
    <t>Aitkin Co. - Libby township</t>
  </si>
  <si>
    <t>Aitkin Co. - Logan township</t>
  </si>
  <si>
    <t>Aitkin Co. - Macville township</t>
  </si>
  <si>
    <t>Aitkin Co. - Malmo township</t>
  </si>
  <si>
    <t>Aitkin Co. - McGregor township</t>
  </si>
  <si>
    <t>Aitkin Co. - Millward township</t>
  </si>
  <si>
    <t>Aitkin Co. - Morrison township</t>
  </si>
  <si>
    <t>Aitkin Co. - Nordland township</t>
  </si>
  <si>
    <t>Aitkin Co. - Pliny township</t>
  </si>
  <si>
    <t>Aitkin Co. - Rice River township</t>
  </si>
  <si>
    <t>Aitkin Co. - Salo township</t>
  </si>
  <si>
    <t>Aitkin Co. - Seavey township</t>
  </si>
  <si>
    <t>Aitkin Co. - Shamrock township</t>
  </si>
  <si>
    <t>Aitkin Co. - Spalding township</t>
  </si>
  <si>
    <t>Aitkin Co. - Spencer township</t>
  </si>
  <si>
    <t>Aitkin Co. - Turner township</t>
  </si>
  <si>
    <t>Aitkin Co. - Verdon township</t>
  </si>
  <si>
    <t>Aitkin Co. - Wagner township</t>
  </si>
  <si>
    <t>Aitkin Co. - Waukenabo township</t>
  </si>
  <si>
    <t>Aitkin Co. - Wealthwood township</t>
  </si>
  <si>
    <t>Aitkin Co. - White Pine township</t>
  </si>
  <si>
    <t>Aitkin Co. - Williams township</t>
  </si>
  <si>
    <t>Aitkin Co. - Workman township</t>
  </si>
  <si>
    <t>Anoka Co. - Linwood township</t>
  </si>
  <si>
    <t>Becker Co. - Atlanta township</t>
  </si>
  <si>
    <t>Becker Co. - Audubon township</t>
  </si>
  <si>
    <t>Becker Co. - Burlington township</t>
  </si>
  <si>
    <t>Becker Co. - Callaway township</t>
  </si>
  <si>
    <t>Becker Co. - Carsonville township</t>
  </si>
  <si>
    <t>Becker Co. - Cormorant township</t>
  </si>
  <si>
    <t>Becker Co. - Cuba township</t>
  </si>
  <si>
    <t>Becker Co. - Detroit township</t>
  </si>
  <si>
    <t>Becker Co. - Eagle View township</t>
  </si>
  <si>
    <t>Becker Co. - Erie township</t>
  </si>
  <si>
    <t>Becker Co. - Evergreen township</t>
  </si>
  <si>
    <t>Becker Co. - Forest township</t>
  </si>
  <si>
    <t>Becker Co. - Green Valley township</t>
  </si>
  <si>
    <t>Becker Co. - Hamden township</t>
  </si>
  <si>
    <t>Becker Co. - Height of Land township</t>
  </si>
  <si>
    <t>Becker Co. - Holmesville township</t>
  </si>
  <si>
    <t>Becker Co. - Lake Eunice township</t>
  </si>
  <si>
    <t>Becker Co. - Lake Park township</t>
  </si>
  <si>
    <t>Becker Co. - Lake View township</t>
  </si>
  <si>
    <t>Becker Co. - Maple Grove township</t>
  </si>
  <si>
    <t>Becker Co. - Osage township</t>
  </si>
  <si>
    <t>Becker Co. - Pine Point township</t>
  </si>
  <si>
    <t>Becker Co. - Riceville township</t>
  </si>
  <si>
    <t>Becker Co. - Richwood township</t>
  </si>
  <si>
    <t>Becker Co. - Round Lake township</t>
  </si>
  <si>
    <t>Becker Co. - Runeberg township</t>
  </si>
  <si>
    <t>Becker Co. - Savannah township</t>
  </si>
  <si>
    <t>Becker Co. - Shell Lake township</t>
  </si>
  <si>
    <t>Becker Co. - Silver Leaf township</t>
  </si>
  <si>
    <t>Becker Co. - Spring Creek township</t>
  </si>
  <si>
    <t>Becker Co. - Spruce Grove township</t>
  </si>
  <si>
    <t>Becker Co. - Sugar Bush township</t>
  </si>
  <si>
    <t>Becker Co. - Toad Lake township</t>
  </si>
  <si>
    <t>Becker Co. - Two Inlets township</t>
  </si>
  <si>
    <t>Becker Co. - Walworth township</t>
  </si>
  <si>
    <t>Becker Co. - White Earth township</t>
  </si>
  <si>
    <t>Becker Co. - Wolf Lake township</t>
  </si>
  <si>
    <t>Beltrami Co. - Alaska township</t>
  </si>
  <si>
    <t>Beltrami Co. - Battle township</t>
  </si>
  <si>
    <t>Beltrami Co. - Bemidji township</t>
  </si>
  <si>
    <t>Beltrami Co. - Benville township</t>
  </si>
  <si>
    <t>Beltrami Co. - Birch township</t>
  </si>
  <si>
    <t>Beltrami Co. - Buzzle township</t>
  </si>
  <si>
    <t>Beltrami Co. - Cormant township</t>
  </si>
  <si>
    <t>Beltrami Co. - Durand township</t>
  </si>
  <si>
    <t>Beltrami Co. - Eckles township</t>
  </si>
  <si>
    <t>Beltrami Co. - Frohn township</t>
  </si>
  <si>
    <t>Beltrami Co. - Grant Valley township</t>
  </si>
  <si>
    <t>Beltrami Co. - Hagali township</t>
  </si>
  <si>
    <t>Beltrami Co. - Hamre township</t>
  </si>
  <si>
    <t>Beltrami Co. - Hines township</t>
  </si>
  <si>
    <t>Beltrami Co. - Hornet township</t>
  </si>
  <si>
    <t>Beltrami Co. - Jones township</t>
  </si>
  <si>
    <t>Beltrami Co. - Kelliher township</t>
  </si>
  <si>
    <t>Beltrami Co. - Lammers township</t>
  </si>
  <si>
    <t>Beltrami Co. - Langor township</t>
  </si>
  <si>
    <t>Beltrami Co. - Lee township</t>
  </si>
  <si>
    <t>Beltrami Co. - Liberty township</t>
  </si>
  <si>
    <t>Beltrami Co. - Maple Ridge township</t>
  </si>
  <si>
    <t>Beltrami Co. - Minnie township</t>
  </si>
  <si>
    <t>Beltrami Co. - Moose Lake township</t>
  </si>
  <si>
    <t>Beltrami Co. - Nebish township</t>
  </si>
  <si>
    <t>Beltrami Co. - Northern township</t>
  </si>
  <si>
    <t>Beltrami Co. - O'Brien township</t>
  </si>
  <si>
    <t>Beltrami Co. - Port Hope township</t>
  </si>
  <si>
    <t>Beltrami Co. - Quiring township</t>
  </si>
  <si>
    <t>Beltrami Co. - Roosevelt township</t>
  </si>
  <si>
    <t>Beltrami Co. - Shooks township</t>
  </si>
  <si>
    <t>Beltrami Co. - Shotley township</t>
  </si>
  <si>
    <t>Beltrami Co. - Spruce Grove township</t>
  </si>
  <si>
    <t>Beltrami Co. - Steenerson township</t>
  </si>
  <si>
    <t>Beltrami Co. - Sugar Bush township</t>
  </si>
  <si>
    <t>Beltrami Co. - Summit township</t>
  </si>
  <si>
    <t>Beltrami Co. - Taylor township</t>
  </si>
  <si>
    <t>Beltrami Co. - Ten Lake township</t>
  </si>
  <si>
    <t>Beltrami Co. - Turtle Lake township</t>
  </si>
  <si>
    <t>Beltrami Co. - Turtle River township</t>
  </si>
  <si>
    <t>Beltrami Co. - Waskish township</t>
  </si>
  <si>
    <t>Beltrami Co. - Woodrow township</t>
  </si>
  <si>
    <t>Benton Co. - Alberta township</t>
  </si>
  <si>
    <t>Benton Co. - Gilmanton township</t>
  </si>
  <si>
    <t>Benton Co. - Glendorado township</t>
  </si>
  <si>
    <t>Benton Co. - Graham township</t>
  </si>
  <si>
    <t>Benton Co. - Granite Ledge township</t>
  </si>
  <si>
    <t>Benton Co. - Langola township</t>
  </si>
  <si>
    <t>Benton Co. - Mayhew Lake township</t>
  </si>
  <si>
    <t>Benton Co. - Maywood township</t>
  </si>
  <si>
    <t>Benton Co. - Minden township</t>
  </si>
  <si>
    <t>Benton Co. - Sauk Rapids township</t>
  </si>
  <si>
    <t>Benton Co. - St. George township</t>
  </si>
  <si>
    <t>Benton Co. - Watab township</t>
  </si>
  <si>
    <t>Big Stone Co. - Akron township</t>
  </si>
  <si>
    <t>Big Stone Co. - Almond township</t>
  </si>
  <si>
    <t>Big Stone Co. - Artichoke township</t>
  </si>
  <si>
    <t>Big Stone Co. - Big Stone township</t>
  </si>
  <si>
    <t>Big Stone Co. - Browns Valley township</t>
  </si>
  <si>
    <t>Big Stone Co. - Foster township</t>
  </si>
  <si>
    <t>Big Stone Co. - Graceville township</t>
  </si>
  <si>
    <t>Big Stone Co. - Malta township</t>
  </si>
  <si>
    <t>Big Stone Co. - Moonshine township</t>
  </si>
  <si>
    <t>Big Stone Co. - Odessa township</t>
  </si>
  <si>
    <t>Big Stone Co. - Ortonville township</t>
  </si>
  <si>
    <t>Big Stone Co. - Otrey township</t>
  </si>
  <si>
    <t>Big Stone Co. - Prior township</t>
  </si>
  <si>
    <t>Big Stone Co. - Toqua township</t>
  </si>
  <si>
    <t>Blue Earth Co. - Beauford township</t>
  </si>
  <si>
    <t>Blue Earth Co. - Butternut Valley township</t>
  </si>
  <si>
    <t>Blue Earth Co. - Cambria township</t>
  </si>
  <si>
    <t>Blue Earth Co. - Ceresco township</t>
  </si>
  <si>
    <t>Blue Earth Co. - Danville township</t>
  </si>
  <si>
    <t>Blue Earth Co. - Decoria township</t>
  </si>
  <si>
    <t>Blue Earth Co. - Garden City township</t>
  </si>
  <si>
    <t>Blue Earth Co. - Jamestown township</t>
  </si>
  <si>
    <t>Blue Earth Co. - Judson township</t>
  </si>
  <si>
    <t>Blue Earth Co. - Le Ray township</t>
  </si>
  <si>
    <t>Blue Earth Co. - Lime township</t>
  </si>
  <si>
    <t>Blue Earth Co. - Lincoln township</t>
  </si>
  <si>
    <t>Blue Earth Co. - Lyra township</t>
  </si>
  <si>
    <t>Blue Earth Co. - Mankato township</t>
  </si>
  <si>
    <t>Blue Earth Co. - Mapleton township</t>
  </si>
  <si>
    <t>Blue Earth Co. - McPherson township</t>
  </si>
  <si>
    <t>Blue Earth Co. - Medo township</t>
  </si>
  <si>
    <t>Blue Earth Co. - Pleasant Mound township</t>
  </si>
  <si>
    <t>Blue Earth Co. - Rapidan township</t>
  </si>
  <si>
    <t>Blue Earth Co. - Shelby township</t>
  </si>
  <si>
    <t>Blue Earth Co. - South Bend township</t>
  </si>
  <si>
    <t>Blue Earth Co. - Sterling township</t>
  </si>
  <si>
    <t>Blue Earth Co. - Vernon Center township</t>
  </si>
  <si>
    <t>Brown Co. - Albin township</t>
  </si>
  <si>
    <t>Brown Co. - Bashaw township</t>
  </si>
  <si>
    <t>Brown Co. - Burnstown township</t>
  </si>
  <si>
    <t>Brown Co. - Cottonwood township</t>
  </si>
  <si>
    <t>Brown Co. - Eden township</t>
  </si>
  <si>
    <t>Brown Co. - Home township</t>
  </si>
  <si>
    <t>Brown Co. - Lake Hanska township</t>
  </si>
  <si>
    <t>Brown Co. - Leavenworth township</t>
  </si>
  <si>
    <t>Brown Co. - Linden township</t>
  </si>
  <si>
    <t>Brown Co. - Milford township</t>
  </si>
  <si>
    <t>Brown Co. - Mulligan township</t>
  </si>
  <si>
    <t>Brown Co. - North Star township</t>
  </si>
  <si>
    <t>Brown Co. - Prairieville township</t>
  </si>
  <si>
    <t>Brown Co. - Sigel township</t>
  </si>
  <si>
    <t>Brown Co. - Stark township</t>
  </si>
  <si>
    <t>Brown Co. - Stately township</t>
  </si>
  <si>
    <t>Carlton Co. - Atkinson township</t>
  </si>
  <si>
    <t>Carlton Co. - Automba township</t>
  </si>
  <si>
    <t>Carlton Co. - Barnum township</t>
  </si>
  <si>
    <t>Carlton Co. - Beseman township</t>
  </si>
  <si>
    <t>Carlton Co. - Blackhoof township</t>
  </si>
  <si>
    <t>Carlton Co. - Eagle township</t>
  </si>
  <si>
    <t>Carlton Co. - Holyoke township</t>
  </si>
  <si>
    <t>Carlton Co. - Kalevala township</t>
  </si>
  <si>
    <t>Carlton Co. - Lakeview township</t>
  </si>
  <si>
    <t>Carlton Co. - Mahtowa township</t>
  </si>
  <si>
    <t>Carlton Co. - Moose Lake township</t>
  </si>
  <si>
    <t>Carlton Co. - Perch Lake township</t>
  </si>
  <si>
    <t>Carlton Co. - Silver Brook township</t>
  </si>
  <si>
    <t>Carlton Co. - Silver township</t>
  </si>
  <si>
    <t>Carlton Co. - Skelton township</t>
  </si>
  <si>
    <t>Carlton Co. - Split Rock township</t>
  </si>
  <si>
    <t>Carlton Co. - Thomson township</t>
  </si>
  <si>
    <t>Carlton Co. - Twin Lakes township</t>
  </si>
  <si>
    <t>Carlton Co. - Wrenshall township</t>
  </si>
  <si>
    <t>Carver Co. - Benton township</t>
  </si>
  <si>
    <t>Carver Co. - Camden township</t>
  </si>
  <si>
    <t>Carver Co. - Dahlgren township</t>
  </si>
  <si>
    <t>Carver Co. - Hancock township</t>
  </si>
  <si>
    <t>Carver Co. - Hollywood township</t>
  </si>
  <si>
    <t>Carver Co. - Laketown township</t>
  </si>
  <si>
    <t>Carver Co. - San Francisco township</t>
  </si>
  <si>
    <t>Carver Co. - Waconia township</t>
  </si>
  <si>
    <t>Carver Co. - Watertown township</t>
  </si>
  <si>
    <t>Carver Co. - Young America township</t>
  </si>
  <si>
    <t>Cass Co. - Ansel township</t>
  </si>
  <si>
    <t>Cass Co. - Barclay township</t>
  </si>
  <si>
    <t>Cass Co. - Becker township</t>
  </si>
  <si>
    <t>Cass Co. - Beulah township</t>
  </si>
  <si>
    <t>Cass Co. - Birch Lake township</t>
  </si>
  <si>
    <t>Cass Co. - Blind Lake township</t>
  </si>
  <si>
    <t>Cass Co. - Boy Lake township</t>
  </si>
  <si>
    <t>Cass Co. - Boy River township</t>
  </si>
  <si>
    <t>Cass Co. - Bull Moose township</t>
  </si>
  <si>
    <t>Cass Co. - Bungo township</t>
  </si>
  <si>
    <t>Cass Co. - Byron township</t>
  </si>
  <si>
    <t>Cass Co. - Crooked Lake township</t>
  </si>
  <si>
    <t>Cass Co. - Deerfield township</t>
  </si>
  <si>
    <t>Cass Co. - Fairview township</t>
  </si>
  <si>
    <t>Cass Co. - Gould township</t>
  </si>
  <si>
    <t>Cass Co. - Hiram township</t>
  </si>
  <si>
    <t>Cass Co. - Home Brook township</t>
  </si>
  <si>
    <t>Cass Co. - Inguadona township</t>
  </si>
  <si>
    <t>Cass Co. - Kego township</t>
  </si>
  <si>
    <t>Cass Co. - Leech Lake township</t>
  </si>
  <si>
    <t>Cass Co. - Lima township</t>
  </si>
  <si>
    <t>Cass Co. - Loon Lake township</t>
  </si>
  <si>
    <t>Cass Co. - Maple township</t>
  </si>
  <si>
    <t>Cass Co. - May township</t>
  </si>
  <si>
    <t>Cass Co. - McKinley township</t>
  </si>
  <si>
    <t>Cass Co. - Meadow Brook township</t>
  </si>
  <si>
    <t>Cass Co. - Moose Lake township</t>
  </si>
  <si>
    <t>Cass Co. - Otter Tail Peninsula township</t>
  </si>
  <si>
    <t>Cass Co. - Pike Bay township</t>
  </si>
  <si>
    <t>Cass Co. - Pine Lake township</t>
  </si>
  <si>
    <t>Cass Co. - Pine River township</t>
  </si>
  <si>
    <t>Cass Co. - Ponto Lake township</t>
  </si>
  <si>
    <t>Cass Co. - Poplar township</t>
  </si>
  <si>
    <t>Cass Co. - Powers township</t>
  </si>
  <si>
    <t>Cass Co. - Remer township</t>
  </si>
  <si>
    <t>Cass Co. - Rogers township</t>
  </si>
  <si>
    <t>Cass Co. - Salem township</t>
  </si>
  <si>
    <t>Cass Co. - Shingobee township</t>
  </si>
  <si>
    <t>Cass Co. - Slater township</t>
  </si>
  <si>
    <t>Cass Co. - Smoky Hollow township</t>
  </si>
  <si>
    <t>Cass Co. - Sylvan township</t>
  </si>
  <si>
    <t>Cass Co. - Thunder Lake township</t>
  </si>
  <si>
    <t>Cass Co. - Torrey township</t>
  </si>
  <si>
    <t>Cass Co. - Trelipe township</t>
  </si>
  <si>
    <t>Cass Co. - Turtle Lake township</t>
  </si>
  <si>
    <t>Cass Co. - Wabedo township</t>
  </si>
  <si>
    <t>Cass Co. - Walden township</t>
  </si>
  <si>
    <t>Cass Co. - Wilkinson township</t>
  </si>
  <si>
    <t>Cass Co. - Wilson township</t>
  </si>
  <si>
    <t>Cass Co. - Woodrow township</t>
  </si>
  <si>
    <t>Chippewa Co. - Big Bend township</t>
  </si>
  <si>
    <t>Chippewa Co. - Crate township</t>
  </si>
  <si>
    <t>Chippewa Co. - Grace township</t>
  </si>
  <si>
    <t>Chippewa Co. - Granite Falls township</t>
  </si>
  <si>
    <t>Chippewa Co. - Havelock township</t>
  </si>
  <si>
    <t>Chippewa Co. - Kragero township</t>
  </si>
  <si>
    <t>Chippewa Co. - Leenthrop township</t>
  </si>
  <si>
    <t>Chippewa Co. - Lone Tree township</t>
  </si>
  <si>
    <t>Chippewa Co. - Louriston township</t>
  </si>
  <si>
    <t>Chippewa Co. - Mandt township</t>
  </si>
  <si>
    <t>Chippewa Co. - Rheiderland township</t>
  </si>
  <si>
    <t>Chippewa Co. - Rosewood township</t>
  </si>
  <si>
    <t>Chippewa Co. - Sparta township</t>
  </si>
  <si>
    <t>Chippewa Co. - Stoneham township</t>
  </si>
  <si>
    <t>Chippewa Co. - Tunsberg township</t>
  </si>
  <si>
    <t>Chippewa Co. - Woods township</t>
  </si>
  <si>
    <t>Chisago Co. - Amador township</t>
  </si>
  <si>
    <t>Chisago Co. - Chisago Lake township</t>
  </si>
  <si>
    <t>Chisago Co. - Fish Lake township</t>
  </si>
  <si>
    <t>Chisago Co. - Franconia township</t>
  </si>
  <si>
    <t>Chisago Co. - Lent township</t>
  </si>
  <si>
    <t>Chisago Co. - Nessel township</t>
  </si>
  <si>
    <t>Chisago Co. - Rushseba township</t>
  </si>
  <si>
    <t>Chisago Co. - Shafer township</t>
  </si>
  <si>
    <t>Chisago Co. - Sunrise township</t>
  </si>
  <si>
    <t>Clay Co. - Alliance township</t>
  </si>
  <si>
    <t>Clay Co. - Barnesville township</t>
  </si>
  <si>
    <t>Clay Co. - Cromwell township</t>
  </si>
  <si>
    <t>Clay Co. - Eglon township</t>
  </si>
  <si>
    <t>Clay Co. - Elkton township</t>
  </si>
  <si>
    <t>Clay Co. - Elmwood township</t>
  </si>
  <si>
    <t>Clay Co. - Felton township</t>
  </si>
  <si>
    <t>Clay Co. - Flowing township</t>
  </si>
  <si>
    <t>Clay Co. - Georgetown township</t>
  </si>
  <si>
    <t>Clay Co. - Glyndon township</t>
  </si>
  <si>
    <t>Clay Co. - Goose Prairie township</t>
  </si>
  <si>
    <t>Clay Co. - Hagen township</t>
  </si>
  <si>
    <t>Clay Co. - Hawley township</t>
  </si>
  <si>
    <t>Clay Co. - Highland Grove township</t>
  </si>
  <si>
    <t>Clay Co. - Holy Cross township</t>
  </si>
  <si>
    <t>Clay Co. - Humboldt township</t>
  </si>
  <si>
    <t>Clay Co. - Keene township</t>
  </si>
  <si>
    <t>Clay Co. - Kragnes township</t>
  </si>
  <si>
    <t>Clay Co. - Kurtz township</t>
  </si>
  <si>
    <t>Clay Co. - Moland township</t>
  </si>
  <si>
    <t>Clay Co. - Moorhead township</t>
  </si>
  <si>
    <t>Clay Co. - Morken township</t>
  </si>
  <si>
    <t>Clay Co. - Oakport township</t>
  </si>
  <si>
    <t>Clay Co. - Parke township</t>
  </si>
  <si>
    <t>Clay Co. - Riverton township</t>
  </si>
  <si>
    <t>Clay Co. - Skree township</t>
  </si>
  <si>
    <t>Clay Co. - Spring Prairie township</t>
  </si>
  <si>
    <t>Clay Co. - Tansem township</t>
  </si>
  <si>
    <t>Clay Co. - Ulen township</t>
  </si>
  <si>
    <t>Clay Co. - Viding township</t>
  </si>
  <si>
    <t>Clearwater Co. - Bear Creek township</t>
  </si>
  <si>
    <t>Clearwater Co. - Clover township</t>
  </si>
  <si>
    <t>Clearwater Co. - Copley township</t>
  </si>
  <si>
    <t>Clearwater Co. - Dudley township</t>
  </si>
  <si>
    <t>Clearwater Co. - Eddy township</t>
  </si>
  <si>
    <t>Clearwater Co. - Falk township</t>
  </si>
  <si>
    <t>Clearwater Co. - Greenwood township</t>
  </si>
  <si>
    <t>Clearwater Co. - Hangaard township</t>
  </si>
  <si>
    <t>Clearwater Co. - Holst township</t>
  </si>
  <si>
    <t>Clearwater Co. - Itasca township</t>
  </si>
  <si>
    <t>Clearwater Co. - La Prairie township</t>
  </si>
  <si>
    <t>Clearwater Co. - Leon township</t>
  </si>
  <si>
    <t>Clearwater Co. - Long Lost Lake township</t>
  </si>
  <si>
    <t>Clearwater Co. - Minerva township</t>
  </si>
  <si>
    <t>Clearwater Co. - Moose Creek township</t>
  </si>
  <si>
    <t>Clearwater Co. - Nora township</t>
  </si>
  <si>
    <t>Clearwater Co. - Pine Lake township</t>
  </si>
  <si>
    <t>Clearwater Co. - Popple township</t>
  </si>
  <si>
    <t>Clearwater Co. - Rice township</t>
  </si>
  <si>
    <t>Clearwater Co. - Shevlin township</t>
  </si>
  <si>
    <t>Clearwater Co. - Sinclair township</t>
  </si>
  <si>
    <t>Clearwater Co. - Winsor township</t>
  </si>
  <si>
    <t>Cook Co. - Lutsen township</t>
  </si>
  <si>
    <t>Cook Co. - Schroeder township</t>
  </si>
  <si>
    <t>Cook Co. - Tofte township</t>
  </si>
  <si>
    <t>Cottonwood Co. - Amboy township</t>
  </si>
  <si>
    <t>Cottonwood Co. - Amo township</t>
  </si>
  <si>
    <t>Cottonwood Co. - Ann township</t>
  </si>
  <si>
    <t>Cottonwood Co. - Carson township</t>
  </si>
  <si>
    <t>Cottonwood Co. - Dale township</t>
  </si>
  <si>
    <t>Cottonwood Co. - Delton township</t>
  </si>
  <si>
    <t>Cottonwood Co. - Germantown township</t>
  </si>
  <si>
    <t>Cottonwood Co. - Great Bend township</t>
  </si>
  <si>
    <t>Cottonwood Co. - Highwater township</t>
  </si>
  <si>
    <t>Cottonwood Co. - Lakeside township</t>
  </si>
  <si>
    <t>Cottonwood Co. - Midway township</t>
  </si>
  <si>
    <t>Cottonwood Co. - Mountain Lake township</t>
  </si>
  <si>
    <t>Cottonwood Co. - Rose Hill township</t>
  </si>
  <si>
    <t>Cottonwood Co. - Selma township</t>
  </si>
  <si>
    <t>Cottonwood Co. - Southbrook township</t>
  </si>
  <si>
    <t>Cottonwood Co. - Springfield township</t>
  </si>
  <si>
    <t>Cottonwood Co. - Storden township</t>
  </si>
  <si>
    <t>Cottonwood Co. - Westbrook township</t>
  </si>
  <si>
    <t>Crow Wing Co. - Bay Lake township</t>
  </si>
  <si>
    <t>Crow Wing Co. - Center township</t>
  </si>
  <si>
    <t>Crow Wing Co. - Crow Wing township</t>
  </si>
  <si>
    <t>Crow Wing Co. - Daggett Brook township</t>
  </si>
  <si>
    <t>Crow Wing Co. - Deerwood township</t>
  </si>
  <si>
    <t>Crow Wing Co. - Fairfield township</t>
  </si>
  <si>
    <t>Crow Wing Co. - Fort Ripley township</t>
  </si>
  <si>
    <t>Crow Wing Co. - Gail Lake township</t>
  </si>
  <si>
    <t>Crow Wing Co. - Garrison township</t>
  </si>
  <si>
    <t>Crow Wing Co. - Ideal township</t>
  </si>
  <si>
    <t>Crow Wing Co. - Irondale township</t>
  </si>
  <si>
    <t>Crow Wing Co. - Jenkins township</t>
  </si>
  <si>
    <t>Crow Wing Co. - Lake Edward township</t>
  </si>
  <si>
    <t>Crow Wing Co. - Little Pine township</t>
  </si>
  <si>
    <t>Crow Wing Co. - Long Lake township</t>
  </si>
  <si>
    <t>Crow Wing Co. - Maple Grove township</t>
  </si>
  <si>
    <t>Crow Wing Co. - Mission township</t>
  </si>
  <si>
    <t>Crow Wing Co. - Nokay Lake township</t>
  </si>
  <si>
    <t>Crow Wing Co. - Oak Lawn township</t>
  </si>
  <si>
    <t>Crow Wing Co. - Pelican township</t>
  </si>
  <si>
    <t>Crow Wing Co. - Perry Lake township</t>
  </si>
  <si>
    <t>Crow Wing Co. - Platte Lake township</t>
  </si>
  <si>
    <t>Crow Wing Co. - Rabbit Lake township</t>
  </si>
  <si>
    <t>Crow Wing Co. - Roosevelt township</t>
  </si>
  <si>
    <t>Crow Wing Co. - Ross Lake township</t>
  </si>
  <si>
    <t>Crow Wing Co. - St. Mathias township</t>
  </si>
  <si>
    <t>Crow Wing Co. - Timothy township</t>
  </si>
  <si>
    <t>Crow Wing Co. - Wolford township</t>
  </si>
  <si>
    <t>Dakota Co. - Castle Rock township</t>
  </si>
  <si>
    <t>Dakota Co. - Douglas township</t>
  </si>
  <si>
    <t>Dakota Co. - Empire township</t>
  </si>
  <si>
    <t>Dakota Co. - Eureka township</t>
  </si>
  <si>
    <t>Dakota Co. - Greenvale township</t>
  </si>
  <si>
    <t>Dakota Co. - Hampton township</t>
  </si>
  <si>
    <t>Dakota Co. - Marshan township</t>
  </si>
  <si>
    <t>Dakota Co. - Nininger township</t>
  </si>
  <si>
    <t>Dakota Co. - Randolph township</t>
  </si>
  <si>
    <t>Dakota Co. - Ravenna township</t>
  </si>
  <si>
    <t>Dakota Co. - Sciota township</t>
  </si>
  <si>
    <t>Dakota Co. - Vermillion township</t>
  </si>
  <si>
    <t>Dakota Co. - Waterford township</t>
  </si>
  <si>
    <t>Dodge Co. - Ashland township</t>
  </si>
  <si>
    <t>Dodge Co. - Canisteo township</t>
  </si>
  <si>
    <t>Dodge Co. - Claremont township</t>
  </si>
  <si>
    <t>Dodge Co. - Concord township</t>
  </si>
  <si>
    <t>Dodge Co. - Ellington township</t>
  </si>
  <si>
    <t>Dodge Co. - Hayfield township</t>
  </si>
  <si>
    <t>Dodge Co. - Mantorville township</t>
  </si>
  <si>
    <t>Dodge Co. - Milton township</t>
  </si>
  <si>
    <t>Dodge Co. - Ripley township</t>
  </si>
  <si>
    <t>Dodge Co. - Vernon township</t>
  </si>
  <si>
    <t>Dodge Co. - Wasioja township</t>
  </si>
  <si>
    <t>Dodge Co. - Westfield township</t>
  </si>
  <si>
    <t>Douglas Co. - Alexandria township</t>
  </si>
  <si>
    <t>Douglas Co. - Belle River township</t>
  </si>
  <si>
    <t>Douglas Co. - Brandon township</t>
  </si>
  <si>
    <t>Douglas Co. - Carlos township</t>
  </si>
  <si>
    <t>Douglas Co. - Evansville township</t>
  </si>
  <si>
    <t>Douglas Co. - Holmes City township</t>
  </si>
  <si>
    <t>Douglas Co. - Hudson township</t>
  </si>
  <si>
    <t>Douglas Co. - Ida township</t>
  </si>
  <si>
    <t>Douglas Co. - La Grand township</t>
  </si>
  <si>
    <t>Douglas Co. - Lake Mary township</t>
  </si>
  <si>
    <t>Douglas Co. - Leaf Valley township</t>
  </si>
  <si>
    <t>Douglas Co. - Lund township</t>
  </si>
  <si>
    <t>Douglas Co. - Millerville township</t>
  </si>
  <si>
    <t>Douglas Co. - Miltona township</t>
  </si>
  <si>
    <t>Douglas Co. - Moe township</t>
  </si>
  <si>
    <t>Douglas Co. - Orange township</t>
  </si>
  <si>
    <t>Douglas Co. - Osakis township</t>
  </si>
  <si>
    <t>Douglas Co. - Solem township</t>
  </si>
  <si>
    <t>Douglas Co. - Spruce Hill township</t>
  </si>
  <si>
    <t>Douglas Co. - Urness township</t>
  </si>
  <si>
    <t>Faribault Co. - Barber township</t>
  </si>
  <si>
    <t>Faribault Co. - Blue Earth City township</t>
  </si>
  <si>
    <t>Faribault Co. - Brush Creek township</t>
  </si>
  <si>
    <t>Faribault Co. - Clark township</t>
  </si>
  <si>
    <t>Faribault Co. - Delavan township</t>
  </si>
  <si>
    <t>Faribault Co. - Dunbar township</t>
  </si>
  <si>
    <t>Faribault Co. - Elmore township</t>
  </si>
  <si>
    <t>Faribault Co. - Emerald township</t>
  </si>
  <si>
    <t>Faribault Co. - Foster township</t>
  </si>
  <si>
    <t>Faribault Co. - Jo Daviess township</t>
  </si>
  <si>
    <t>Faribault Co. - Kiester township</t>
  </si>
  <si>
    <t>Faribault Co. - Lura township</t>
  </si>
  <si>
    <t>Faribault Co. - Minnesota Lake township</t>
  </si>
  <si>
    <t>Faribault Co. - Pilot Grove township</t>
  </si>
  <si>
    <t>Faribault Co. - Prescott township</t>
  </si>
  <si>
    <t>Faribault Co. - Rome township</t>
  </si>
  <si>
    <t>Faribault Co. - Seely township</t>
  </si>
  <si>
    <t>Faribault Co. - Verona township</t>
  </si>
  <si>
    <t>Faribault Co. - Walnut Lake township</t>
  </si>
  <si>
    <t>Faribault Co. - Winnebago City township</t>
  </si>
  <si>
    <t>Fillmore Co. - Amherst township</t>
  </si>
  <si>
    <t>Fillmore Co. - Arendahl township</t>
  </si>
  <si>
    <t>Fillmore Co. - Beaver township</t>
  </si>
  <si>
    <t>Fillmore Co. - Bloomfield township</t>
  </si>
  <si>
    <t>Fillmore Co. - Bristol township</t>
  </si>
  <si>
    <t>Fillmore Co. - Canton township</t>
  </si>
  <si>
    <t>Fillmore Co. - Carimona township</t>
  </si>
  <si>
    <t>Fillmore Co. - Carrolton township</t>
  </si>
  <si>
    <t>Fillmore Co. - Chatfield township</t>
  </si>
  <si>
    <t>Fillmore Co. - Fillmore township</t>
  </si>
  <si>
    <t>Fillmore Co. - Forestville township</t>
  </si>
  <si>
    <t>Fillmore Co. - Fountain township</t>
  </si>
  <si>
    <t>Fillmore Co. - Harmony township</t>
  </si>
  <si>
    <t>Fillmore Co. - Holt township</t>
  </si>
  <si>
    <t>Fillmore Co. - Jordan township</t>
  </si>
  <si>
    <t>Fillmore Co. - Newburg township</t>
  </si>
  <si>
    <t>Fillmore Co. - Norway township</t>
  </si>
  <si>
    <t>Fillmore Co. - Pilot Mound township</t>
  </si>
  <si>
    <t>Fillmore Co. - Preble township</t>
  </si>
  <si>
    <t>Fillmore Co. - Preston township</t>
  </si>
  <si>
    <t>Fillmore Co. - Spring Valley township</t>
  </si>
  <si>
    <t>Fillmore Co. - Sumner township</t>
  </si>
  <si>
    <t>Fillmore Co. - York township</t>
  </si>
  <si>
    <t>Freeborn Co. - Albert Lea township</t>
  </si>
  <si>
    <t>Freeborn Co. - Alden township</t>
  </si>
  <si>
    <t>Freeborn Co. - Bancroft township</t>
  </si>
  <si>
    <t>Freeborn Co. - Bath township</t>
  </si>
  <si>
    <t>Freeborn Co. - Carlston township</t>
  </si>
  <si>
    <t>Freeborn Co. - Freeborn township</t>
  </si>
  <si>
    <t>Freeborn Co. - Freeman township</t>
  </si>
  <si>
    <t>Freeborn Co. - Geneva township</t>
  </si>
  <si>
    <t>Freeborn Co. - Hartland township</t>
  </si>
  <si>
    <t>Freeborn Co. - Hayward township</t>
  </si>
  <si>
    <t>Freeborn Co. - London township</t>
  </si>
  <si>
    <t>Freeborn Co. - Manchester township</t>
  </si>
  <si>
    <t>Freeborn Co. - Mansfield township</t>
  </si>
  <si>
    <t>Freeborn Co. - Moscow township</t>
  </si>
  <si>
    <t>Freeborn Co. - Newry township</t>
  </si>
  <si>
    <t>Freeborn Co. - Nunda township</t>
  </si>
  <si>
    <t>Freeborn Co. - Oakland township</t>
  </si>
  <si>
    <t>Freeborn Co. - Pickerel Lake township</t>
  </si>
  <si>
    <t>Freeborn Co. - Riceland township</t>
  </si>
  <si>
    <t>Freeborn Co. - Shell Rock township</t>
  </si>
  <si>
    <t>Goodhue Co. - Belle Creek township</t>
  </si>
  <si>
    <t>Goodhue Co. - Belvidere township</t>
  </si>
  <si>
    <t>Goodhue Co. - Cannon Falls township</t>
  </si>
  <si>
    <t>Goodhue Co. - Cherry Grove township</t>
  </si>
  <si>
    <t>Goodhue Co. - Featherstone township</t>
  </si>
  <si>
    <t>Goodhue Co. - Florence township</t>
  </si>
  <si>
    <t>Goodhue Co. - Goodhue township</t>
  </si>
  <si>
    <t>Goodhue Co. - Hay Creek township</t>
  </si>
  <si>
    <t>Goodhue Co. - Holden township</t>
  </si>
  <si>
    <t>Goodhue Co. - Kenyon township</t>
  </si>
  <si>
    <t>Goodhue Co. - Leon township</t>
  </si>
  <si>
    <t>Goodhue Co. - Minneola township</t>
  </si>
  <si>
    <t>Goodhue Co. - Pine Island township</t>
  </si>
  <si>
    <t>Goodhue Co. - Roscoe township</t>
  </si>
  <si>
    <t>Goodhue Co. - Stanton township</t>
  </si>
  <si>
    <t>Goodhue Co. - Vasa township</t>
  </si>
  <si>
    <t>Goodhue Co. - Wacouta township</t>
  </si>
  <si>
    <t>Goodhue Co. - Wanamingo township</t>
  </si>
  <si>
    <t>Goodhue Co. - Warsaw township</t>
  </si>
  <si>
    <t>Goodhue Co. - Welch township</t>
  </si>
  <si>
    <t>Goodhue Co. - Zumbrota township</t>
  </si>
  <si>
    <t>Grant Co. - Delaware township</t>
  </si>
  <si>
    <t>Grant Co. - Elbow Lake township</t>
  </si>
  <si>
    <t>Grant Co. - Elk Lake township</t>
  </si>
  <si>
    <t>Grant Co. - Erdahl township</t>
  </si>
  <si>
    <t>Grant Co. - Gorton township</t>
  </si>
  <si>
    <t>Grant Co. - Land township</t>
  </si>
  <si>
    <t>Grant Co. - Lawrence township</t>
  </si>
  <si>
    <t>Grant Co. - Lien township</t>
  </si>
  <si>
    <t>Grant Co. - Logan township</t>
  </si>
  <si>
    <t>Grant Co. - Macsville township</t>
  </si>
  <si>
    <t>Grant Co. - North Ottawa township</t>
  </si>
  <si>
    <t>Grant Co. - Pelican Lake township</t>
  </si>
  <si>
    <t>Grant Co. - Pomme de Terre township</t>
  </si>
  <si>
    <t>Grant Co. - Roseville township</t>
  </si>
  <si>
    <t>Grant Co. - Sanford township</t>
  </si>
  <si>
    <t>Grant Co. - Stony Brook township</t>
  </si>
  <si>
    <t>Hennepin Co. - Hassan township</t>
  </si>
  <si>
    <t>Houston Co. - Black Hammer township</t>
  </si>
  <si>
    <t>Houston Co. - Brownsville township</t>
  </si>
  <si>
    <t>Houston Co. - Caledonia township</t>
  </si>
  <si>
    <t>Houston Co. - Crooked Creek township</t>
  </si>
  <si>
    <t>Houston Co. - Hokah township</t>
  </si>
  <si>
    <t>Houston Co. - Houston township</t>
  </si>
  <si>
    <t>Houston Co. - Jefferson township</t>
  </si>
  <si>
    <t>Houston Co. - La Crescent township</t>
  </si>
  <si>
    <t>Houston Co. - Mayville township</t>
  </si>
  <si>
    <t>Houston Co. - Money Creek township</t>
  </si>
  <si>
    <t>Houston Co. - Mound Prairie township</t>
  </si>
  <si>
    <t>Houston Co. - Sheldon township</t>
  </si>
  <si>
    <t>Houston Co. - Spring Grove township</t>
  </si>
  <si>
    <t>Houston Co. - Union township</t>
  </si>
  <si>
    <t>Houston Co. - Wilmington township</t>
  </si>
  <si>
    <t>Houston Co. - Winnebago township</t>
  </si>
  <si>
    <t>Houston Co. - Yucatan township</t>
  </si>
  <si>
    <t>Hubbard Co. - Akeley township</t>
  </si>
  <si>
    <t>Hubbard Co. - Arago township</t>
  </si>
  <si>
    <t>Hubbard Co. - Badoura township</t>
  </si>
  <si>
    <t>Hubbard Co. - Clay township</t>
  </si>
  <si>
    <t>Hubbard Co. - Clover township</t>
  </si>
  <si>
    <t>Hubbard Co. - Crow Wing Lake township</t>
  </si>
  <si>
    <t>Hubbard Co. - Farden township</t>
  </si>
  <si>
    <t>Hubbard Co. - Fern township</t>
  </si>
  <si>
    <t>Hubbard Co. - Guthrie township</t>
  </si>
  <si>
    <t>Hubbard Co. - Hart Lake township</t>
  </si>
  <si>
    <t>Hubbard Co. - Helga township</t>
  </si>
  <si>
    <t>Hubbard Co. - Hendrickson township</t>
  </si>
  <si>
    <t>Hubbard Co. - Henrietta township</t>
  </si>
  <si>
    <t>Hubbard Co. - Hubbard township</t>
  </si>
  <si>
    <t>Hubbard Co. - Lake Alice township</t>
  </si>
  <si>
    <t>Hubbard Co. - Lake Emma township</t>
  </si>
  <si>
    <t>Hubbard Co. - Lake George township</t>
  </si>
  <si>
    <t>Hubbard Co. - Lake Hattie township</t>
  </si>
  <si>
    <t>Hubbard Co. - Lakeport township</t>
  </si>
  <si>
    <t>Hubbard Co. - Mantrap township</t>
  </si>
  <si>
    <t>Hubbard Co. - Nevis township</t>
  </si>
  <si>
    <t>Hubbard Co. - Rockwood township</t>
  </si>
  <si>
    <t>Hubbard Co. - Schoolcraft township</t>
  </si>
  <si>
    <t>Hubbard Co. - Steamboat River township</t>
  </si>
  <si>
    <t>Hubbard Co. - Straight River township</t>
  </si>
  <si>
    <t>Hubbard Co. - Thorpe township</t>
  </si>
  <si>
    <t>Hubbard Co. - Todd township</t>
  </si>
  <si>
    <t>Hubbard Co. - White Oak township</t>
  </si>
  <si>
    <t>Isanti Co. - Athens township</t>
  </si>
  <si>
    <t>Isanti Co. - Bradford township</t>
  </si>
  <si>
    <t>Isanti Co. - Cambridge township</t>
  </si>
  <si>
    <t>Isanti Co. - Dalbo township</t>
  </si>
  <si>
    <t>Isanti Co. - Isanti township</t>
  </si>
  <si>
    <t>Isanti Co. - Maple Ridge township</t>
  </si>
  <si>
    <t>Isanti Co. - North Branch township</t>
  </si>
  <si>
    <t>Isanti Co. - Oxford township</t>
  </si>
  <si>
    <t>Isanti Co. - Spencer Brook township</t>
  </si>
  <si>
    <t>Isanti Co. - Springvale township</t>
  </si>
  <si>
    <t>Isanti Co. - Stanchfield township</t>
  </si>
  <si>
    <t>Isanti Co. - Stanford township</t>
  </si>
  <si>
    <t>Isanti Co. - Wyanett township</t>
  </si>
  <si>
    <t>Itasca Co. - Alvwood township</t>
  </si>
  <si>
    <t>Itasca Co. - Arbo township</t>
  </si>
  <si>
    <t>Itasca Co. - Ardenhurst township</t>
  </si>
  <si>
    <t>Itasca Co. - Balsam township</t>
  </si>
  <si>
    <t>Itasca Co. - Bearville township</t>
  </si>
  <si>
    <t>Itasca Co. - Bigfork township</t>
  </si>
  <si>
    <t>Itasca Co. - Blackberry township</t>
  </si>
  <si>
    <t>Itasca Co. - Bowstring township</t>
  </si>
  <si>
    <t>Itasca Co. - Carpenter township</t>
  </si>
  <si>
    <t>Itasca Co. - Deer River township</t>
  </si>
  <si>
    <t>Itasca Co. - Feeley township</t>
  </si>
  <si>
    <t>Itasca Co. - Good Hope township</t>
  </si>
  <si>
    <t>Itasca Co. - Goodland township</t>
  </si>
  <si>
    <t>Itasca Co. - Grattan township</t>
  </si>
  <si>
    <t>Itasca Co. - Greenway township</t>
  </si>
  <si>
    <t>Itasca Co. - Harris township</t>
  </si>
  <si>
    <t>Itasca Co. - Iron Range township</t>
  </si>
  <si>
    <t>Itasca Co. - Kinghurst township</t>
  </si>
  <si>
    <t>Itasca Co. - Lake Jessie township</t>
  </si>
  <si>
    <t>Itasca Co. - Lawrence township</t>
  </si>
  <si>
    <t>Itasca Co. - Liberty township</t>
  </si>
  <si>
    <t>Itasca Co. - Lone Pine township</t>
  </si>
  <si>
    <t>Itasca Co. - Marcell township</t>
  </si>
  <si>
    <t>Itasca Co. - Max township</t>
  </si>
  <si>
    <t>Itasca Co. - Moose Park township</t>
  </si>
  <si>
    <t>Itasca Co. - Morse township</t>
  </si>
  <si>
    <t>Itasca Co. - Nashwauk township</t>
  </si>
  <si>
    <t>Itasca Co. - Nore township</t>
  </si>
  <si>
    <t>Itasca Co. - Oteneagen township</t>
  </si>
  <si>
    <t>Itasca Co. - Pomroy township</t>
  </si>
  <si>
    <t>Itasca Co. - Sago township</t>
  </si>
  <si>
    <t>Itasca Co. - Sand Lake township</t>
  </si>
  <si>
    <t>Itasca Co. - Spang township</t>
  </si>
  <si>
    <t>Itasca Co. - Splithand township</t>
  </si>
  <si>
    <t>Itasca Co. - Stokes township</t>
  </si>
  <si>
    <t>Itasca Co. - Third River township</t>
  </si>
  <si>
    <t>Itasca Co. - Trout Lake township</t>
  </si>
  <si>
    <t>Itasca Co. - Wabana township</t>
  </si>
  <si>
    <t>Itasca Co. - Wawina township</t>
  </si>
  <si>
    <t>Itasca Co. - Wildwood township</t>
  </si>
  <si>
    <t>Itasca Co. - Wirt township</t>
  </si>
  <si>
    <t>Jackson Co. - Alba township</t>
  </si>
  <si>
    <t>Jackson Co. - Belmont township</t>
  </si>
  <si>
    <t>Jackson Co. - Christiania township</t>
  </si>
  <si>
    <t>Jackson Co. - Delafield township</t>
  </si>
  <si>
    <t>Jackson Co. - Des Moines township</t>
  </si>
  <si>
    <t>Jackson Co. - Enterprise township</t>
  </si>
  <si>
    <t>Jackson Co. - Ewington township</t>
  </si>
  <si>
    <t>Jackson Co. - Heron Lake township</t>
  </si>
  <si>
    <t>Jackson Co. - Hunter township</t>
  </si>
  <si>
    <t>Jackson Co. - Kimball township</t>
  </si>
  <si>
    <t>Jackson Co. - La Crosse township</t>
  </si>
  <si>
    <t>Jackson Co. - Middletown township</t>
  </si>
  <si>
    <t>Jackson Co. - Minneota township</t>
  </si>
  <si>
    <t>Jackson Co. - Petersburg township</t>
  </si>
  <si>
    <t>Jackson Co. - Rost township</t>
  </si>
  <si>
    <t>Jackson Co. - Round Lake township</t>
  </si>
  <si>
    <t>Jackson Co. - Sioux Valley township</t>
  </si>
  <si>
    <t>Jackson Co. - Weimer township</t>
  </si>
  <si>
    <t>Jackson Co. - West Heron Lake township</t>
  </si>
  <si>
    <t>Jackson Co. - Wisconsin township</t>
  </si>
  <si>
    <t>Kanabec Co. - Ann Lake township</t>
  </si>
  <si>
    <t>Kanabec Co. - Arthur township</t>
  </si>
  <si>
    <t>Kanabec Co. - Brunswick township</t>
  </si>
  <si>
    <t>Kanabec Co. - Comfort township</t>
  </si>
  <si>
    <t>Kanabec Co. - Ford township</t>
  </si>
  <si>
    <t>Kanabec Co. - Grass Lake township</t>
  </si>
  <si>
    <t>Kanabec Co. - Hay Brook township</t>
  </si>
  <si>
    <t>Kanabec Co. - Hillman township</t>
  </si>
  <si>
    <t>Kanabec Co. - Kanabec township</t>
  </si>
  <si>
    <t>Kanabec Co. - Knife Lake township</t>
  </si>
  <si>
    <t>Kanabec Co. - Kroschel township</t>
  </si>
  <si>
    <t>Kanabec Co. - Peace township</t>
  </si>
  <si>
    <t>Kanabec Co. - Pomroy township</t>
  </si>
  <si>
    <t>Kanabec Co. - South Fork township</t>
  </si>
  <si>
    <t>Kanabec Co. - Whited township</t>
  </si>
  <si>
    <t>Kandiyohi Co. - Arctander township</t>
  </si>
  <si>
    <t>Kandiyohi Co. - Burbank township</t>
  </si>
  <si>
    <t>Kandiyohi Co. - Colfax township</t>
  </si>
  <si>
    <t>Kandiyohi Co. - Dovre township</t>
  </si>
  <si>
    <t>Kandiyohi Co. - East Lake Lillian township</t>
  </si>
  <si>
    <t>Kandiyohi Co. - Edwards township</t>
  </si>
  <si>
    <t>Kandiyohi Co. - Fahlun township</t>
  </si>
  <si>
    <t>Kandiyohi Co. - Gennessee township</t>
  </si>
  <si>
    <t>Kandiyohi Co. - Green Lake township</t>
  </si>
  <si>
    <t>Kandiyohi Co. - Harrison township</t>
  </si>
  <si>
    <t>Kandiyohi Co. - Holland township</t>
  </si>
  <si>
    <t>Kandiyohi Co. - Irving township</t>
  </si>
  <si>
    <t>Kandiyohi Co. - Kandiyohi township</t>
  </si>
  <si>
    <t>Kandiyohi Co. - Lake Andrew township</t>
  </si>
  <si>
    <t>Kandiyohi Co. - Lake Elizabeth township</t>
  </si>
  <si>
    <t>Kandiyohi Co. - Lake Lillian township</t>
  </si>
  <si>
    <t>Kandiyohi Co. - Mamre township</t>
  </si>
  <si>
    <t>Kandiyohi Co. - New London township</t>
  </si>
  <si>
    <t>Kandiyohi Co. - Norway Lake township</t>
  </si>
  <si>
    <t>Kandiyohi Co. - Roseland township</t>
  </si>
  <si>
    <t>Kandiyohi Co. - Roseville township</t>
  </si>
  <si>
    <t>Kandiyohi Co. - St. Johns township</t>
  </si>
  <si>
    <t>Kandiyohi Co. - Whitefield township</t>
  </si>
  <si>
    <t>Kandiyohi Co. - Willmar township</t>
  </si>
  <si>
    <t>Kittson Co. - Arveson township</t>
  </si>
  <si>
    <t>Kittson Co. - Cannon township</t>
  </si>
  <si>
    <t>Kittson Co. - Caribou township</t>
  </si>
  <si>
    <t>Kittson Co. - Clow township</t>
  </si>
  <si>
    <t>Kittson Co. - Davis township</t>
  </si>
  <si>
    <t>Kittson Co. - Deerwood township</t>
  </si>
  <si>
    <t>Kittson Co. - Granville township</t>
  </si>
  <si>
    <t>Kittson Co. - Hallock township</t>
  </si>
  <si>
    <t>Kittson Co. - Hampden township</t>
  </si>
  <si>
    <t>Kittson Co. - Hazelton township</t>
  </si>
  <si>
    <t>Kittson Co. - Hill township</t>
  </si>
  <si>
    <t>Kittson Co. - Jupiter township</t>
  </si>
  <si>
    <t>Kittson Co. - Norway township</t>
  </si>
  <si>
    <t>Kittson Co. - Pelan township</t>
  </si>
  <si>
    <t>Kittson Co. - Percy township</t>
  </si>
  <si>
    <t>Kittson Co. - Poppleton township</t>
  </si>
  <si>
    <t>Kittson Co. - Richardville township</t>
  </si>
  <si>
    <t>Kittson Co. - Skane township</t>
  </si>
  <si>
    <t>Kittson Co. - South Red River township</t>
  </si>
  <si>
    <t>Kittson Co. - Spring Brook township</t>
  </si>
  <si>
    <t>Kittson Co. - St. Joseph township</t>
  </si>
  <si>
    <t>Kittson Co. - St. Vincent township</t>
  </si>
  <si>
    <t>Kittson Co. - Svea township</t>
  </si>
  <si>
    <t>Kittson Co. - Tegner township</t>
  </si>
  <si>
    <t>Kittson Co. - Teien township</t>
  </si>
  <si>
    <t>Kittson Co. - Thompson township</t>
  </si>
  <si>
    <t>Lac qui Parle Co. - Agassiz township</t>
  </si>
  <si>
    <t>Lac qui Parle Co. - Arena township</t>
  </si>
  <si>
    <t>Lac qui Parle Co. - Augusta township</t>
  </si>
  <si>
    <t>Lac qui Parle Co. - Baxter township</t>
  </si>
  <si>
    <t>Lac qui Parle Co. - Camp Release township</t>
  </si>
  <si>
    <t>Lac qui Parle Co. - Cerro Gordo township</t>
  </si>
  <si>
    <t>Lac qui Parle Co. - Freeland township</t>
  </si>
  <si>
    <t>Lac qui Parle Co. - Garfield township</t>
  </si>
  <si>
    <t>Lac qui Parle Co. - Hamlin township</t>
  </si>
  <si>
    <t>Lac qui Parle Co. - Hantho township</t>
  </si>
  <si>
    <t>Lac qui Parle Co. - Lac qui Parle township</t>
  </si>
  <si>
    <t>Lac qui Parle Co. - Lake Shore township</t>
  </si>
  <si>
    <t>Lac qui Parle Co. - Madison township</t>
  </si>
  <si>
    <t>Lac qui Parle Co. - Manfred township</t>
  </si>
  <si>
    <t>Lac qui Parle Co. - Maxwell township</t>
  </si>
  <si>
    <t>Lac qui Parle Co. - Mehurin township</t>
  </si>
  <si>
    <t>Lac qui Parle Co. - Perry township</t>
  </si>
  <si>
    <t>Lac qui Parle Co. - Providence township</t>
  </si>
  <si>
    <t>Lac qui Parle Co. - Riverside township</t>
  </si>
  <si>
    <t>Lac qui Parle Co. - Ten Mile Lake township</t>
  </si>
  <si>
    <t>Lac qui Parle Co. - Walter township</t>
  </si>
  <si>
    <t>Lac qui Parle Co. - Yellow Bank township</t>
  </si>
  <si>
    <t>Lake Co. - Beaver Bay township</t>
  </si>
  <si>
    <t>Lake Co. - Crystal Bay township</t>
  </si>
  <si>
    <t>Lake Co. - Fall Lake township</t>
  </si>
  <si>
    <t>Lake Co. - Silver Creek township</t>
  </si>
  <si>
    <t>Lake Co. - Stony River township</t>
  </si>
  <si>
    <t>Le Sueur Co. - Cleveland township</t>
  </si>
  <si>
    <t>Le Sueur Co. - Cordova township</t>
  </si>
  <si>
    <t>Le Sueur Co. - Derrynane township</t>
  </si>
  <si>
    <t>Le Sueur Co. - Elysian township</t>
  </si>
  <si>
    <t>Le Sueur Co. - Kasota township</t>
  </si>
  <si>
    <t>Le Sueur Co. - Kilkenny township</t>
  </si>
  <si>
    <t>Le Sueur Co. - Lanesburgh township</t>
  </si>
  <si>
    <t>Le Sueur Co. - Lexington township</t>
  </si>
  <si>
    <t>Le Sueur Co. - Montgomery township</t>
  </si>
  <si>
    <t>Le Sueur Co. - Ottawa township</t>
  </si>
  <si>
    <t>Le Sueur Co. - Sharon township</t>
  </si>
  <si>
    <t>Le Sueur Co. - Tyrone township</t>
  </si>
  <si>
    <t>Le Sueur Co. - Washington township</t>
  </si>
  <si>
    <t>Le Sueur Co. - Waterville township</t>
  </si>
  <si>
    <t>Lincoln Co. - Alta Vista township</t>
  </si>
  <si>
    <t>Lincoln Co. - Ash Lake township</t>
  </si>
  <si>
    <t>Lincoln Co. - Diamond Lake township</t>
  </si>
  <si>
    <t>Lincoln Co. - Drammen township</t>
  </si>
  <si>
    <t>Lincoln Co. - Hansonville township</t>
  </si>
  <si>
    <t>Lincoln Co. - Hendricks township</t>
  </si>
  <si>
    <t>Lincoln Co. - Hope township</t>
  </si>
  <si>
    <t>Lincoln Co. - Lake Benton township</t>
  </si>
  <si>
    <t>Lincoln Co. - Lake Stay township</t>
  </si>
  <si>
    <t>Lincoln Co. - Limestone township</t>
  </si>
  <si>
    <t>Lincoln Co. - Marble township</t>
  </si>
  <si>
    <t>Lincoln Co. - Marshfield township</t>
  </si>
  <si>
    <t>Lincoln Co. - Royal township</t>
  </si>
  <si>
    <t>Lincoln Co. - Shaokatan township</t>
  </si>
  <si>
    <t>Lincoln Co. - Verdi township</t>
  </si>
  <si>
    <t>Lyon Co. - Amiret township</t>
  </si>
  <si>
    <t>Lyon Co. - Clifton township</t>
  </si>
  <si>
    <t>Lyon Co. - Coon Creek township</t>
  </si>
  <si>
    <t>Lyon Co. - Custer township</t>
  </si>
  <si>
    <t>Lyon Co. - Eidsvold township</t>
  </si>
  <si>
    <t>Lyon Co. - Fairview township</t>
  </si>
  <si>
    <t>Lyon Co. - Grandview township</t>
  </si>
  <si>
    <t>Lyon Co. - Island Lake township</t>
  </si>
  <si>
    <t>Lyon Co. - Lake Marshall township</t>
  </si>
  <si>
    <t>Lyon Co. - Lucas township</t>
  </si>
  <si>
    <t>Lyon Co. - Lynd township</t>
  </si>
  <si>
    <t>Lyon Co. - Lyons township</t>
  </si>
  <si>
    <t>Lyon Co. - Monroe township</t>
  </si>
  <si>
    <t>Lyon Co. - Nordland township</t>
  </si>
  <si>
    <t>Lyon Co. - Rock Lake township</t>
  </si>
  <si>
    <t>Lyon Co. - Shelburne township</t>
  </si>
  <si>
    <t>Lyon Co. - Sodus township</t>
  </si>
  <si>
    <t>Lyon Co. - Stanley township</t>
  </si>
  <si>
    <t>Lyon Co. - Vallers township</t>
  </si>
  <si>
    <t>Lyon Co. - Westerheim township</t>
  </si>
  <si>
    <t>Mahnomen Co. - Beaulieu township</t>
  </si>
  <si>
    <t>Mahnomen Co. - Bejou township</t>
  </si>
  <si>
    <t>Mahnomen Co. - Chief township</t>
  </si>
  <si>
    <t>Mahnomen Co. - Clover township</t>
  </si>
  <si>
    <t>Mahnomen Co. - Gregory township</t>
  </si>
  <si>
    <t>Mahnomen Co. - Heier township</t>
  </si>
  <si>
    <t>Mahnomen Co. - Island Lake township</t>
  </si>
  <si>
    <t>Mahnomen Co. - La Garde township</t>
  </si>
  <si>
    <t>Mahnomen Co. - Lake Grove township</t>
  </si>
  <si>
    <t>Mahnomen Co. - Little Elbow township</t>
  </si>
  <si>
    <t>Mahnomen Co. - Marsh Creek township</t>
  </si>
  <si>
    <t>Mahnomen Co. - Oakland township</t>
  </si>
  <si>
    <t>Mahnomen Co. - Pembina township</t>
  </si>
  <si>
    <t>Mahnomen Co. - Popple Grove township</t>
  </si>
  <si>
    <t>Mahnomen Co. - Rosedale township</t>
  </si>
  <si>
    <t>Mahnomen Co. - Twin Lakes township</t>
  </si>
  <si>
    <t>Marshall Co. - Agder township</t>
  </si>
  <si>
    <t>Marshall Co. - Alma township</t>
  </si>
  <si>
    <t>Marshall Co. - Augsburg township</t>
  </si>
  <si>
    <t>Marshall Co. - Big Woods township</t>
  </si>
  <si>
    <t>Marshall Co. - Bloomer township</t>
  </si>
  <si>
    <t>Marshall Co. - Boxville township</t>
  </si>
  <si>
    <t>Marshall Co. - Cedar township</t>
  </si>
  <si>
    <t>Marshall Co. - Como township</t>
  </si>
  <si>
    <t>Marshall Co. - Comstock township</t>
  </si>
  <si>
    <t>Marshall Co. - Donnelly township</t>
  </si>
  <si>
    <t>Marshall Co. - Eagle Point township</t>
  </si>
  <si>
    <t>Marshall Co. - East Park township</t>
  </si>
  <si>
    <t>Marshall Co. - East Valley township</t>
  </si>
  <si>
    <t>Marshall Co. - Eckvoll township</t>
  </si>
  <si>
    <t>Marshall Co. - Espelie township</t>
  </si>
  <si>
    <t>Marshall Co. - Excel township</t>
  </si>
  <si>
    <t>Marshall Co. - Foldahl township</t>
  </si>
  <si>
    <t>Marshall Co. - Fork township</t>
  </si>
  <si>
    <t>Marshall Co. - Grand Plain township</t>
  </si>
  <si>
    <t>Marshall Co. - Holt township</t>
  </si>
  <si>
    <t>Marshall Co. - Huntly township</t>
  </si>
  <si>
    <t>Marshall Co. - Lincoln township</t>
  </si>
  <si>
    <t>Marshall Co. - Linsell township</t>
  </si>
  <si>
    <t>Marshall Co. - Marsh Grove township</t>
  </si>
  <si>
    <t>Marshall Co. - McCrea township</t>
  </si>
  <si>
    <t>Marshall Co. - Middle River township</t>
  </si>
  <si>
    <t>Marshall Co. - Moose River township</t>
  </si>
  <si>
    <t>Marshall Co. - Moylan township</t>
  </si>
  <si>
    <t>Marshall Co. - Nelson Park township</t>
  </si>
  <si>
    <t>Marshall Co. - New Folden township</t>
  </si>
  <si>
    <t>Marshall Co. - New Maine township</t>
  </si>
  <si>
    <t>Marshall Co. - New Solum township</t>
  </si>
  <si>
    <t>Marshall Co. - Oak Park township</t>
  </si>
  <si>
    <t>Marshall Co. - Parker township</t>
  </si>
  <si>
    <t>Marshall Co. - Rollis township</t>
  </si>
  <si>
    <t>Marshall Co. - Sinnott township</t>
  </si>
  <si>
    <t>Marshall Co. - Spruce Valley township</t>
  </si>
  <si>
    <t>Marshall Co. - Tamarac township</t>
  </si>
  <si>
    <t>Marshall Co. - Thief Lake township</t>
  </si>
  <si>
    <t>Marshall Co. - Valley township</t>
  </si>
  <si>
    <t>Marshall Co. - Vega township</t>
  </si>
  <si>
    <t>Marshall Co. - Veldt township</t>
  </si>
  <si>
    <t>Marshall Co. - Viking township</t>
  </si>
  <si>
    <t>Marshall Co. - Wanger township</t>
  </si>
  <si>
    <t>Marshall Co. - Warrenton township</t>
  </si>
  <si>
    <t>Marshall Co. - West Valley township</t>
  </si>
  <si>
    <t>Marshall Co. - Whiteford township</t>
  </si>
  <si>
    <t>Marshall Co. - Wright township</t>
  </si>
  <si>
    <t>Martin Co. - Cedar township</t>
  </si>
  <si>
    <t>Martin Co. - Center Creek township</t>
  </si>
  <si>
    <t>Martin Co. - East Chain township</t>
  </si>
  <si>
    <t>Martin Co. - Elm Creek township</t>
  </si>
  <si>
    <t>Martin Co. - Fairmont township</t>
  </si>
  <si>
    <t>Martin Co. - Fox Lake township</t>
  </si>
  <si>
    <t>Martin Co. - Fraser township</t>
  </si>
  <si>
    <t>Martin Co. - Galena township</t>
  </si>
  <si>
    <t>Martin Co. - Jay township</t>
  </si>
  <si>
    <t>Martin Co. - Lake Belt township</t>
  </si>
  <si>
    <t>Martin Co. - Lake Fremont township</t>
  </si>
  <si>
    <t>Martin Co. - Manyaska township</t>
  </si>
  <si>
    <t>Martin Co. - Nashville township</t>
  </si>
  <si>
    <t>Martin Co. - Pleasant Prairie township</t>
  </si>
  <si>
    <t>Martin Co. - Rolling Green township</t>
  </si>
  <si>
    <t>Martin Co. - Rutland township</t>
  </si>
  <si>
    <t>Martin Co. - Silver Lake township</t>
  </si>
  <si>
    <t>Martin Co. - Tenhassen township</t>
  </si>
  <si>
    <t>Martin Co. - Waverly township</t>
  </si>
  <si>
    <t>Martin Co. - Westford township</t>
  </si>
  <si>
    <t>McLeod Co. - Acoma township</t>
  </si>
  <si>
    <t>McLeod Co. - Bergen township</t>
  </si>
  <si>
    <t>McLeod Co. - Collins township</t>
  </si>
  <si>
    <t>McLeod Co. - Glencoe township</t>
  </si>
  <si>
    <t>McLeod Co. - Hale township</t>
  </si>
  <si>
    <t>McLeod Co. - Hassan Valley township</t>
  </si>
  <si>
    <t>McLeod Co. - Helen township</t>
  </si>
  <si>
    <t>McLeod Co. - Hutchinson township</t>
  </si>
  <si>
    <t>McLeod Co. - Lynn township</t>
  </si>
  <si>
    <t>McLeod Co. - Penn township</t>
  </si>
  <si>
    <t>McLeod Co. - Rich Valley township</t>
  </si>
  <si>
    <t>McLeod Co. - Round Grove township</t>
  </si>
  <si>
    <t>McLeod Co. - Sumter township</t>
  </si>
  <si>
    <t>McLeod Co. - Winsted township</t>
  </si>
  <si>
    <t>Meeker Co. - Acton township</t>
  </si>
  <si>
    <t>Meeker Co. - Cedar Mills township</t>
  </si>
  <si>
    <t>Meeker Co. - Collinwood township</t>
  </si>
  <si>
    <t>Meeker Co. - Cosmos township</t>
  </si>
  <si>
    <t>Meeker Co. - Danielson township</t>
  </si>
  <si>
    <t>Meeker Co. - Darwin township</t>
  </si>
  <si>
    <t>Meeker Co. - Dassel township</t>
  </si>
  <si>
    <t>Meeker Co. - Ellsworth township</t>
  </si>
  <si>
    <t>Meeker Co. - Forest City township</t>
  </si>
  <si>
    <t>Meeker Co. - Forest Prairie township</t>
  </si>
  <si>
    <t>Meeker Co. - Greenleaf township</t>
  </si>
  <si>
    <t>Meeker Co. - Harvey township</t>
  </si>
  <si>
    <t>Meeker Co. - Kingston township</t>
  </si>
  <si>
    <t>Meeker Co. - Litchfield township</t>
  </si>
  <si>
    <t>Meeker Co. - Manannah township</t>
  </si>
  <si>
    <t>Meeker Co. - Swede Grove township</t>
  </si>
  <si>
    <t>Meeker Co. - Union Grove township</t>
  </si>
  <si>
    <t>Mille Lacs Co. - Bogus Brook township</t>
  </si>
  <si>
    <t>Mille Lacs Co. - Borgholm township</t>
  </si>
  <si>
    <t>Mille Lacs Co. - Bradbury township</t>
  </si>
  <si>
    <t>Mille Lacs Co. - Dailey township</t>
  </si>
  <si>
    <t>Mille Lacs Co. - East Side township</t>
  </si>
  <si>
    <t>Mille Lacs Co. - Greenbush township</t>
  </si>
  <si>
    <t>Mille Lacs Co. - Hayland township</t>
  </si>
  <si>
    <t>Mille Lacs Co. - Isle Harbor township</t>
  </si>
  <si>
    <t>Mille Lacs Co. - Kathio township</t>
  </si>
  <si>
    <t>Mille Lacs Co. - Lewis township</t>
  </si>
  <si>
    <t>Mille Lacs Co. - Milaca township</t>
  </si>
  <si>
    <t>Mille Lacs Co. - Milo township</t>
  </si>
  <si>
    <t>Mille Lacs Co. - Mudgett township</t>
  </si>
  <si>
    <t>Mille Lacs Co. - Onamia township</t>
  </si>
  <si>
    <t>Mille Lacs Co. - Page township</t>
  </si>
  <si>
    <t>Mille Lacs Co. - Princeton township</t>
  </si>
  <si>
    <t>Mille Lacs Co. - South Harbor township</t>
  </si>
  <si>
    <t>Morrison Co. - Agram township</t>
  </si>
  <si>
    <t>Morrison Co. - Belle Prairie township</t>
  </si>
  <si>
    <t>Morrison Co. - Bellevue township</t>
  </si>
  <si>
    <t>Morrison Co. - Buckman township</t>
  </si>
  <si>
    <t>Morrison Co. - Buh township</t>
  </si>
  <si>
    <t>Morrison Co. - Culdrum township</t>
  </si>
  <si>
    <t>Morrison Co. - Cushing township</t>
  </si>
  <si>
    <t>Morrison Co. - Darling township</t>
  </si>
  <si>
    <t>Morrison Co. - Elmdale township</t>
  </si>
  <si>
    <t>Morrison Co. - Granite township</t>
  </si>
  <si>
    <t>Morrison Co. - Green Prairie township</t>
  </si>
  <si>
    <t>Morrison Co. - Hillman township</t>
  </si>
  <si>
    <t>Morrison Co. - Lakin township</t>
  </si>
  <si>
    <t>Morrison Co. - Leigh township</t>
  </si>
  <si>
    <t>Morrison Co. - Little Falls township</t>
  </si>
  <si>
    <t>Morrison Co. - Morrill township</t>
  </si>
  <si>
    <t>Morrison Co. - Motley township</t>
  </si>
  <si>
    <t>Morrison Co. - Mount Morris township</t>
  </si>
  <si>
    <t>Morrison Co. - Parker township</t>
  </si>
  <si>
    <t>Morrison Co. - Pierz township</t>
  </si>
  <si>
    <t>Morrison Co. - Pike Creek township</t>
  </si>
  <si>
    <t>Morrison Co. - Platte township</t>
  </si>
  <si>
    <t>Morrison Co. - Pulaski township</t>
  </si>
  <si>
    <t>Morrison Co. - Richardson township</t>
  </si>
  <si>
    <t>Morrison Co. - Ripley township</t>
  </si>
  <si>
    <t>Morrison Co. - Rosing township</t>
  </si>
  <si>
    <t>Morrison Co. - Scandia Valley township</t>
  </si>
  <si>
    <t>Morrison Co. - Swan River township</t>
  </si>
  <si>
    <t>Morrison Co. - Swanville township</t>
  </si>
  <si>
    <t>Morrison Co. - Two Rivers township</t>
  </si>
  <si>
    <t>Mower Co. - Adams township</t>
  </si>
  <si>
    <t>Mower Co. - Austin township</t>
  </si>
  <si>
    <t>Mower Co. - Bennington township</t>
  </si>
  <si>
    <t>Mower Co. - Clayton township</t>
  </si>
  <si>
    <t>Mower Co. - Dexter township</t>
  </si>
  <si>
    <t>Mower Co. - Frankford township</t>
  </si>
  <si>
    <t>Mower Co. - Grand Meadow township</t>
  </si>
  <si>
    <t>Mower Co. - Lansing township</t>
  </si>
  <si>
    <t>Mower Co. - Le Roy township</t>
  </si>
  <si>
    <t>Mower Co. - Lodi township</t>
  </si>
  <si>
    <t>Mower Co. - Lyle township</t>
  </si>
  <si>
    <t>Mower Co. - Marshall township</t>
  </si>
  <si>
    <t>Mower Co. - Nevada township</t>
  </si>
  <si>
    <t>Mower Co. - Pleasant Valley township</t>
  </si>
  <si>
    <t>Mower Co. - Racine township</t>
  </si>
  <si>
    <t>Mower Co. - Red Rock township</t>
  </si>
  <si>
    <t>Mower Co. - Sargeant township</t>
  </si>
  <si>
    <t>Mower Co. - Udolpho township</t>
  </si>
  <si>
    <t>Mower Co. - Waltham township</t>
  </si>
  <si>
    <t>Mower Co. - Windom township</t>
  </si>
  <si>
    <t>Murray Co. - Belfast township</t>
  </si>
  <si>
    <t>Murray Co. - Bondin township</t>
  </si>
  <si>
    <t>Murray Co. - Cameron township</t>
  </si>
  <si>
    <t>Murray Co. - Chanarambie township</t>
  </si>
  <si>
    <t>Murray Co. - Des Moines River township</t>
  </si>
  <si>
    <t>Murray Co. - Dovray township</t>
  </si>
  <si>
    <t>Murray Co. - Ellsborough township</t>
  </si>
  <si>
    <t>Murray Co. - Fenton township</t>
  </si>
  <si>
    <t>Murray Co. - Holly township</t>
  </si>
  <si>
    <t>Murray Co. - Iona township</t>
  </si>
  <si>
    <t>Murray Co. - Lake Sarah township</t>
  </si>
  <si>
    <t>Murray Co. - Leeds township</t>
  </si>
  <si>
    <t>Murray Co. - Lime Lake township</t>
  </si>
  <si>
    <t>Murray Co. - Lowville township</t>
  </si>
  <si>
    <t>Murray Co. - Mason township</t>
  </si>
  <si>
    <t>Murray Co. - Moulton township</t>
  </si>
  <si>
    <t>Murray Co. - Murray township</t>
  </si>
  <si>
    <t>Murray Co. - Shetek township</t>
  </si>
  <si>
    <t>Murray Co. - Skandia township</t>
  </si>
  <si>
    <t>Murray Co. - Slayton township</t>
  </si>
  <si>
    <t>Nicollet Co. - Belgrade township</t>
  </si>
  <si>
    <t>Nicollet Co. - Bernadotte township</t>
  </si>
  <si>
    <t>Nicollet Co. - Brighton township</t>
  </si>
  <si>
    <t>Nicollet Co. - Courtland township</t>
  </si>
  <si>
    <t>Nicollet Co. - Granby township</t>
  </si>
  <si>
    <t>Nicollet Co. - Lafayette township</t>
  </si>
  <si>
    <t>Nicollet Co. - Lake Prairie township</t>
  </si>
  <si>
    <t>Nicollet Co. - New Sweden township</t>
  </si>
  <si>
    <t>Nicollet Co. - Nicollet township</t>
  </si>
  <si>
    <t>Nicollet Co. - Oshawa township</t>
  </si>
  <si>
    <t>Nicollet Co. - Ridgely township</t>
  </si>
  <si>
    <t>Nicollet Co. - Traverse township</t>
  </si>
  <si>
    <t>Nicollet Co. - West Newton township</t>
  </si>
  <si>
    <t>Nobles Co. - Bigelow township</t>
  </si>
  <si>
    <t>Nobles Co. - Bloom township</t>
  </si>
  <si>
    <t>Nobles Co. - Dewald township</t>
  </si>
  <si>
    <t>Nobles Co. - Elk township</t>
  </si>
  <si>
    <t>Nobles Co. - Graham Lakes township</t>
  </si>
  <si>
    <t>Nobles Co. - Grand Prairie township</t>
  </si>
  <si>
    <t>Nobles Co. - Hersey township</t>
  </si>
  <si>
    <t>Nobles Co. - Indian Lake township</t>
  </si>
  <si>
    <t>Nobles Co. - Larkin township</t>
  </si>
  <si>
    <t>Nobles Co. - Leota township</t>
  </si>
  <si>
    <t>Nobles Co. - Lismore township</t>
  </si>
  <si>
    <t>Nobles Co. - Little Rock township</t>
  </si>
  <si>
    <t>Nobles Co. - Lorain township</t>
  </si>
  <si>
    <t>Nobles Co. - Olney township</t>
  </si>
  <si>
    <t>Nobles Co. - Ransom township</t>
  </si>
  <si>
    <t>Nobles Co. - Seward township</t>
  </si>
  <si>
    <t>Nobles Co. - Summit Lake township</t>
  </si>
  <si>
    <t>Nobles Co. - Westside township</t>
  </si>
  <si>
    <t>Nobles Co. - Wilmont township</t>
  </si>
  <si>
    <t>Nobles Co. - Worthington township</t>
  </si>
  <si>
    <t>Norman Co. - Anthony township</t>
  </si>
  <si>
    <t>Norman Co. - Bear Park township</t>
  </si>
  <si>
    <t>Norman Co. - Flom township</t>
  </si>
  <si>
    <t>Norman Co. - Fossum township</t>
  </si>
  <si>
    <t>Norman Co. - Good Hope township</t>
  </si>
  <si>
    <t>Norman Co. - Green Meadow township</t>
  </si>
  <si>
    <t>Norman Co. - Halstad township</t>
  </si>
  <si>
    <t>Norman Co. - Hegne township</t>
  </si>
  <si>
    <t>Norman Co. - Hendrum township</t>
  </si>
  <si>
    <t>Norman Co. - Home Lake township</t>
  </si>
  <si>
    <t>Norman Co. - Lake Ida township</t>
  </si>
  <si>
    <t>Norman Co. - Lee township</t>
  </si>
  <si>
    <t>Norman Co. - Lockhart township</t>
  </si>
  <si>
    <t>Norman Co. - Mary township</t>
  </si>
  <si>
    <t>Norman Co. - McDonaldsville township</t>
  </si>
  <si>
    <t>Norman Co. - Pleasant View township</t>
  </si>
  <si>
    <t>Norman Co. - Rockwell township</t>
  </si>
  <si>
    <t>Norman Co. - Shelly township</t>
  </si>
  <si>
    <t>Norman Co. - Spring Creek township</t>
  </si>
  <si>
    <t>Norman Co. - Strand township</t>
  </si>
  <si>
    <t>Norman Co. - Sundal township</t>
  </si>
  <si>
    <t>Norman Co. - Waukon township</t>
  </si>
  <si>
    <t>Norman Co. - Wild Rice township</t>
  </si>
  <si>
    <t>Norman Co. - Winchester township</t>
  </si>
  <si>
    <t>Olmsted Co. - Cascade township</t>
  </si>
  <si>
    <t>Olmsted Co. - Dover township</t>
  </si>
  <si>
    <t>Olmsted Co. - Elmira township</t>
  </si>
  <si>
    <t>Olmsted Co. - Eyota township</t>
  </si>
  <si>
    <t>Olmsted Co. - Farmington township</t>
  </si>
  <si>
    <t>Olmsted Co. - Haverhill township</t>
  </si>
  <si>
    <t>Olmsted Co. - High Forest township</t>
  </si>
  <si>
    <t>Olmsted Co. - Kalmar township</t>
  </si>
  <si>
    <t>Olmsted Co. - Marion township</t>
  </si>
  <si>
    <t>Olmsted Co. - New Haven township</t>
  </si>
  <si>
    <t>Olmsted Co. - Orion township</t>
  </si>
  <si>
    <t>Olmsted Co. - Oronoco township</t>
  </si>
  <si>
    <t>Olmsted Co. - Pleasant Grove township</t>
  </si>
  <si>
    <t>Olmsted Co. - Quincy township</t>
  </si>
  <si>
    <t>Olmsted Co. - Rochester township</t>
  </si>
  <si>
    <t>Olmsted Co. - Rock Dell township</t>
  </si>
  <si>
    <t>Olmsted Co. - Salem township</t>
  </si>
  <si>
    <t>Olmsted Co. - Viola township</t>
  </si>
  <si>
    <t>Otter Tail Co. - Aastad township</t>
  </si>
  <si>
    <t>Otter Tail Co. - Amor township</t>
  </si>
  <si>
    <t>Otter Tail Co. - Aurdal township</t>
  </si>
  <si>
    <t>Otter Tail Co. - Blowers township</t>
  </si>
  <si>
    <t>Otter Tail Co. - Bluffton township</t>
  </si>
  <si>
    <t>Otter Tail Co. - Buse township</t>
  </si>
  <si>
    <t>Otter Tail Co. - Butler township</t>
  </si>
  <si>
    <t>Otter Tail Co. - Candor township</t>
  </si>
  <si>
    <t>Otter Tail Co. - Carlisle township</t>
  </si>
  <si>
    <t>Otter Tail Co. - Clitherall township</t>
  </si>
  <si>
    <t>Otter Tail Co. - Compton township</t>
  </si>
  <si>
    <t>Otter Tail Co. - Corliss township</t>
  </si>
  <si>
    <t>Otter Tail Co. - Dane Prairie township</t>
  </si>
  <si>
    <t>Otter Tail Co. - Dead Lake township</t>
  </si>
  <si>
    <t>Otter Tail Co. - Deer Creek township</t>
  </si>
  <si>
    <t>Otter Tail Co. - Dora township</t>
  </si>
  <si>
    <t>Otter Tail Co. - Dunn township</t>
  </si>
  <si>
    <t>Otter Tail Co. - Eagle Lake township</t>
  </si>
  <si>
    <t>Otter Tail Co. - Eastern township</t>
  </si>
  <si>
    <t>Otter Tail Co. - Edna township</t>
  </si>
  <si>
    <t>Otter Tail Co. - Effington township</t>
  </si>
  <si>
    <t>Otter Tail Co. - Elizabeth township</t>
  </si>
  <si>
    <t>Otter Tail Co. - Elmo township</t>
  </si>
  <si>
    <t>Otter Tail Co. - Erhards Grove township</t>
  </si>
  <si>
    <t>Otter Tail Co. - Everts township</t>
  </si>
  <si>
    <t>Otter Tail Co. - Fergus Falls township</t>
  </si>
  <si>
    <t>Otter Tail Co. - Folden township</t>
  </si>
  <si>
    <t>Otter Tail Co. - Friberg township</t>
  </si>
  <si>
    <t>Otter Tail Co. - Girard township</t>
  </si>
  <si>
    <t>Otter Tail Co. - Gorman township</t>
  </si>
  <si>
    <t>Otter Tail Co. - Henning township</t>
  </si>
  <si>
    <t>Otter Tail Co. - Hobart township</t>
  </si>
  <si>
    <t>Otter Tail Co. - Homestead township</t>
  </si>
  <si>
    <t>Otter Tail Co. - Inman township</t>
  </si>
  <si>
    <t>Otter Tail Co. - Leaf Lake township</t>
  </si>
  <si>
    <t>Otter Tail Co. - Leaf Mountain township</t>
  </si>
  <si>
    <t>Otter Tail Co. - Lida township</t>
  </si>
  <si>
    <t>Otter Tail Co. - Maine township</t>
  </si>
  <si>
    <t>Otter Tail Co. - Maplewood township</t>
  </si>
  <si>
    <t>Otter Tail Co. - Newton township</t>
  </si>
  <si>
    <t>Otter Tail Co. - Nidaros township</t>
  </si>
  <si>
    <t>Otter Tail Co. - Norwegian Grove township</t>
  </si>
  <si>
    <t>Otter Tail Co. - Oak Valley township</t>
  </si>
  <si>
    <t>Otter Tail Co. - Orwell township</t>
  </si>
  <si>
    <t>Otter Tail Co. - Oscar township</t>
  </si>
  <si>
    <t>Otter Tail Co. - Otter Tail township</t>
  </si>
  <si>
    <t>Otter Tail Co. - Otto township</t>
  </si>
  <si>
    <t>Otter Tail Co. - Paddock township</t>
  </si>
  <si>
    <t>Otter Tail Co. - Parkers Prairie township</t>
  </si>
  <si>
    <t>Otter Tail Co. - Pelican township</t>
  </si>
  <si>
    <t>Otter Tail Co. - Perham township</t>
  </si>
  <si>
    <t>Otter Tail Co. - Pine Lake township</t>
  </si>
  <si>
    <t>Otter Tail Co. - Rush Lake township</t>
  </si>
  <si>
    <t>Otter Tail Co. - Scambler township</t>
  </si>
  <si>
    <t>Otter Tail Co. - St. Olaf township</t>
  </si>
  <si>
    <t>Otter Tail Co. - Star Lake township</t>
  </si>
  <si>
    <t>Otter Tail Co. - Sverdrup township</t>
  </si>
  <si>
    <t>Otter Tail Co. - Tordenskjold township</t>
  </si>
  <si>
    <t>Otter Tail Co. - Trondhjem township</t>
  </si>
  <si>
    <t>Otter Tail Co. - Tumuli township</t>
  </si>
  <si>
    <t>Otter Tail Co. - Western township</t>
  </si>
  <si>
    <t>Otter Tail Co. - Woodside township</t>
  </si>
  <si>
    <t>Pennington Co. - Black River township</t>
  </si>
  <si>
    <t>Pennington Co. - Bray township</t>
  </si>
  <si>
    <t>Pennington Co. - Cloverleaf township</t>
  </si>
  <si>
    <t>Pennington Co. - Deer Park township</t>
  </si>
  <si>
    <t>Pennington Co. - Goodridge township</t>
  </si>
  <si>
    <t>Pennington Co. - Hickory township</t>
  </si>
  <si>
    <t>Pennington Co. - Highlanding township</t>
  </si>
  <si>
    <t>Pennington Co. - Kratka township</t>
  </si>
  <si>
    <t>Pennington Co. - Mayfield township</t>
  </si>
  <si>
    <t>Pennington Co. - Norden township</t>
  </si>
  <si>
    <t>Pennington Co. - North township</t>
  </si>
  <si>
    <t>Pennington Co. - Numedal township</t>
  </si>
  <si>
    <t>Pennington Co. - Polk Centre township</t>
  </si>
  <si>
    <t>Pennington Co. - Reiner township</t>
  </si>
  <si>
    <t>Pennington Co. - River Falls township</t>
  </si>
  <si>
    <t>Pennington Co. - Rocksbury township</t>
  </si>
  <si>
    <t>Pennington Co. - Sanders township</t>
  </si>
  <si>
    <t>Pennington Co. - Silverton township</t>
  </si>
  <si>
    <t>Pennington Co. - Smiley township</t>
  </si>
  <si>
    <t>Pennington Co. - Star township</t>
  </si>
  <si>
    <t>Pennington Co. - Wyandotte township</t>
  </si>
  <si>
    <t>Pine Co. - Arlone township</t>
  </si>
  <si>
    <t>Pine Co. - Arna township</t>
  </si>
  <si>
    <t>Pine Co. - Barry township</t>
  </si>
  <si>
    <t>Pine Co. - Birch Creek township</t>
  </si>
  <si>
    <t>Pine Co. - Bremen township</t>
  </si>
  <si>
    <t>Pine Co. - Brook Park township</t>
  </si>
  <si>
    <t>Pine Co. - Bruno township</t>
  </si>
  <si>
    <t>Pine Co. - Chengwatana township</t>
  </si>
  <si>
    <t>Pine Co. - Clover township</t>
  </si>
  <si>
    <t>Pine Co. - Crosby township</t>
  </si>
  <si>
    <t>Pine Co. - Danforth township</t>
  </si>
  <si>
    <t>Pine Co. - Dell Grove township</t>
  </si>
  <si>
    <t>Pine Co. - Finlayson township</t>
  </si>
  <si>
    <t>Pine Co. - Fleming township</t>
  </si>
  <si>
    <t>Pine Co. - Hinckley township</t>
  </si>
  <si>
    <t>Pine Co. - Kerrick township</t>
  </si>
  <si>
    <t>Pine Co. - Kettle River township</t>
  </si>
  <si>
    <t>Pine Co. - Mission Creek township</t>
  </si>
  <si>
    <t>Pine Co. - Munch township</t>
  </si>
  <si>
    <t>Pine Co. - New Dosey township</t>
  </si>
  <si>
    <t>Pine Co. - Nickerson township</t>
  </si>
  <si>
    <t>Pine Co. - Norman township</t>
  </si>
  <si>
    <t>Pine Co. - Ogema township</t>
  </si>
  <si>
    <t>Pine Co. - Park township</t>
  </si>
  <si>
    <t>Pine Co. - Partridge township</t>
  </si>
  <si>
    <t>Pine Co. - Pine City township</t>
  </si>
  <si>
    <t>Pine Co. - Pine Lake township</t>
  </si>
  <si>
    <t>Pine Co. - Pokegama township</t>
  </si>
  <si>
    <t>Pine Co. - Royalton township</t>
  </si>
  <si>
    <t>Pine Co. - Sandstone township</t>
  </si>
  <si>
    <t>Pine Co. - Sturgeon Lake township</t>
  </si>
  <si>
    <t>Pine Co. - Wilma township</t>
  </si>
  <si>
    <t>Pine Co. - Windemere township</t>
  </si>
  <si>
    <t>Pipestone Co. - Aetna township</t>
  </si>
  <si>
    <t>Pipestone Co. - Altona township</t>
  </si>
  <si>
    <t>Pipestone Co. - Burke township</t>
  </si>
  <si>
    <t>Pipestone Co. - Eden township</t>
  </si>
  <si>
    <t>Pipestone Co. - Elmer township</t>
  </si>
  <si>
    <t>Pipestone Co. - Fountain Prairie township</t>
  </si>
  <si>
    <t>Pipestone Co. - Grange township</t>
  </si>
  <si>
    <t>Pipestone Co. - Gray township</t>
  </si>
  <si>
    <t>Pipestone Co. - Osborne township</t>
  </si>
  <si>
    <t>Pipestone Co. - Rock township</t>
  </si>
  <si>
    <t>Pipestone Co. - Sweet township</t>
  </si>
  <si>
    <t>Pipestone Co. - Troy township</t>
  </si>
  <si>
    <t>Polk Co. - Andover township</t>
  </si>
  <si>
    <t>Polk Co. - Angus township</t>
  </si>
  <si>
    <t>Polk Co. - Badger township</t>
  </si>
  <si>
    <t>Polk Co. - Belgium township</t>
  </si>
  <si>
    <t>Polk Co. - Brandsvold township</t>
  </si>
  <si>
    <t>Polk Co. - Brandt township</t>
  </si>
  <si>
    <t>Polk Co. - Brislet township</t>
  </si>
  <si>
    <t>Polk Co. - Bygland township</t>
  </si>
  <si>
    <t>Polk Co. - Chester township</t>
  </si>
  <si>
    <t>Polk Co. - Columbia township</t>
  </si>
  <si>
    <t>Polk Co. - Crookston township</t>
  </si>
  <si>
    <t>Polk Co. - Eden township</t>
  </si>
  <si>
    <t>Polk Co. - Esther township</t>
  </si>
  <si>
    <t>Polk Co. - Euclid township</t>
  </si>
  <si>
    <t>Polk Co. - Fairfax township</t>
  </si>
  <si>
    <t>Polk Co. - Fanny township</t>
  </si>
  <si>
    <t>Polk Co. - Farley township</t>
  </si>
  <si>
    <t>Polk Co. - Fisher township</t>
  </si>
  <si>
    <t>Polk Co. - Garden township</t>
  </si>
  <si>
    <t>Polk Co. - Garfield township</t>
  </si>
  <si>
    <t>Polk Co. - Gentilly township</t>
  </si>
  <si>
    <t>Polk Co. - Godfrey township</t>
  </si>
  <si>
    <t>Polk Co. - Grand Forks township</t>
  </si>
  <si>
    <t>Polk Co. - Grove Park-Tilden township</t>
  </si>
  <si>
    <t>Polk Co. - Gully township</t>
  </si>
  <si>
    <t>Polk Co. - Hammond township</t>
  </si>
  <si>
    <t>Polk Co. - Helgeland township</t>
  </si>
  <si>
    <t>Polk Co. - Higdem township</t>
  </si>
  <si>
    <t>Polk Co. - Hill River township</t>
  </si>
  <si>
    <t>Polk Co. - Hubbard township</t>
  </si>
  <si>
    <t>Polk Co. - Huntsville township</t>
  </si>
  <si>
    <t>Polk Co. - Johnson township</t>
  </si>
  <si>
    <t>Polk Co. - Kertsonville township</t>
  </si>
  <si>
    <t>Polk Co. - Keystone township</t>
  </si>
  <si>
    <t>Polk Co. - King township</t>
  </si>
  <si>
    <t>Polk Co. - Knute township</t>
  </si>
  <si>
    <t>Polk Co. - Lessor township</t>
  </si>
  <si>
    <t>Polk Co. - Liberty township</t>
  </si>
  <si>
    <t>Polk Co. - Lowell township</t>
  </si>
  <si>
    <t>Polk Co. - Nesbit township</t>
  </si>
  <si>
    <t>Polk Co. - Northland township</t>
  </si>
  <si>
    <t>Polk Co. - Onstad township</t>
  </si>
  <si>
    <t>Polk Co. - Parnell township</t>
  </si>
  <si>
    <t>Polk Co. - Queen township</t>
  </si>
  <si>
    <t>Polk Co. - Reis township</t>
  </si>
  <si>
    <t>Polk Co. - Rhinehart township</t>
  </si>
  <si>
    <t>Polk Co. - Roome township</t>
  </si>
  <si>
    <t>Polk Co. - Rosebud township</t>
  </si>
  <si>
    <t>Polk Co. - Russia township</t>
  </si>
  <si>
    <t>Polk Co. - Sandsville township</t>
  </si>
  <si>
    <t>Polk Co. - Scandia township</t>
  </si>
  <si>
    <t>Polk Co. - Sletten township</t>
  </si>
  <si>
    <t>Polk Co. - Sullivan township</t>
  </si>
  <si>
    <t>Polk Co. - Tabor township</t>
  </si>
  <si>
    <t>Polk Co. - Tynsid township</t>
  </si>
  <si>
    <t>Polk Co. - Vineland township</t>
  </si>
  <si>
    <t>Polk Co. - Winger township</t>
  </si>
  <si>
    <t>Polk Co. - Woodside township</t>
  </si>
  <si>
    <t>Pope Co. - Bangor township</t>
  </si>
  <si>
    <t>Pope Co. - Barsness township</t>
  </si>
  <si>
    <t>Pope Co. - Ben Wade township</t>
  </si>
  <si>
    <t>Pope Co. - Blue Mounds township</t>
  </si>
  <si>
    <t>Pope Co. - Chippewa Falls township</t>
  </si>
  <si>
    <t>Pope Co. - Gilchrist township</t>
  </si>
  <si>
    <t>Pope Co. - Glenwood township</t>
  </si>
  <si>
    <t>Pope Co. - Grove Lake township</t>
  </si>
  <si>
    <t>Pope Co. - Hoff township</t>
  </si>
  <si>
    <t>Pope Co. - Lake Johanna township</t>
  </si>
  <si>
    <t>Pope Co. - Langhei township</t>
  </si>
  <si>
    <t>Pope Co. - Leven township</t>
  </si>
  <si>
    <t>Pope Co. - Minnewaska township</t>
  </si>
  <si>
    <t>Pope Co. - New Prairie township</t>
  </si>
  <si>
    <t>Pope Co. - Nora township</t>
  </si>
  <si>
    <t>Pope Co. - Reno township</t>
  </si>
  <si>
    <t>Pope Co. - Rolling Forks township</t>
  </si>
  <si>
    <t>Pope Co. - Walden township</t>
  </si>
  <si>
    <t>Pope Co. - Westport township</t>
  </si>
  <si>
    <t>Pope Co. - White Bear Lake township</t>
  </si>
  <si>
    <t>Ramsey Co. - White Bear township</t>
  </si>
  <si>
    <t>Red Lake Co. - Browns Creek township</t>
  </si>
  <si>
    <t>Red Lake Co. - Emardville township</t>
  </si>
  <si>
    <t>Red Lake Co. - Equality township</t>
  </si>
  <si>
    <t>Red Lake Co. - Garnes township</t>
  </si>
  <si>
    <t>Red Lake Co. - Gervais township</t>
  </si>
  <si>
    <t>Red Lake Co. - Lake Pleasant township</t>
  </si>
  <si>
    <t>Red Lake Co. - Lambert township</t>
  </si>
  <si>
    <t>Red Lake Co. - Louisville township</t>
  </si>
  <si>
    <t>Red Lake Co. - Poplar River township</t>
  </si>
  <si>
    <t>Red Lake Co. - Red Lake Falls township</t>
  </si>
  <si>
    <t>Red Lake Co. - River township</t>
  </si>
  <si>
    <t>Red Lake Co. - Terrebonne township</t>
  </si>
  <si>
    <t>Red Lake Co. - Wylie township</t>
  </si>
  <si>
    <t>Redwood Co. - Brookville township</t>
  </si>
  <si>
    <t>Redwood Co. - Charlestown township</t>
  </si>
  <si>
    <t>Redwood Co. - Delhi township</t>
  </si>
  <si>
    <t>Redwood Co. - Gales township</t>
  </si>
  <si>
    <t>Redwood Co. - Granite Rock township</t>
  </si>
  <si>
    <t>Redwood Co. - Honner township</t>
  </si>
  <si>
    <t>Redwood Co. - Johnsonville township</t>
  </si>
  <si>
    <t>Redwood Co. - Kintire township</t>
  </si>
  <si>
    <t>Redwood Co. - Lamberton township</t>
  </si>
  <si>
    <t>Redwood Co. - Morgan township</t>
  </si>
  <si>
    <t>Redwood Co. - New Avon township</t>
  </si>
  <si>
    <t>Redwood Co. - North Hero township</t>
  </si>
  <si>
    <t>Redwood Co. - Paxton township</t>
  </si>
  <si>
    <t>Redwood Co. - Redwood Falls township</t>
  </si>
  <si>
    <t>Redwood Co. - Sheridan township</t>
  </si>
  <si>
    <t>Redwood Co. - Sherman township</t>
  </si>
  <si>
    <t>Redwood Co. - Springdale township</t>
  </si>
  <si>
    <t>Redwood Co. - Sundown township</t>
  </si>
  <si>
    <t>Redwood Co. - Swedes Forest township</t>
  </si>
  <si>
    <t>Redwood Co. - Three Lakes township</t>
  </si>
  <si>
    <t>Redwood Co. - Underwood township</t>
  </si>
  <si>
    <t>Redwood Co. - Vail township</t>
  </si>
  <si>
    <t>Redwood Co. - Vesta township</t>
  </si>
  <si>
    <t>Redwood Co. - Waterbury township</t>
  </si>
  <si>
    <t>Redwood Co. - Westline township</t>
  </si>
  <si>
    <t>Redwood Co. - Willow Lake township</t>
  </si>
  <si>
    <t>Renville Co. - Bandon township</t>
  </si>
  <si>
    <t>Renville Co. - Beaver Falls township</t>
  </si>
  <si>
    <t>Renville Co. - Birch Cooley township</t>
  </si>
  <si>
    <t>Renville Co. - Bird Island township</t>
  </si>
  <si>
    <t>Renville Co. - Boon Lake township</t>
  </si>
  <si>
    <t>Renville Co. - Brookfield township</t>
  </si>
  <si>
    <t>Renville Co. - Cairo township</t>
  </si>
  <si>
    <t>Renville Co. - Camp township</t>
  </si>
  <si>
    <t>Renville Co. - Crooks township</t>
  </si>
  <si>
    <t>Renville Co. - Emmet township</t>
  </si>
  <si>
    <t>Renville Co. - Ericson township</t>
  </si>
  <si>
    <t>Renville Co. - Flora township</t>
  </si>
  <si>
    <t>Renville Co. - Hawk Creek township</t>
  </si>
  <si>
    <t>Renville Co. - Hector township</t>
  </si>
  <si>
    <t>Renville Co. - Henryville township</t>
  </si>
  <si>
    <t>Renville Co. - Kingman township</t>
  </si>
  <si>
    <t>Renville Co. - Martinsburg township</t>
  </si>
  <si>
    <t>Renville Co. - Melville township</t>
  </si>
  <si>
    <t>Renville Co. - Norfolk township</t>
  </si>
  <si>
    <t>Renville Co. - Osceola township</t>
  </si>
  <si>
    <t>Renville Co. - Palmyra township</t>
  </si>
  <si>
    <t>Renville Co. - Preston Lake township</t>
  </si>
  <si>
    <t>Renville Co. - Sacred Heart township</t>
  </si>
  <si>
    <t>Renville Co. - Troy township</t>
  </si>
  <si>
    <t>Renville Co. - Wang township</t>
  </si>
  <si>
    <t>Renville Co. - Wellington township</t>
  </si>
  <si>
    <t>Renville Co. - Winfield township</t>
  </si>
  <si>
    <t>Rice Co. - Bridgewater township</t>
  </si>
  <si>
    <t>Rice Co. - Cannon City township</t>
  </si>
  <si>
    <t>Rice Co. - Erin township</t>
  </si>
  <si>
    <t>Rice Co. - Forest township</t>
  </si>
  <si>
    <t>Rice Co. - Morristown township</t>
  </si>
  <si>
    <t>Rice Co. - Northfield township</t>
  </si>
  <si>
    <t>Rice Co. - Richland township</t>
  </si>
  <si>
    <t>Rice Co. - Shieldsville township</t>
  </si>
  <si>
    <t>Rice Co. - Walcott township</t>
  </si>
  <si>
    <t>Rice Co. - Warsaw township</t>
  </si>
  <si>
    <t>Rice Co. - Webster township</t>
  </si>
  <si>
    <t>Rice Co. - Wells township</t>
  </si>
  <si>
    <t>Rice Co. - Wheatland township</t>
  </si>
  <si>
    <t>Rice Co. - Wheeling township</t>
  </si>
  <si>
    <t>Rock Co. - Battle Plain township</t>
  </si>
  <si>
    <t>Rock Co. - Beaver Creek township</t>
  </si>
  <si>
    <t>Rock Co. - Clinton township</t>
  </si>
  <si>
    <t>Rock Co. - Denver township</t>
  </si>
  <si>
    <t>Rock Co. - Kanaranzi township</t>
  </si>
  <si>
    <t>Rock Co. - Luverne township</t>
  </si>
  <si>
    <t>Rock Co. - Magnolia township</t>
  </si>
  <si>
    <t>Rock Co. - Martin township</t>
  </si>
  <si>
    <t>Rock Co. - Mound township</t>
  </si>
  <si>
    <t>Rock Co. - Rose Dell township</t>
  </si>
  <si>
    <t>Rock Co. - Springwater township</t>
  </si>
  <si>
    <t>Rock Co. - Vienna township</t>
  </si>
  <si>
    <t>Roseau Co. - Barnett township</t>
  </si>
  <si>
    <t>Roseau Co. - Barto township</t>
  </si>
  <si>
    <t>Roseau Co. - Beaver township</t>
  </si>
  <si>
    <t>Roseau Co. - Cedarbend township</t>
  </si>
  <si>
    <t>Roseau Co. - Deer township</t>
  </si>
  <si>
    <t>Roseau Co. - Dewey township</t>
  </si>
  <si>
    <t>Roseau Co. - Dieter township</t>
  </si>
  <si>
    <t>Roseau Co. - Enstrom township</t>
  </si>
  <si>
    <t>Roseau Co. - Falun township</t>
  </si>
  <si>
    <t>Roseau Co. - Golden Valley township</t>
  </si>
  <si>
    <t>Roseau Co. - Grimstad township</t>
  </si>
  <si>
    <t>Roseau Co. - Hereim township</t>
  </si>
  <si>
    <t>Roseau Co. - Huss township</t>
  </si>
  <si>
    <t>Roseau Co. - Jadis township</t>
  </si>
  <si>
    <t>Roseau Co. - Lake township</t>
  </si>
  <si>
    <t>Roseau Co. - Laona township</t>
  </si>
  <si>
    <t>Roseau Co. - Lind township</t>
  </si>
  <si>
    <t>Roseau Co. - Malung township</t>
  </si>
  <si>
    <t>Roseau Co. - Mickinock township</t>
  </si>
  <si>
    <t>Roseau Co. - Moose township</t>
  </si>
  <si>
    <t>Roseau Co. - Moranville township</t>
  </si>
  <si>
    <t>Roseau Co. - Nereson township</t>
  </si>
  <si>
    <t>Roseau Co. - Palmville township</t>
  </si>
  <si>
    <t>Roseau Co. - Pohlitz township</t>
  </si>
  <si>
    <t>Roseau Co. - Polonia township</t>
  </si>
  <si>
    <t>Roseau Co. - Poplar Grove township</t>
  </si>
  <si>
    <t>Roseau Co. - Reine township</t>
  </si>
  <si>
    <t>Roseau Co. - Ross township</t>
  </si>
  <si>
    <t>Roseau Co. - Skagen township</t>
  </si>
  <si>
    <t>Roseau Co. - Soler township</t>
  </si>
  <si>
    <t>Roseau Co. - Spruce township</t>
  </si>
  <si>
    <t>Roseau Co. - Stafford township</t>
  </si>
  <si>
    <t>Roseau Co. - Stokes township</t>
  </si>
  <si>
    <t>Scott Co. - Belle Plaine township</t>
  </si>
  <si>
    <t>Scott Co. - Blakeley township</t>
  </si>
  <si>
    <t>Scott Co. - Cedar Lake township</t>
  </si>
  <si>
    <t>Scott Co. - Credit River township</t>
  </si>
  <si>
    <t>Scott Co. - Helena township</t>
  </si>
  <si>
    <t>Scott Co. - Jackson township</t>
  </si>
  <si>
    <t>Scott Co. - Louisville township</t>
  </si>
  <si>
    <t>Scott Co. - New Market township</t>
  </si>
  <si>
    <t>Scott Co. - Sand Creek township</t>
  </si>
  <si>
    <t>Scott Co. - Spring Lake township</t>
  </si>
  <si>
    <t>Scott Co. - St. Lawrence township</t>
  </si>
  <si>
    <t>Sherburne Co. - Baldwin township</t>
  </si>
  <si>
    <t>Sherburne Co. - Becker township</t>
  </si>
  <si>
    <t>Sherburne Co. - Big Lake township</t>
  </si>
  <si>
    <t>Sherburne Co. - Blue Hill township</t>
  </si>
  <si>
    <t>Sherburne Co. - Clear Lake township</t>
  </si>
  <si>
    <t>Sherburne Co. - Haven township</t>
  </si>
  <si>
    <t>Sherburne Co. - Livonia township</t>
  </si>
  <si>
    <t>Sherburne Co. - Orrock township</t>
  </si>
  <si>
    <t>Sherburne Co. - Palmer township</t>
  </si>
  <si>
    <t>Sherburne Co. - Santiago township</t>
  </si>
  <si>
    <t>Sibley Co. - Alfsborg township</t>
  </si>
  <si>
    <t>Sibley Co. - Arlington township</t>
  </si>
  <si>
    <t>Sibley Co. - Bismarck township</t>
  </si>
  <si>
    <t>Sibley Co. - Cornish township</t>
  </si>
  <si>
    <t>Sibley Co. - Dryden township</t>
  </si>
  <si>
    <t>Sibley Co. - Faxon township</t>
  </si>
  <si>
    <t>Sibley Co. - Grafton township</t>
  </si>
  <si>
    <t>Sibley Co. - Green Isle township</t>
  </si>
  <si>
    <t>Sibley Co. - Henderson township</t>
  </si>
  <si>
    <t>Sibley Co. - Jessenland township</t>
  </si>
  <si>
    <t>Sibley Co. - Kelso township</t>
  </si>
  <si>
    <t>Sibley Co. - Moltke township</t>
  </si>
  <si>
    <t>Sibley Co. - New Auburn township</t>
  </si>
  <si>
    <t>Sibley Co. - Severance township</t>
  </si>
  <si>
    <t>Sibley Co. - Sibley township</t>
  </si>
  <si>
    <t>Sibley Co. - Transit township</t>
  </si>
  <si>
    <t>Sibley Co. - Washington Lake township</t>
  </si>
  <si>
    <t>St. Louis Co. - Alango township</t>
  </si>
  <si>
    <t>St. Louis Co. - Alborn township</t>
  </si>
  <si>
    <t>St. Louis Co. - Alden township</t>
  </si>
  <si>
    <t>St. Louis Co. - Angora township</t>
  </si>
  <si>
    <t>St. Louis Co. - Arrowhead township</t>
  </si>
  <si>
    <t>St. Louis Co. - Ault township</t>
  </si>
  <si>
    <t>St. Louis Co. - Balkan township</t>
  </si>
  <si>
    <t>St. Louis Co. - Bassett township</t>
  </si>
  <si>
    <t>St. Louis Co. - Beatty township</t>
  </si>
  <si>
    <t>St. Louis Co. - Biwabik township</t>
  </si>
  <si>
    <t>St. Louis Co. - Breitung township</t>
  </si>
  <si>
    <t>St. Louis Co. - Brevator township</t>
  </si>
  <si>
    <t>St. Louis Co. - Camp 5 township</t>
  </si>
  <si>
    <t>St. Louis Co. - Canosia township</t>
  </si>
  <si>
    <t>St. Louis Co. - Cedar Valley township</t>
  </si>
  <si>
    <t>St. Louis Co. - Cherry township</t>
  </si>
  <si>
    <t>St. Louis Co. - Clinton township</t>
  </si>
  <si>
    <t>St. Louis Co. - Colvin township</t>
  </si>
  <si>
    <t>St. Louis Co. - Cotton township</t>
  </si>
  <si>
    <t>St. Louis Co. - Crane Lake township</t>
  </si>
  <si>
    <t>St. Louis Co. - Culver township</t>
  </si>
  <si>
    <t>St. Louis Co. - Duluth township</t>
  </si>
  <si>
    <t>St. Louis Co. - Eagles Nest township</t>
  </si>
  <si>
    <t>St. Louis Co. - Ellsburg township</t>
  </si>
  <si>
    <t>St. Louis Co. - Elmer township</t>
  </si>
  <si>
    <t>St. Louis Co. - Embarrass township</t>
  </si>
  <si>
    <t>St. Louis Co. - Fairbanks township</t>
  </si>
  <si>
    <t>St. Louis Co. - Fayal township</t>
  </si>
  <si>
    <t>St. Louis Co. - Field township</t>
  </si>
  <si>
    <t>St. Louis Co. - Fine Lakes township</t>
  </si>
  <si>
    <t>St. Louis Co. - Floodwood township</t>
  </si>
  <si>
    <t>St. Louis Co. - Fredenberg township</t>
  </si>
  <si>
    <t>St. Louis Co. - French township</t>
  </si>
  <si>
    <t>St. Louis Co. - Gnesen township</t>
  </si>
  <si>
    <t>St. Louis Co. - Grand Lake township</t>
  </si>
  <si>
    <t>St. Louis Co. - Great Scott township</t>
  </si>
  <si>
    <t>St. Louis Co. - Greenwood township</t>
  </si>
  <si>
    <t>St. Louis Co. - Halden township</t>
  </si>
  <si>
    <t>St. Louis Co. - Industrial township</t>
  </si>
  <si>
    <t>St. Louis Co. - Kabetogama township</t>
  </si>
  <si>
    <t>St. Louis Co. - Kelsey township</t>
  </si>
  <si>
    <t>St. Louis Co. - Kugler township</t>
  </si>
  <si>
    <t>St. Louis Co. - Lakewood township</t>
  </si>
  <si>
    <t>St. Louis Co. - Lavell township</t>
  </si>
  <si>
    <t>St. Louis Co. - Leiding township</t>
  </si>
  <si>
    <t>St. Louis Co. - Linden Grove township</t>
  </si>
  <si>
    <t>St. Louis Co. - McDavitt township</t>
  </si>
  <si>
    <t>St. Louis Co. - Meadowlands township</t>
  </si>
  <si>
    <t>St. Louis Co. - Midway township</t>
  </si>
  <si>
    <t>St. Louis Co. - Morcom township</t>
  </si>
  <si>
    <t>St. Louis Co. - Morse township</t>
  </si>
  <si>
    <t>St. Louis Co. - Ness township</t>
  </si>
  <si>
    <t>St. Louis Co. - New Independence township</t>
  </si>
  <si>
    <t>St. Louis Co. - Normanna township</t>
  </si>
  <si>
    <t>St. Louis Co. - North Star township</t>
  </si>
  <si>
    <t>St. Louis Co. - Northland township</t>
  </si>
  <si>
    <t>St. Louis Co. - Owens township</t>
  </si>
  <si>
    <t>St. Louis Co. - Pequaywan township</t>
  </si>
  <si>
    <t>St. Louis Co. - Pike township</t>
  </si>
  <si>
    <t>St. Louis Co. - Portage township</t>
  </si>
  <si>
    <t>St. Louis Co. - Prairie Lake township</t>
  </si>
  <si>
    <t>St. Louis Co. - Rice Lake township</t>
  </si>
  <si>
    <t>St. Louis Co. - Sandy township</t>
  </si>
  <si>
    <t>St. Louis Co. - Solway township</t>
  </si>
  <si>
    <t>St. Louis Co. - Stoney Brook township</t>
  </si>
  <si>
    <t>St. Louis Co. - Sturgeon township</t>
  </si>
  <si>
    <t>St. Louis Co. - Toivola township</t>
  </si>
  <si>
    <t>St. Louis Co. - Van Buren township</t>
  </si>
  <si>
    <t>St. Louis Co. - Vermilion Lake township</t>
  </si>
  <si>
    <t>St. Louis Co. - Waasa township</t>
  </si>
  <si>
    <t>St. Louis Co. - White township</t>
  </si>
  <si>
    <t>St. Louis Co. - Willow Valley township</t>
  </si>
  <si>
    <t>St. Louis Co. - Wuori township</t>
  </si>
  <si>
    <t>Stearns Co. - Albany township</t>
  </si>
  <si>
    <t>Stearns Co. - Ashley township</t>
  </si>
  <si>
    <t>Stearns Co. - Avon township</t>
  </si>
  <si>
    <t>Stearns Co. - Brockway township</t>
  </si>
  <si>
    <t>Stearns Co. - Collegeville township</t>
  </si>
  <si>
    <t>Stearns Co. - Crow Lake township</t>
  </si>
  <si>
    <t>Stearns Co. - Crow River township</t>
  </si>
  <si>
    <t>Stearns Co. - Eden Lake township</t>
  </si>
  <si>
    <t>Stearns Co. - Fair Haven township</t>
  </si>
  <si>
    <t>Stearns Co. - Farming township</t>
  </si>
  <si>
    <t>Stearns Co. - Getty township</t>
  </si>
  <si>
    <t>Stearns Co. - Grove township</t>
  </si>
  <si>
    <t>Stearns Co. - Holding township</t>
  </si>
  <si>
    <t>Stearns Co. - Krain township</t>
  </si>
  <si>
    <t>Stearns Co. - Lake George township</t>
  </si>
  <si>
    <t>Stearns Co. - Lake Henry township</t>
  </si>
  <si>
    <t>Stearns Co. - Le Sauk township</t>
  </si>
  <si>
    <t>Stearns Co. - Luxemburg township</t>
  </si>
  <si>
    <t>Stearns Co. - Lynden township</t>
  </si>
  <si>
    <t>Stearns Co. - Maine Prairie township</t>
  </si>
  <si>
    <t>Stearns Co. - Melrose township</t>
  </si>
  <si>
    <t>Stearns Co. - Millwood township</t>
  </si>
  <si>
    <t>Stearns Co. - Munson township</t>
  </si>
  <si>
    <t>Stearns Co. - North Fork township</t>
  </si>
  <si>
    <t>Stearns Co. - Oak township</t>
  </si>
  <si>
    <t>Stearns Co. - Paynesville township</t>
  </si>
  <si>
    <t>Stearns Co. - Raymond township</t>
  </si>
  <si>
    <t>Stearns Co. - Sauk Centre township</t>
  </si>
  <si>
    <t>Stearns Co. - Spring Hill township</t>
  </si>
  <si>
    <t>Stearns Co. - St. Joseph township</t>
  </si>
  <si>
    <t>Stearns Co. - St. Martin township</t>
  </si>
  <si>
    <t>Stearns Co. - St. Wendel township</t>
  </si>
  <si>
    <t>Stearns Co. - Wakefield township</t>
  </si>
  <si>
    <t>Stearns Co. - Zion township</t>
  </si>
  <si>
    <t>Steele Co. - Aurora township</t>
  </si>
  <si>
    <t>Steele Co. - Berlin township</t>
  </si>
  <si>
    <t>Steele Co. - Blooming Prairie township</t>
  </si>
  <si>
    <t>Steele Co. - Clinton Falls township</t>
  </si>
  <si>
    <t>Steele Co. - Deerfield township</t>
  </si>
  <si>
    <t>Steele Co. - Havana township</t>
  </si>
  <si>
    <t>Steele Co. - Lemond township</t>
  </si>
  <si>
    <t>Steele Co. - Medford township</t>
  </si>
  <si>
    <t>Steele Co. - Meriden township</t>
  </si>
  <si>
    <t>Steele Co. - Merton township</t>
  </si>
  <si>
    <t>Steele Co. - Owatonna township</t>
  </si>
  <si>
    <t>Steele Co. - Somerset township</t>
  </si>
  <si>
    <t>Steele Co. - Summit township</t>
  </si>
  <si>
    <t>Stevens Co. - Baker township</t>
  </si>
  <si>
    <t>Stevens Co. - Darnen township</t>
  </si>
  <si>
    <t>Stevens Co. - Donnelly township</t>
  </si>
  <si>
    <t>Stevens Co. - Eldorado township</t>
  </si>
  <si>
    <t>Stevens Co. - Everglade township</t>
  </si>
  <si>
    <t>Stevens Co. - Framnas township</t>
  </si>
  <si>
    <t>Stevens Co. - Hodges township</t>
  </si>
  <si>
    <t>Stevens Co. - Horton township</t>
  </si>
  <si>
    <t>Stevens Co. - Moore township</t>
  </si>
  <si>
    <t>Stevens Co. - Morris township</t>
  </si>
  <si>
    <t>Stevens Co. - Pepperton township</t>
  </si>
  <si>
    <t>Stevens Co. - Rendsville township</t>
  </si>
  <si>
    <t>Stevens Co. - Scott township</t>
  </si>
  <si>
    <t>Stevens Co. - Stevens township</t>
  </si>
  <si>
    <t>Stevens Co. - Swan Lake township</t>
  </si>
  <si>
    <t>Stevens Co. - Synnes township</t>
  </si>
  <si>
    <t>Swift Co. - Appleton township</t>
  </si>
  <si>
    <t>Swift Co. - Benson township</t>
  </si>
  <si>
    <t>Swift Co. - Camp Lake township</t>
  </si>
  <si>
    <t>Swift Co. - Cashel township</t>
  </si>
  <si>
    <t>Swift Co. - Clontarf township</t>
  </si>
  <si>
    <t>Swift Co. - Dublin township</t>
  </si>
  <si>
    <t>Swift Co. - Edison township</t>
  </si>
  <si>
    <t>Swift Co. - Fairfield township</t>
  </si>
  <si>
    <t>Swift Co. - Hayes township</t>
  </si>
  <si>
    <t>Swift Co. - Hegbert township</t>
  </si>
  <si>
    <t>Swift Co. - Kerkhoven township</t>
  </si>
  <si>
    <t>Swift Co. - Kildare township</t>
  </si>
  <si>
    <t>Swift Co. - Marysland township</t>
  </si>
  <si>
    <t>Swift Co. - Moyer township</t>
  </si>
  <si>
    <t>Swift Co. - Pillsbury township</t>
  </si>
  <si>
    <t>Swift Co. - Shible township</t>
  </si>
  <si>
    <t>Swift Co. - Six Mile Grove township</t>
  </si>
  <si>
    <t>Swift Co. - Swenoda township</t>
  </si>
  <si>
    <t>Swift Co. - Tara township</t>
  </si>
  <si>
    <t>Swift Co. - Torning township</t>
  </si>
  <si>
    <t>Swift Co. - West Bank township</t>
  </si>
  <si>
    <t>Todd Co. - Bartlett township</t>
  </si>
  <si>
    <t>Todd Co. - Bertha township</t>
  </si>
  <si>
    <t>Todd Co. - Birchdale township</t>
  </si>
  <si>
    <t>Todd Co. - Bruce township</t>
  </si>
  <si>
    <t>Todd Co. - Burleene township</t>
  </si>
  <si>
    <t>Todd Co. - Burnhamville township</t>
  </si>
  <si>
    <t>Todd Co. - Eagle Valley township</t>
  </si>
  <si>
    <t>Todd Co. - Fawn Lake township</t>
  </si>
  <si>
    <t>Todd Co. - Germania township</t>
  </si>
  <si>
    <t>Todd Co. - Gordon township</t>
  </si>
  <si>
    <t>Todd Co. - Grey Eagle township</t>
  </si>
  <si>
    <t>Todd Co. - Hartford township</t>
  </si>
  <si>
    <t>Todd Co. - Iona township</t>
  </si>
  <si>
    <t>Todd Co. - Kandota township</t>
  </si>
  <si>
    <t>Todd Co. - Leslie township</t>
  </si>
  <si>
    <t>Todd Co. - Little Elk township</t>
  </si>
  <si>
    <t>Todd Co. - Little Sauk township</t>
  </si>
  <si>
    <t>Todd Co. - Long Prairie township</t>
  </si>
  <si>
    <t>Todd Co. - Moran township</t>
  </si>
  <si>
    <t>Todd Co. - Reynolds township</t>
  </si>
  <si>
    <t>Todd Co. - Round Prairie township</t>
  </si>
  <si>
    <t>Todd Co. - Staples township</t>
  </si>
  <si>
    <t>Todd Co. - Stowe Prairie township</t>
  </si>
  <si>
    <t>Todd Co. - Turtle Creek township</t>
  </si>
  <si>
    <t>Todd Co. - Villard township</t>
  </si>
  <si>
    <t>Todd Co. - Ward township</t>
  </si>
  <si>
    <t>Todd Co. - West Union township</t>
  </si>
  <si>
    <t>Todd Co. - Wykeham township</t>
  </si>
  <si>
    <t>Traverse Co. - Arthur township</t>
  </si>
  <si>
    <t>Traverse Co. - Clifton township</t>
  </si>
  <si>
    <t>Traverse Co. - Croke township</t>
  </si>
  <si>
    <t>Traverse Co. - Dollymount township</t>
  </si>
  <si>
    <t>Traverse Co. - Folsom township</t>
  </si>
  <si>
    <t>Traverse Co. - Lake Valley township</t>
  </si>
  <si>
    <t>Traverse Co. - Leonardsville township</t>
  </si>
  <si>
    <t>Traverse Co. - Monson township</t>
  </si>
  <si>
    <t>Traverse Co. - Parnell township</t>
  </si>
  <si>
    <t>Traverse Co. - Redpath township</t>
  </si>
  <si>
    <t>Traverse Co. - Tara township</t>
  </si>
  <si>
    <t>Traverse Co. - Taylor township</t>
  </si>
  <si>
    <t>Traverse Co. - Tintah township</t>
  </si>
  <si>
    <t>Traverse Co. - Walls township</t>
  </si>
  <si>
    <t>Traverse Co. - Windsor township</t>
  </si>
  <si>
    <t>Wabasha Co. - Chester township</t>
  </si>
  <si>
    <t>Wabasha Co. - Elgin township</t>
  </si>
  <si>
    <t>Wabasha Co. - Gillford township</t>
  </si>
  <si>
    <t>Wabasha Co. - Glasgow township</t>
  </si>
  <si>
    <t>Wabasha Co. - Greenfield township</t>
  </si>
  <si>
    <t>Wabasha Co. - Highland township</t>
  </si>
  <si>
    <t>Wabasha Co. - Hyde Park township</t>
  </si>
  <si>
    <t>Wabasha Co. - Lake township</t>
  </si>
  <si>
    <t>Wabasha Co. - Mazeppa township</t>
  </si>
  <si>
    <t>Wabasha Co. - Minneiska township</t>
  </si>
  <si>
    <t>Wabasha Co. - Mount Pleasant township</t>
  </si>
  <si>
    <t>Wabasha Co. - Oakwood township</t>
  </si>
  <si>
    <t>Wabasha Co. - Pepin township</t>
  </si>
  <si>
    <t>Wabasha Co. - Plainview township</t>
  </si>
  <si>
    <t>Wabasha Co. - Watopa township</t>
  </si>
  <si>
    <t>Wabasha Co. - West Albany township</t>
  </si>
  <si>
    <t>Wabasha Co. - Zumbro township</t>
  </si>
  <si>
    <t>Wadena Co. - Aldrich township</t>
  </si>
  <si>
    <t>Wadena Co. - Blueberry township</t>
  </si>
  <si>
    <t>Wadena Co. - Bullard township</t>
  </si>
  <si>
    <t>Wadena Co. - Huntersville township</t>
  </si>
  <si>
    <t>Wadena Co. - Leaf River township</t>
  </si>
  <si>
    <t>Wadena Co. - Lyons township</t>
  </si>
  <si>
    <t>Wadena Co. - Meadow township</t>
  </si>
  <si>
    <t>Wadena Co. - North Germany township</t>
  </si>
  <si>
    <t>Wadena Co. - Orton township</t>
  </si>
  <si>
    <t>Wadena Co. - Red Eye township</t>
  </si>
  <si>
    <t>Wadena Co. - Rockwood township</t>
  </si>
  <si>
    <t>Wadena Co. - Shell River township</t>
  </si>
  <si>
    <t>Wadena Co. - Thomastown township</t>
  </si>
  <si>
    <t>Wadena Co. - Wadena township</t>
  </si>
  <si>
    <t>Wadena Co. - Wing River township</t>
  </si>
  <si>
    <t>Waseca Co. - Alton township</t>
  </si>
  <si>
    <t>Waseca Co. - Blooming Grove township</t>
  </si>
  <si>
    <t>Waseca Co. - Byron township</t>
  </si>
  <si>
    <t>Waseca Co. - Freedom township</t>
  </si>
  <si>
    <t>Waseca Co. - Iosco township</t>
  </si>
  <si>
    <t>Waseca Co. - Janesville township</t>
  </si>
  <si>
    <t>Waseca Co. - New Richland township</t>
  </si>
  <si>
    <t>Waseca Co. - Otisco township</t>
  </si>
  <si>
    <t>Waseca Co. - St. Mary township</t>
  </si>
  <si>
    <t>Waseca Co. - Vivian township</t>
  </si>
  <si>
    <t>Waseca Co. - Wilton township</t>
  </si>
  <si>
    <t>Waseca Co. - Woodville township</t>
  </si>
  <si>
    <t>Washington Co. - Baytown township</t>
  </si>
  <si>
    <t>Washington Co. - Denmark township</t>
  </si>
  <si>
    <t>Washington Co. - Grey Cloud Island township</t>
  </si>
  <si>
    <t>Washington Co. - May township</t>
  </si>
  <si>
    <t>Washington Co. - Stillwater township</t>
  </si>
  <si>
    <t>Washington Co. - West Lakeland township</t>
  </si>
  <si>
    <t>Watonwan Co. - Adrian township</t>
  </si>
  <si>
    <t>Watonwan Co. - Antrim township</t>
  </si>
  <si>
    <t>Watonwan Co. - Butterfield township</t>
  </si>
  <si>
    <t>Watonwan Co. - Fieldon township</t>
  </si>
  <si>
    <t>Watonwan Co. - Long Lake township</t>
  </si>
  <si>
    <t>Watonwan Co. - Madelia township</t>
  </si>
  <si>
    <t>Watonwan Co. - Nelson township</t>
  </si>
  <si>
    <t>Watonwan Co. - Odin township</t>
  </si>
  <si>
    <t>Watonwan Co. - Riverdale township</t>
  </si>
  <si>
    <t>Watonwan Co. - Rosendale township</t>
  </si>
  <si>
    <t>Watonwan Co. - South Branch township</t>
  </si>
  <si>
    <t>Watonwan Co. - St. James township</t>
  </si>
  <si>
    <t>Wilkin Co. - Akron township</t>
  </si>
  <si>
    <t>Wilkin Co. - Andrea township</t>
  </si>
  <si>
    <t>Wilkin Co. - Atherton township</t>
  </si>
  <si>
    <t>Wilkin Co. - Bradford township</t>
  </si>
  <si>
    <t>Wilkin Co. - Brandrup township</t>
  </si>
  <si>
    <t>Wilkin Co. - Breckenridge township</t>
  </si>
  <si>
    <t>Wilkin Co. - Campbell township</t>
  </si>
  <si>
    <t>Wilkin Co. - Champion township</t>
  </si>
  <si>
    <t>Wilkin Co. - Connelly township</t>
  </si>
  <si>
    <t>Wilkin Co. - Deerhorn township</t>
  </si>
  <si>
    <t>Wilkin Co. - Foxhome township</t>
  </si>
  <si>
    <t>Wilkin Co. - Manston township</t>
  </si>
  <si>
    <t>Wilkin Co. - McCauleyville township</t>
  </si>
  <si>
    <t>Wilkin Co. - Meadows township</t>
  </si>
  <si>
    <t>Wilkin Co. - Mitchell township</t>
  </si>
  <si>
    <t>Wilkin Co. - Nilsen township</t>
  </si>
  <si>
    <t>Wilkin Co. - Nordick township</t>
  </si>
  <si>
    <t>Wilkin Co. - Prairie View township</t>
  </si>
  <si>
    <t>Wilkin Co. - Roberts township</t>
  </si>
  <si>
    <t>Wilkin Co. - Sunnyside township</t>
  </si>
  <si>
    <t>Wilkin Co. - Tanberg township</t>
  </si>
  <si>
    <t>Wilkin Co. - Wolverton township</t>
  </si>
  <si>
    <t>Winona Co. - Dresbach township</t>
  </si>
  <si>
    <t>Winona Co. - Elba township</t>
  </si>
  <si>
    <t>Winona Co. - Fremont township</t>
  </si>
  <si>
    <t>Winona Co. - Hart township</t>
  </si>
  <si>
    <t>Winona Co. - Hillsdale township</t>
  </si>
  <si>
    <t>Winona Co. - Homer township</t>
  </si>
  <si>
    <t>Winona Co. - Mount Vernon township</t>
  </si>
  <si>
    <t>Winona Co. - New Hartford township</t>
  </si>
  <si>
    <t>Winona Co. - Norton township</t>
  </si>
  <si>
    <t>Winona Co. - Pleasant Hill township</t>
  </si>
  <si>
    <t>Winona Co. - Richmond township</t>
  </si>
  <si>
    <t>Winona Co. - Rollingstone township</t>
  </si>
  <si>
    <t>Winona Co. - Saratoga township</t>
  </si>
  <si>
    <t>Winona Co. - St. Charles township</t>
  </si>
  <si>
    <t>Winona Co. - Utica township</t>
  </si>
  <si>
    <t>Winona Co. - Warren township</t>
  </si>
  <si>
    <t>Winona Co. - Whitewater township</t>
  </si>
  <si>
    <t>Winona Co. - Wilson township</t>
  </si>
  <si>
    <t>Winona Co. - Wiscoy township</t>
  </si>
  <si>
    <t>Wright Co. - Albion township</t>
  </si>
  <si>
    <t>Wright Co. - Buffalo township</t>
  </si>
  <si>
    <t>Wright Co. - Chatham township</t>
  </si>
  <si>
    <t>Wright Co. - Clearwater township</t>
  </si>
  <si>
    <t>Wright Co. - Cokato township</t>
  </si>
  <si>
    <t>Wright Co. - Corinna township</t>
  </si>
  <si>
    <t>Wright Co. - Franklin township</t>
  </si>
  <si>
    <t>Wright Co. - French Lake township</t>
  </si>
  <si>
    <t>Wright Co. - Maple Lake township</t>
  </si>
  <si>
    <t>Wright Co. - Marysville township</t>
  </si>
  <si>
    <t>Wright Co. - Middleville township</t>
  </si>
  <si>
    <t>Wright Co. - Monticello township</t>
  </si>
  <si>
    <t>Wright Co. - Rockford township</t>
  </si>
  <si>
    <t>Wright Co. - Silver Creek township</t>
  </si>
  <si>
    <t>Wright Co. - Southside township</t>
  </si>
  <si>
    <t>Wright Co. - Stockholm township</t>
  </si>
  <si>
    <t>Wright Co. - Victor township</t>
  </si>
  <si>
    <t>Wright Co. - Woodland township</t>
  </si>
  <si>
    <t>Yellow Medicine Co. - Burton township</t>
  </si>
  <si>
    <t>Yellow Medicine Co. - Echo township</t>
  </si>
  <si>
    <t>Yellow Medicine Co. - Florida township</t>
  </si>
  <si>
    <t>Yellow Medicine Co. - Fortier township</t>
  </si>
  <si>
    <t>Yellow Medicine Co. - Friendship township</t>
  </si>
  <si>
    <t>Yellow Medicine Co. - Hammer township</t>
  </si>
  <si>
    <t>Yellow Medicine Co. - Hazel Run township</t>
  </si>
  <si>
    <t>Yellow Medicine Co. - Lisbon township</t>
  </si>
  <si>
    <t>Yellow Medicine Co. - Minnesota Falls township</t>
  </si>
  <si>
    <t>Yellow Medicine Co. - Norman township</t>
  </si>
  <si>
    <t>Yellow Medicine Co. - Normania township</t>
  </si>
  <si>
    <t>Yellow Medicine Co. - Omro township</t>
  </si>
  <si>
    <t>Yellow Medicine Co. - Oshkosh township</t>
  </si>
  <si>
    <t>Yellow Medicine Co. - Posen township</t>
  </si>
  <si>
    <t>Yellow Medicine Co. - Sandnes township</t>
  </si>
  <si>
    <t>Yellow Medicine Co. - Sioux Agency township</t>
  </si>
  <si>
    <t>Yellow Medicine Co. - Stony Run township</t>
  </si>
  <si>
    <t>Yellow Medicine Co. - Swede Prairie township</t>
  </si>
  <si>
    <t>Yellow Medicine Co. - Tyro township</t>
  </si>
  <si>
    <t>Yellow Medicine Co. - Wergeland township</t>
  </si>
  <si>
    <t>Yellow Medicine Co. - Wood Lake township</t>
  </si>
  <si>
    <t>Geographic Unit(s)=Place</t>
  </si>
  <si>
    <t>Ada city</t>
  </si>
  <si>
    <t>Adams city</t>
  </si>
  <si>
    <t>Adrian city</t>
  </si>
  <si>
    <t>Afton city</t>
  </si>
  <si>
    <t>Aitkin city</t>
  </si>
  <si>
    <t>Akeley city</t>
  </si>
  <si>
    <t>Albany city</t>
  </si>
  <si>
    <t>Albert Lea city</t>
  </si>
  <si>
    <t>Alberta city</t>
  </si>
  <si>
    <t>Albertville city</t>
  </si>
  <si>
    <t>Alden city</t>
  </si>
  <si>
    <t>Aldrich city</t>
  </si>
  <si>
    <t>Alexandria city</t>
  </si>
  <si>
    <t>Alpha city</t>
  </si>
  <si>
    <t>Altura city</t>
  </si>
  <si>
    <t>Alvarado city</t>
  </si>
  <si>
    <t>Amboy city</t>
  </si>
  <si>
    <t>Andover city</t>
  </si>
  <si>
    <t>Angle Inlet CDP</t>
  </si>
  <si>
    <t>Annandale city</t>
  </si>
  <si>
    <t>Anoka city</t>
  </si>
  <si>
    <t>Apple Valley city</t>
  </si>
  <si>
    <t>Appleton city</t>
  </si>
  <si>
    <t>Arco city</t>
  </si>
  <si>
    <t>Arden Hills city</t>
  </si>
  <si>
    <t>Argyle city</t>
  </si>
  <si>
    <t>Arlington city</t>
  </si>
  <si>
    <t>Arnold CDP</t>
  </si>
  <si>
    <t>Ashby city</t>
  </si>
  <si>
    <t>Askov city</t>
  </si>
  <si>
    <t>Atwater city</t>
  </si>
  <si>
    <t>Audubon city</t>
  </si>
  <si>
    <t>Aurora city</t>
  </si>
  <si>
    <t>Austin city</t>
  </si>
  <si>
    <t>Avoca city</t>
  </si>
  <si>
    <t>Avon city</t>
  </si>
  <si>
    <t>Babbitt city</t>
  </si>
  <si>
    <t>Backus city</t>
  </si>
  <si>
    <t>Badger city</t>
  </si>
  <si>
    <t>Bagley city</t>
  </si>
  <si>
    <t>Baker CDP</t>
  </si>
  <si>
    <t>Balaton city</t>
  </si>
  <si>
    <t>Ball Club CDP</t>
  </si>
  <si>
    <t>Barnesville city</t>
  </si>
  <si>
    <t>Barnum city</t>
  </si>
  <si>
    <t>Barrett city</t>
  </si>
  <si>
    <t>Barry city</t>
  </si>
  <si>
    <t>Battle Lake city</t>
  </si>
  <si>
    <t>Baudette city</t>
  </si>
  <si>
    <t>Baxter city</t>
  </si>
  <si>
    <t>Bayport city</t>
  </si>
  <si>
    <t>Beardsley city</t>
  </si>
  <si>
    <t>Beaulieu CDP</t>
  </si>
  <si>
    <t>Beaver Bay city</t>
  </si>
  <si>
    <t>Beaver Creek city</t>
  </si>
  <si>
    <t>Becker city</t>
  </si>
  <si>
    <t>Bejou city</t>
  </si>
  <si>
    <t>Belgrade city</t>
  </si>
  <si>
    <t>Belle Plaine city</t>
  </si>
  <si>
    <t>Bellechester city</t>
  </si>
  <si>
    <t>Bellingham city</t>
  </si>
  <si>
    <t>Beltrami city</t>
  </si>
  <si>
    <t>Belview city</t>
  </si>
  <si>
    <t>Bemidji city</t>
  </si>
  <si>
    <t>Bena city</t>
  </si>
  <si>
    <t>Benson city</t>
  </si>
  <si>
    <t>Bertha city</t>
  </si>
  <si>
    <t>Bethel city</t>
  </si>
  <si>
    <t>Big Falls city</t>
  </si>
  <si>
    <t>Big Lake CDP</t>
  </si>
  <si>
    <t>Big Lake city</t>
  </si>
  <si>
    <t>Bigelow city</t>
  </si>
  <si>
    <t>Bigfork city</t>
  </si>
  <si>
    <t>Bingham Lake city</t>
  </si>
  <si>
    <t>Birchwood Village city</t>
  </si>
  <si>
    <t>Bird Island city</t>
  </si>
  <si>
    <t>Biscay city</t>
  </si>
  <si>
    <t>Biwabik city</t>
  </si>
  <si>
    <t>Blackduck city</t>
  </si>
  <si>
    <t>Blaine city</t>
  </si>
  <si>
    <t>Blomkest city</t>
  </si>
  <si>
    <t>Blooming Prairie city</t>
  </si>
  <si>
    <t>Bloomington city</t>
  </si>
  <si>
    <t>Blue Earth city</t>
  </si>
  <si>
    <t>Bluffton city</t>
  </si>
  <si>
    <t>Bock city</t>
  </si>
  <si>
    <t>Borup city</t>
  </si>
  <si>
    <t>Bovey city</t>
  </si>
  <si>
    <t>Bowlus city</t>
  </si>
  <si>
    <t>Boy River city</t>
  </si>
  <si>
    <t>Boyd city</t>
  </si>
  <si>
    <t>Braham city</t>
  </si>
  <si>
    <t>Brainerd city</t>
  </si>
  <si>
    <t>Brandon city</t>
  </si>
  <si>
    <t>Breckenridge city</t>
  </si>
  <si>
    <t>Breezy Point city</t>
  </si>
  <si>
    <t>Brewster city</t>
  </si>
  <si>
    <t>Bricelyn city</t>
  </si>
  <si>
    <t>Brook Park city</t>
  </si>
  <si>
    <t>Brooklyn Center city</t>
  </si>
  <si>
    <t>Brooklyn Park city</t>
  </si>
  <si>
    <t>Brooks city</t>
  </si>
  <si>
    <t>Brookston city</t>
  </si>
  <si>
    <t>Brooten city</t>
  </si>
  <si>
    <t>Browerville city</t>
  </si>
  <si>
    <t>Browns Valley city</t>
  </si>
  <si>
    <t>Brownsdale city</t>
  </si>
  <si>
    <t>Brownsville city</t>
  </si>
  <si>
    <t>Brownton city</t>
  </si>
  <si>
    <t>Bruno city</t>
  </si>
  <si>
    <t>Buckman city</t>
  </si>
  <si>
    <t>Buffalo Lake city</t>
  </si>
  <si>
    <t>Buffalo city</t>
  </si>
  <si>
    <t>Buhl city</t>
  </si>
  <si>
    <t>Burnsville city</t>
  </si>
  <si>
    <t>Burtrum city</t>
  </si>
  <si>
    <t>Butterfield city</t>
  </si>
  <si>
    <t>Byron city</t>
  </si>
  <si>
    <t>Caledonia city</t>
  </si>
  <si>
    <t>Callaway city</t>
  </si>
  <si>
    <t>Calumet city</t>
  </si>
  <si>
    <t>Cambridge city</t>
  </si>
  <si>
    <t>Campbell city</t>
  </si>
  <si>
    <t>Canby city</t>
  </si>
  <si>
    <t>Cannon Falls city</t>
  </si>
  <si>
    <t>Canton city</t>
  </si>
  <si>
    <t>Carlos city</t>
  </si>
  <si>
    <t>Carlton city</t>
  </si>
  <si>
    <t>Carver city</t>
  </si>
  <si>
    <t>Cass Lake city</t>
  </si>
  <si>
    <t>Cedar Mills city</t>
  </si>
  <si>
    <t>Center City city</t>
  </si>
  <si>
    <t>Centerville city</t>
  </si>
  <si>
    <t>Ceylon city</t>
  </si>
  <si>
    <t>Champlin city</t>
  </si>
  <si>
    <t>Chandler city</t>
  </si>
  <si>
    <t>Chanhassen city</t>
  </si>
  <si>
    <t>Chaska city</t>
  </si>
  <si>
    <t>Chatfield city</t>
  </si>
  <si>
    <t>Chickamaw Beach city</t>
  </si>
  <si>
    <t>Chisago City city</t>
  </si>
  <si>
    <t>Chisholm city</t>
  </si>
  <si>
    <t>Chokio city</t>
  </si>
  <si>
    <t>Circle Pines city</t>
  </si>
  <si>
    <t>Clara City city</t>
  </si>
  <si>
    <t>Claremont city</t>
  </si>
  <si>
    <t>Clarissa city</t>
  </si>
  <si>
    <t>Clarkfield city</t>
  </si>
  <si>
    <t>Clarks Grove city</t>
  </si>
  <si>
    <t>Clear Lake city</t>
  </si>
  <si>
    <t>Clearbrook city</t>
  </si>
  <si>
    <t>Clearwater city</t>
  </si>
  <si>
    <t>Clements city</t>
  </si>
  <si>
    <t>Cleveland city</t>
  </si>
  <si>
    <t>Climax city</t>
  </si>
  <si>
    <t>Clinton city</t>
  </si>
  <si>
    <t>Clitherall city</t>
  </si>
  <si>
    <t>Clontarf city</t>
  </si>
  <si>
    <t>Cloquet city</t>
  </si>
  <si>
    <t>Coates city</t>
  </si>
  <si>
    <t>Cobden city</t>
  </si>
  <si>
    <t>Cohasset city</t>
  </si>
  <si>
    <t>Cokato city</t>
  </si>
  <si>
    <t>Cold Spring city</t>
  </si>
  <si>
    <t>Coleraine city</t>
  </si>
  <si>
    <t>Cologne city</t>
  </si>
  <si>
    <t>Columbia Heights city</t>
  </si>
  <si>
    <t>Columbus city</t>
  </si>
  <si>
    <t>Comfrey city</t>
  </si>
  <si>
    <t>Comstock city</t>
  </si>
  <si>
    <t>Conger city</t>
  </si>
  <si>
    <t>Cook city</t>
  </si>
  <si>
    <t>Coon Rapids city</t>
  </si>
  <si>
    <t>Corcoran city</t>
  </si>
  <si>
    <t>Correll city</t>
  </si>
  <si>
    <t>Cosmos city</t>
  </si>
  <si>
    <t>Cottage Grove city</t>
  </si>
  <si>
    <t>Cottonwood city</t>
  </si>
  <si>
    <t>Courtland city</t>
  </si>
  <si>
    <t>Cromwell city</t>
  </si>
  <si>
    <t>Crookston city</t>
  </si>
  <si>
    <t>Crosby city</t>
  </si>
  <si>
    <t>Crosslake city</t>
  </si>
  <si>
    <t>Crystal city</t>
  </si>
  <si>
    <t>Currie city</t>
  </si>
  <si>
    <t>Cuyuna city</t>
  </si>
  <si>
    <t>Cyrus city</t>
  </si>
  <si>
    <t>Dakota city</t>
  </si>
  <si>
    <t>Dalton city</t>
  </si>
  <si>
    <t>Danube city</t>
  </si>
  <si>
    <t>Danvers city</t>
  </si>
  <si>
    <t>Darfur city</t>
  </si>
  <si>
    <t>Darwin city</t>
  </si>
  <si>
    <t>Dassel city</t>
  </si>
  <si>
    <t>Dawson city</t>
  </si>
  <si>
    <t>Dayton city</t>
  </si>
  <si>
    <t>De Graff city</t>
  </si>
  <si>
    <t>Deephaven city</t>
  </si>
  <si>
    <t>Deer Creek city</t>
  </si>
  <si>
    <t>Deer River city</t>
  </si>
  <si>
    <t>Deerwood city</t>
  </si>
  <si>
    <t>Delano city</t>
  </si>
  <si>
    <t>Delavan city</t>
  </si>
  <si>
    <t>Delhi city</t>
  </si>
  <si>
    <t>Dellwood city</t>
  </si>
  <si>
    <t>Denham city</t>
  </si>
  <si>
    <t>Dennison city</t>
  </si>
  <si>
    <t>Dent city</t>
  </si>
  <si>
    <t>Detroit Lakes city</t>
  </si>
  <si>
    <t>Dexter city</t>
  </si>
  <si>
    <t>Dilworth city</t>
  </si>
  <si>
    <t>Dodge Center city</t>
  </si>
  <si>
    <t>Donaldson city</t>
  </si>
  <si>
    <t>Donnelly city</t>
  </si>
  <si>
    <t>Doran city</t>
  </si>
  <si>
    <t>Dover city</t>
  </si>
  <si>
    <t>Dovray city</t>
  </si>
  <si>
    <t>Duluth city</t>
  </si>
  <si>
    <t>Dumont city</t>
  </si>
  <si>
    <t>Dundas city</t>
  </si>
  <si>
    <t>Dundee city</t>
  </si>
  <si>
    <t>Dunnell city</t>
  </si>
  <si>
    <t>Eagan city</t>
  </si>
  <si>
    <t>Eagle Bend city</t>
  </si>
  <si>
    <t>Eagle Lake city</t>
  </si>
  <si>
    <t>East Bethel city</t>
  </si>
  <si>
    <t>East Grand Forks city</t>
  </si>
  <si>
    <t>East Gull Lake city</t>
  </si>
  <si>
    <t>Easton city</t>
  </si>
  <si>
    <t>Ebro CDP</t>
  </si>
  <si>
    <t>Echo city</t>
  </si>
  <si>
    <t>Eden Prairie city</t>
  </si>
  <si>
    <t>Eden Valley city</t>
  </si>
  <si>
    <t>Edgerton city</t>
  </si>
  <si>
    <t>Edina city</t>
  </si>
  <si>
    <t>Effie city</t>
  </si>
  <si>
    <t>Eitzen city</t>
  </si>
  <si>
    <t>Elba city</t>
  </si>
  <si>
    <t>Elbow Lake CDP</t>
  </si>
  <si>
    <t>Elbow Lake city</t>
  </si>
  <si>
    <t>Elgin city</t>
  </si>
  <si>
    <t>Elizabeth city</t>
  </si>
  <si>
    <t>Elk River city</t>
  </si>
  <si>
    <t>Elko New Market city</t>
  </si>
  <si>
    <t>Elkton city</t>
  </si>
  <si>
    <t>Ellendale city</t>
  </si>
  <si>
    <t>Ellsworth city</t>
  </si>
  <si>
    <t>Elmdale city</t>
  </si>
  <si>
    <t>Elmore city</t>
  </si>
  <si>
    <t>Elrosa city</t>
  </si>
  <si>
    <t>Ely city</t>
  </si>
  <si>
    <t>Elysian city</t>
  </si>
  <si>
    <t>Emily city</t>
  </si>
  <si>
    <t>Emmons city</t>
  </si>
  <si>
    <t>Erhard city</t>
  </si>
  <si>
    <t>Erskine city</t>
  </si>
  <si>
    <t>Esko CDP</t>
  </si>
  <si>
    <t>Evan city</t>
  </si>
  <si>
    <t>Evansville city</t>
  </si>
  <si>
    <t>Eveleth city</t>
  </si>
  <si>
    <t>Excelsior city</t>
  </si>
  <si>
    <t>Eyota city</t>
  </si>
  <si>
    <t>Fairfax city</t>
  </si>
  <si>
    <t>Fairhaven CDP</t>
  </si>
  <si>
    <t>Fairmont city</t>
  </si>
  <si>
    <t>Falcon Heights city</t>
  </si>
  <si>
    <t>Faribault city</t>
  </si>
  <si>
    <t>Farmington city</t>
  </si>
  <si>
    <t>Farwell city</t>
  </si>
  <si>
    <t>Federal Dam city</t>
  </si>
  <si>
    <t>Felton city</t>
  </si>
  <si>
    <t>Fergus Falls city</t>
  </si>
  <si>
    <t>Fertile city</t>
  </si>
  <si>
    <t>Fifty Lakes city</t>
  </si>
  <si>
    <t>Finland CDP</t>
  </si>
  <si>
    <t>Finlayson city</t>
  </si>
  <si>
    <t>Fish Lake CDP</t>
  </si>
  <si>
    <t>Fisher city</t>
  </si>
  <si>
    <t>Flensburg city</t>
  </si>
  <si>
    <t>Floodwood city</t>
  </si>
  <si>
    <t>Florence city</t>
  </si>
  <si>
    <t>Foley city</t>
  </si>
  <si>
    <t>Forada city</t>
  </si>
  <si>
    <t>Forest Lake city</t>
  </si>
  <si>
    <t>Foreston city</t>
  </si>
  <si>
    <t>Fort Ripley city</t>
  </si>
  <si>
    <t>Fosston city</t>
  </si>
  <si>
    <t>Fountain city</t>
  </si>
  <si>
    <t>Foxhome city</t>
  </si>
  <si>
    <t>Franklin city</t>
  </si>
  <si>
    <t>Frazee city</t>
  </si>
  <si>
    <t>Freeborn city</t>
  </si>
  <si>
    <t>Freeport city</t>
  </si>
  <si>
    <t>Fridley city</t>
  </si>
  <si>
    <t>Frontenac CDP</t>
  </si>
  <si>
    <t>Frost city</t>
  </si>
  <si>
    <t>Fulda city</t>
  </si>
  <si>
    <t>Funkley city</t>
  </si>
  <si>
    <t>Garden City CDP</t>
  </si>
  <si>
    <t>Garfield city</t>
  </si>
  <si>
    <t>Garrison city</t>
  </si>
  <si>
    <t>Garvin city</t>
  </si>
  <si>
    <t>Gary city</t>
  </si>
  <si>
    <t>Gaylord city</t>
  </si>
  <si>
    <t>Gem Lake city</t>
  </si>
  <si>
    <t>Geneva city</t>
  </si>
  <si>
    <t>Genola city</t>
  </si>
  <si>
    <t>Georgetown city</t>
  </si>
  <si>
    <t>Ghent city</t>
  </si>
  <si>
    <t>Gibbon city</t>
  </si>
  <si>
    <t>Gilbert city</t>
  </si>
  <si>
    <t>Gilman city</t>
  </si>
  <si>
    <t>Glencoe city</t>
  </si>
  <si>
    <t>Glenville city</t>
  </si>
  <si>
    <t>Glenwood city</t>
  </si>
  <si>
    <t>Glyndon city</t>
  </si>
  <si>
    <t>Golden Valley city</t>
  </si>
  <si>
    <t>Gonvick city</t>
  </si>
  <si>
    <t>Good Thunder city</t>
  </si>
  <si>
    <t>Goodhue city</t>
  </si>
  <si>
    <t>Goodridge city</t>
  </si>
  <si>
    <t>Goodview city</t>
  </si>
  <si>
    <t>Graceville city</t>
  </si>
  <si>
    <t>Granada city</t>
  </si>
  <si>
    <t>Grand Marais city</t>
  </si>
  <si>
    <t>Grand Meadow city</t>
  </si>
  <si>
    <t>Grand Rapids city</t>
  </si>
  <si>
    <t>Granite Falls city</t>
  </si>
  <si>
    <t>Grant city</t>
  </si>
  <si>
    <t>Grasston city</t>
  </si>
  <si>
    <t>Green Isle city</t>
  </si>
  <si>
    <t>Greenbush city</t>
  </si>
  <si>
    <t>Greenfield city</t>
  </si>
  <si>
    <t>Greenwald city</t>
  </si>
  <si>
    <t>Greenwood city</t>
  </si>
  <si>
    <t>Grey Eagle city</t>
  </si>
  <si>
    <t>Grove City city</t>
  </si>
  <si>
    <t>Grygla city</t>
  </si>
  <si>
    <t>Gully city</t>
  </si>
  <si>
    <t>Hackensack city</t>
  </si>
  <si>
    <t>Hadley city</t>
  </si>
  <si>
    <t>Hallock city</t>
  </si>
  <si>
    <t>Halma city</t>
  </si>
  <si>
    <t>Halstad city</t>
  </si>
  <si>
    <t>Ham Lake city</t>
  </si>
  <si>
    <t>Hamburg city</t>
  </si>
  <si>
    <t>Hammond city</t>
  </si>
  <si>
    <t>Hampton city</t>
  </si>
  <si>
    <t>Hancock city</t>
  </si>
  <si>
    <t>Hanley Falls city</t>
  </si>
  <si>
    <t>Hanover city</t>
  </si>
  <si>
    <t>Hanska city</t>
  </si>
  <si>
    <t>Harding city</t>
  </si>
  <si>
    <t>Hardwick city</t>
  </si>
  <si>
    <t>Harmony city</t>
  </si>
  <si>
    <t>Harris city</t>
  </si>
  <si>
    <t>Hartland city</t>
  </si>
  <si>
    <t>Hastings city</t>
  </si>
  <si>
    <t>Hatfield city</t>
  </si>
  <si>
    <t>Hawley city</t>
  </si>
  <si>
    <t>Hayfield city</t>
  </si>
  <si>
    <t>Hayward city</t>
  </si>
  <si>
    <t>Hazel Run city</t>
  </si>
  <si>
    <t>Hector city</t>
  </si>
  <si>
    <t>Heidelberg city</t>
  </si>
  <si>
    <t>Henderson city</t>
  </si>
  <si>
    <t>Hendricks city</t>
  </si>
  <si>
    <t>Hendrum city</t>
  </si>
  <si>
    <t>Henning city</t>
  </si>
  <si>
    <t>Henriette city</t>
  </si>
  <si>
    <t>Herman city</t>
  </si>
  <si>
    <t>Hermantown city</t>
  </si>
  <si>
    <t>Heron Lake city</t>
  </si>
  <si>
    <t>Hewitt city</t>
  </si>
  <si>
    <t>Hibbing city</t>
  </si>
  <si>
    <t>Hill City city</t>
  </si>
  <si>
    <t>Hillman city</t>
  </si>
  <si>
    <t>Hills city</t>
  </si>
  <si>
    <t>Hilltop city</t>
  </si>
  <si>
    <t>Hinckley city</t>
  </si>
  <si>
    <t>Hitterdal city</t>
  </si>
  <si>
    <t>Hoffman city</t>
  </si>
  <si>
    <t>Hokah city</t>
  </si>
  <si>
    <t>Holdingford city</t>
  </si>
  <si>
    <t>Holland city</t>
  </si>
  <si>
    <t>Hollandale city</t>
  </si>
  <si>
    <t>Holloway city</t>
  </si>
  <si>
    <t>Holt city</t>
  </si>
  <si>
    <t>Homer CDP</t>
  </si>
  <si>
    <t>Hopkins city</t>
  </si>
  <si>
    <t>Houston city</t>
  </si>
  <si>
    <t>Howard Lake city</t>
  </si>
  <si>
    <t>Hoyt Lakes city</t>
  </si>
  <si>
    <t>Hugo city</t>
  </si>
  <si>
    <t>Humboldt city</t>
  </si>
  <si>
    <t>Hutchinson city</t>
  </si>
  <si>
    <t>Ihlen city</t>
  </si>
  <si>
    <t>Independence city</t>
  </si>
  <si>
    <t>Inger CDP</t>
  </si>
  <si>
    <t>International Falls city</t>
  </si>
  <si>
    <t>Inver Grove Heights city</t>
  </si>
  <si>
    <t>Iona city</t>
  </si>
  <si>
    <t>Iron Junction city</t>
  </si>
  <si>
    <t>Ironton city</t>
  </si>
  <si>
    <t>Isanti city</t>
  </si>
  <si>
    <t>Isle city</t>
  </si>
  <si>
    <t>Ivanhoe city</t>
  </si>
  <si>
    <t>Jackson city</t>
  </si>
  <si>
    <t>Janesville city</t>
  </si>
  <si>
    <t>Jasper city</t>
  </si>
  <si>
    <t>Jeffers city</t>
  </si>
  <si>
    <t>Jenkins city</t>
  </si>
  <si>
    <t>Johnson city</t>
  </si>
  <si>
    <t>Jordan city</t>
  </si>
  <si>
    <t>Kandiyohi city</t>
  </si>
  <si>
    <t>Karlstad city</t>
  </si>
  <si>
    <t>Kasota city</t>
  </si>
  <si>
    <t>Kasson city</t>
  </si>
  <si>
    <t>Keewatin city</t>
  </si>
  <si>
    <t>Kelliher city</t>
  </si>
  <si>
    <t>Kellogg city</t>
  </si>
  <si>
    <t>Kennedy city</t>
  </si>
  <si>
    <t>Kenneth city</t>
  </si>
  <si>
    <t>Kensington city</t>
  </si>
  <si>
    <t>Kent city</t>
  </si>
  <si>
    <t>Kenyon city</t>
  </si>
  <si>
    <t>Kerkhoven city</t>
  </si>
  <si>
    <t>Kerrick city</t>
  </si>
  <si>
    <t>Kettle River city</t>
  </si>
  <si>
    <t>Kiester city</t>
  </si>
  <si>
    <t>Kilkenny city</t>
  </si>
  <si>
    <t>Kimball city</t>
  </si>
  <si>
    <t>Kinbrae city</t>
  </si>
  <si>
    <t>Kingston city</t>
  </si>
  <si>
    <t>Kinney city</t>
  </si>
  <si>
    <t>La Crescent city</t>
  </si>
  <si>
    <t>La Prairie city</t>
  </si>
  <si>
    <t>La Salle city</t>
  </si>
  <si>
    <t>Lafayette city</t>
  </si>
  <si>
    <t>Lake Benton city</t>
  </si>
  <si>
    <t>Lake Bronson city</t>
  </si>
  <si>
    <t>Lake City city</t>
  </si>
  <si>
    <t>Lake Crystal city</t>
  </si>
  <si>
    <t>Lake Elmo city</t>
  </si>
  <si>
    <t>Lake George CDP</t>
  </si>
  <si>
    <t>Lake Henry city</t>
  </si>
  <si>
    <t>Lake Lillian city</t>
  </si>
  <si>
    <t>Lake Park city</t>
  </si>
  <si>
    <t>Lake Shore city</t>
  </si>
  <si>
    <t>Lake St. Croix Beach city</t>
  </si>
  <si>
    <t>Lake Wilson city</t>
  </si>
  <si>
    <t>Lakefield city</t>
  </si>
  <si>
    <t>Lakeland Shores city</t>
  </si>
  <si>
    <t>Lakeland city</t>
  </si>
  <si>
    <t>Lakeville city</t>
  </si>
  <si>
    <t>Lamberton city</t>
  </si>
  <si>
    <t>Lancaster city</t>
  </si>
  <si>
    <t>Landfall city</t>
  </si>
  <si>
    <t>Lanesboro city</t>
  </si>
  <si>
    <t>Lansing CDP</t>
  </si>
  <si>
    <t>Laporte city</t>
  </si>
  <si>
    <t>Lastrup city</t>
  </si>
  <si>
    <t>Lauderdale city</t>
  </si>
  <si>
    <t>Le Center city</t>
  </si>
  <si>
    <t>Le Roy city</t>
  </si>
  <si>
    <t>Le Sueur city</t>
  </si>
  <si>
    <t>Lengby city</t>
  </si>
  <si>
    <t>Leonard city</t>
  </si>
  <si>
    <t>Leonidas city</t>
  </si>
  <si>
    <t>Leota CDP</t>
  </si>
  <si>
    <t>Lester Prairie city</t>
  </si>
  <si>
    <t>Lewiston city</t>
  </si>
  <si>
    <t>Lewisville city</t>
  </si>
  <si>
    <t>Lexington city</t>
  </si>
  <si>
    <t>Lilydale city</t>
  </si>
  <si>
    <t>Lindstrom city</t>
  </si>
  <si>
    <t>Lino Lakes city</t>
  </si>
  <si>
    <t>Lismore city</t>
  </si>
  <si>
    <t>Litchfield city</t>
  </si>
  <si>
    <t>Little Canada city</t>
  </si>
  <si>
    <t>Little Falls city</t>
  </si>
  <si>
    <t>Little Rock CDP</t>
  </si>
  <si>
    <t>Littlefork city</t>
  </si>
  <si>
    <t>Long Beach city</t>
  </si>
  <si>
    <t>Long Lake city</t>
  </si>
  <si>
    <t>Long Prairie city</t>
  </si>
  <si>
    <t>Longville city</t>
  </si>
  <si>
    <t>Lonsdale city</t>
  </si>
  <si>
    <t>Loretto city</t>
  </si>
  <si>
    <t>Louisburg city</t>
  </si>
  <si>
    <t>Lowry city</t>
  </si>
  <si>
    <t>Lucan city</t>
  </si>
  <si>
    <t>Lutsen CDP</t>
  </si>
  <si>
    <t>Luverne city</t>
  </si>
  <si>
    <t>Lyle city</t>
  </si>
  <si>
    <t>Lynd city</t>
  </si>
  <si>
    <t>Mabel city</t>
  </si>
  <si>
    <t>Madelia city</t>
  </si>
  <si>
    <t>Madison Lake city</t>
  </si>
  <si>
    <t>Madison city</t>
  </si>
  <si>
    <t>Magnolia city</t>
  </si>
  <si>
    <t>Mahnomen CDP</t>
  </si>
  <si>
    <t>Mahnomen city</t>
  </si>
  <si>
    <t>Mahtomedi city</t>
  </si>
  <si>
    <t>Mahtowa CDP</t>
  </si>
  <si>
    <t>Manchester city</t>
  </si>
  <si>
    <t>Manhattan Beach city</t>
  </si>
  <si>
    <t>Mankato city</t>
  </si>
  <si>
    <t>Mantorville city</t>
  </si>
  <si>
    <t>Maple Grove city</t>
  </si>
  <si>
    <t>Maple Lake city</t>
  </si>
  <si>
    <t>Maple Plain city</t>
  </si>
  <si>
    <t>Mapleton city</t>
  </si>
  <si>
    <t>Mapleview city</t>
  </si>
  <si>
    <t>Maplewood city</t>
  </si>
  <si>
    <t>Marble city</t>
  </si>
  <si>
    <t>Marietta city</t>
  </si>
  <si>
    <t>Marine on St. Croix city</t>
  </si>
  <si>
    <t>Marshall city</t>
  </si>
  <si>
    <t>Martin Lake CDP</t>
  </si>
  <si>
    <t>Mayer city</t>
  </si>
  <si>
    <t>Maynard city</t>
  </si>
  <si>
    <t>Mazeppa city</t>
  </si>
  <si>
    <t>McGrath city</t>
  </si>
  <si>
    <t>McGregor city</t>
  </si>
  <si>
    <t>McIntosh city</t>
  </si>
  <si>
    <t>McKinley city</t>
  </si>
  <si>
    <t>Meadowlands city</t>
  </si>
  <si>
    <t>Medford city</t>
  </si>
  <si>
    <t>Medicine Lake city</t>
  </si>
  <si>
    <t>Medina city</t>
  </si>
  <si>
    <t>Meire Grove city</t>
  </si>
  <si>
    <t>Melrose city</t>
  </si>
  <si>
    <t>Menahga city</t>
  </si>
  <si>
    <t>Mendota Heights city</t>
  </si>
  <si>
    <t>Mendota city</t>
  </si>
  <si>
    <t>Mentor city</t>
  </si>
  <si>
    <t>Merrifield CDP</t>
  </si>
  <si>
    <t>Middle River city</t>
  </si>
  <si>
    <t>Midway CDP</t>
  </si>
  <si>
    <t>Miesville city</t>
  </si>
  <si>
    <t>Milaca city</t>
  </si>
  <si>
    <t>Milan city</t>
  </si>
  <si>
    <t>Millerville city</t>
  </si>
  <si>
    <t>Millville city</t>
  </si>
  <si>
    <t>Milroy city</t>
  </si>
  <si>
    <t>Miltona city</t>
  </si>
  <si>
    <t>Minneapolis city</t>
  </si>
  <si>
    <t>Minneiska city</t>
  </si>
  <si>
    <t>Minneota city</t>
  </si>
  <si>
    <t>Minnesota City city</t>
  </si>
  <si>
    <t>Minnesota Lake city</t>
  </si>
  <si>
    <t>Minnetonka Beach city</t>
  </si>
  <si>
    <t>Minnetonka city</t>
  </si>
  <si>
    <t>Minnetrista city</t>
  </si>
  <si>
    <t>Mizpah city</t>
  </si>
  <si>
    <t>Montevideo city</t>
  </si>
  <si>
    <t>Montgomery city</t>
  </si>
  <si>
    <t>Monticello city</t>
  </si>
  <si>
    <t>Montrose city</t>
  </si>
  <si>
    <t>Moorhead city</t>
  </si>
  <si>
    <t>Moose Lake city</t>
  </si>
  <si>
    <t>Mora city</t>
  </si>
  <si>
    <t>Morgan city</t>
  </si>
  <si>
    <t>Morris city</t>
  </si>
  <si>
    <t>Morristown city</t>
  </si>
  <si>
    <t>Morton city</t>
  </si>
  <si>
    <t>Motley city</t>
  </si>
  <si>
    <t>Mound city</t>
  </si>
  <si>
    <t>Mounds View city</t>
  </si>
  <si>
    <t>Mountain Iron city</t>
  </si>
  <si>
    <t>Mountain Lake city</t>
  </si>
  <si>
    <t>Murdock city</t>
  </si>
  <si>
    <t>Myrtle city</t>
  </si>
  <si>
    <t>Nashua city</t>
  </si>
  <si>
    <t>Nashwauk city</t>
  </si>
  <si>
    <t>Nassau city</t>
  </si>
  <si>
    <t>Naytahwaush CDP</t>
  </si>
  <si>
    <t>Nelson city</t>
  </si>
  <si>
    <t>Nerstrand city</t>
  </si>
  <si>
    <t>Nett Lake CDP</t>
  </si>
  <si>
    <t>Nevis city</t>
  </si>
  <si>
    <t>New Auburn city</t>
  </si>
  <si>
    <t>New Brighton city</t>
  </si>
  <si>
    <t>New Germany city</t>
  </si>
  <si>
    <t>New Hope city</t>
  </si>
  <si>
    <t>New London city</t>
  </si>
  <si>
    <t>New Munich city</t>
  </si>
  <si>
    <t>New Prague city</t>
  </si>
  <si>
    <t>New Richland city</t>
  </si>
  <si>
    <t>New Trier city</t>
  </si>
  <si>
    <t>New Ulm city</t>
  </si>
  <si>
    <t>New York Mills city</t>
  </si>
  <si>
    <t>Newfolden city</t>
  </si>
  <si>
    <t>Newport city</t>
  </si>
  <si>
    <t>Nicollet city</t>
  </si>
  <si>
    <t>Nielsville city</t>
  </si>
  <si>
    <t>Nimrod city</t>
  </si>
  <si>
    <t>Nisswa city</t>
  </si>
  <si>
    <t>Norcross city</t>
  </si>
  <si>
    <t>North Branch city</t>
  </si>
  <si>
    <t>North Mankato city</t>
  </si>
  <si>
    <t>North Oaks city</t>
  </si>
  <si>
    <t>North St. Paul city</t>
  </si>
  <si>
    <t>Northfield city</t>
  </si>
  <si>
    <t>Northome city</t>
  </si>
  <si>
    <t>Northrop city</t>
  </si>
  <si>
    <t>Norwood Young America city</t>
  </si>
  <si>
    <t>Nowthen city</t>
  </si>
  <si>
    <t>Oak Grove city</t>
  </si>
  <si>
    <t>Oak Park Heights city</t>
  </si>
  <si>
    <t>Oakdale city</t>
  </si>
  <si>
    <t>Oakport CDP</t>
  </si>
  <si>
    <t>Odessa city</t>
  </si>
  <si>
    <t>Odin city</t>
  </si>
  <si>
    <t>Ogema city</t>
  </si>
  <si>
    <t>Ogilvie city</t>
  </si>
  <si>
    <t>Okabena city</t>
  </si>
  <si>
    <t>Oklee city</t>
  </si>
  <si>
    <t>Olivia city</t>
  </si>
  <si>
    <t>Onamia city</t>
  </si>
  <si>
    <t>Ormsby city</t>
  </si>
  <si>
    <t>Orono city</t>
  </si>
  <si>
    <t>Oronoco city</t>
  </si>
  <si>
    <t>Orr city</t>
  </si>
  <si>
    <t>Ortonville city</t>
  </si>
  <si>
    <t>Osage CDP</t>
  </si>
  <si>
    <t>Osakis city</t>
  </si>
  <si>
    <t>Oslo city</t>
  </si>
  <si>
    <t>Osseo city</t>
  </si>
  <si>
    <t>Ostrander city</t>
  </si>
  <si>
    <t>Otsego city</t>
  </si>
  <si>
    <t>Ottertail city</t>
  </si>
  <si>
    <t>Owatonna city</t>
  </si>
  <si>
    <t>Palisade city</t>
  </si>
  <si>
    <t>Park Rapids city</t>
  </si>
  <si>
    <t>Parkers Prairie city</t>
  </si>
  <si>
    <t>Paynesville city</t>
  </si>
  <si>
    <t>Pease city</t>
  </si>
  <si>
    <t>Pelican Rapids city</t>
  </si>
  <si>
    <t>Pemberton city</t>
  </si>
  <si>
    <t>Pennock city</t>
  </si>
  <si>
    <t>Pequot Lakes city</t>
  </si>
  <si>
    <t>Perham city</t>
  </si>
  <si>
    <t>Perley city</t>
  </si>
  <si>
    <t>Peterson city</t>
  </si>
  <si>
    <t>Pierz city</t>
  </si>
  <si>
    <t>Pillager city</t>
  </si>
  <si>
    <t>Pine Bend CDP</t>
  </si>
  <si>
    <t>Pine City city</t>
  </si>
  <si>
    <t>Pine Island city</t>
  </si>
  <si>
    <t>Pine Point CDP</t>
  </si>
  <si>
    <t>Pine River city</t>
  </si>
  <si>
    <t>Pine Springs city</t>
  </si>
  <si>
    <t>Pipestone city</t>
  </si>
  <si>
    <t>Plainview city</t>
  </si>
  <si>
    <t>Plato city</t>
  </si>
  <si>
    <t>Plummer city</t>
  </si>
  <si>
    <t>Plymouth city</t>
  </si>
  <si>
    <t>Ponemah CDP</t>
  </si>
  <si>
    <t>Porter city</t>
  </si>
  <si>
    <t>Preston city</t>
  </si>
  <si>
    <t>Princeton city</t>
  </si>
  <si>
    <t>Prinsburg city</t>
  </si>
  <si>
    <t>Prior Lake city</t>
  </si>
  <si>
    <t>Proctor city</t>
  </si>
  <si>
    <t>Quamba city</t>
  </si>
  <si>
    <t>Racine city</t>
  </si>
  <si>
    <t>Ramsey city</t>
  </si>
  <si>
    <t>Randall city</t>
  </si>
  <si>
    <t>Randolph city</t>
  </si>
  <si>
    <t>Ranier city</t>
  </si>
  <si>
    <t>Raymond city</t>
  </si>
  <si>
    <t>Red Lake CDP</t>
  </si>
  <si>
    <t>Red Lake Falls city</t>
  </si>
  <si>
    <t>Red Wing city</t>
  </si>
  <si>
    <t>Redby CDP</t>
  </si>
  <si>
    <t>Redwood Falls city</t>
  </si>
  <si>
    <t>Regal city</t>
  </si>
  <si>
    <t>Remer city</t>
  </si>
  <si>
    <t>Renville city</t>
  </si>
  <si>
    <t>Revere city</t>
  </si>
  <si>
    <t>Rice Lake CDP</t>
  </si>
  <si>
    <t>Rice city</t>
  </si>
  <si>
    <t>Richfield city</t>
  </si>
  <si>
    <t>Richmond city</t>
  </si>
  <si>
    <t>Richville city</t>
  </si>
  <si>
    <t>Riverland CDP</t>
  </si>
  <si>
    <t>Riverton city</t>
  </si>
  <si>
    <t>Robbinsdale city</t>
  </si>
  <si>
    <t>Rochester city</t>
  </si>
  <si>
    <t>Rock Creek city</t>
  </si>
  <si>
    <t>Rockford city</t>
  </si>
  <si>
    <t>Rockville city</t>
  </si>
  <si>
    <t>Rogers city</t>
  </si>
  <si>
    <t>Rollingstone city</t>
  </si>
  <si>
    <t>Ronneby CDP</t>
  </si>
  <si>
    <t>Roosevelt city</t>
  </si>
  <si>
    <t>Roscoe city</t>
  </si>
  <si>
    <t>Rose Creek city</t>
  </si>
  <si>
    <t>Roseau city</t>
  </si>
  <si>
    <t>Rosemount city</t>
  </si>
  <si>
    <t>Roseville city</t>
  </si>
  <si>
    <t>Rothsay city</t>
  </si>
  <si>
    <t>Round Lake city</t>
  </si>
  <si>
    <t>Roy Lake CDP</t>
  </si>
  <si>
    <t>Royalton city</t>
  </si>
  <si>
    <t>Rush City city</t>
  </si>
  <si>
    <t>Rushford Village city</t>
  </si>
  <si>
    <t>Rushford city</t>
  </si>
  <si>
    <t>Rushmore city</t>
  </si>
  <si>
    <t>Russell city</t>
  </si>
  <si>
    <t>Ruthton city</t>
  </si>
  <si>
    <t>Rutledge city</t>
  </si>
  <si>
    <t>Sabin city</t>
  </si>
  <si>
    <t>Sacred Heart city</t>
  </si>
  <si>
    <t>Sanborn city</t>
  </si>
  <si>
    <t>Sandstone city</t>
  </si>
  <si>
    <t>Sargeant city</t>
  </si>
  <si>
    <t>Sartell city</t>
  </si>
  <si>
    <t>Sauk Centre city</t>
  </si>
  <si>
    <t>Sauk Rapids city</t>
  </si>
  <si>
    <t>Savage city</t>
  </si>
  <si>
    <t>Scandia city</t>
  </si>
  <si>
    <t>Scanlon city</t>
  </si>
  <si>
    <t>Seaforth city</t>
  </si>
  <si>
    <t>Searles CDP</t>
  </si>
  <si>
    <t>Sebeka city</t>
  </si>
  <si>
    <t>Sedan city</t>
  </si>
  <si>
    <t>Shafer city</t>
  </si>
  <si>
    <t>Shakopee city</t>
  </si>
  <si>
    <t>Shelly city</t>
  </si>
  <si>
    <t>Sherburn city</t>
  </si>
  <si>
    <t>Shevlin city</t>
  </si>
  <si>
    <t>Shoreview city</t>
  </si>
  <si>
    <t>Shorewood city</t>
  </si>
  <si>
    <t>Silver Bay city</t>
  </si>
  <si>
    <t>Silver Creek CDP</t>
  </si>
  <si>
    <t>Silver Lake city</t>
  </si>
  <si>
    <t>Skyline city</t>
  </si>
  <si>
    <t>Slayton city</t>
  </si>
  <si>
    <t>Sleepy Eye city</t>
  </si>
  <si>
    <t>Sobieski city</t>
  </si>
  <si>
    <t>Solway city</t>
  </si>
  <si>
    <t>Soudan CDP</t>
  </si>
  <si>
    <t>South End CDP</t>
  </si>
  <si>
    <t>South Haven city</t>
  </si>
  <si>
    <t>South St. Paul city</t>
  </si>
  <si>
    <t>Spicer city</t>
  </si>
  <si>
    <t>Spring Grove city</t>
  </si>
  <si>
    <t>Spring Hill city</t>
  </si>
  <si>
    <t>Spring Lake Park city</t>
  </si>
  <si>
    <t>Spring Park city</t>
  </si>
  <si>
    <t>Spring Valley city</t>
  </si>
  <si>
    <t>Springfield city</t>
  </si>
  <si>
    <t>Squaw Lake city</t>
  </si>
  <si>
    <t>St. Anthony city</t>
  </si>
  <si>
    <t>St. Augusta city</t>
  </si>
  <si>
    <t>St. Bonifacius city</t>
  </si>
  <si>
    <t>St. Charles city</t>
  </si>
  <si>
    <t>St. Clair city</t>
  </si>
  <si>
    <t>St. Cloud city</t>
  </si>
  <si>
    <t>St. Francis city</t>
  </si>
  <si>
    <t>St. Hilaire city</t>
  </si>
  <si>
    <t>St. James city</t>
  </si>
  <si>
    <t>St. Joseph city</t>
  </si>
  <si>
    <t>St. Leo city</t>
  </si>
  <si>
    <t>St. Louis Park city</t>
  </si>
  <si>
    <t>St. Martin city</t>
  </si>
  <si>
    <t>St. Marys Point city</t>
  </si>
  <si>
    <t>St. Michael city</t>
  </si>
  <si>
    <t>St. Paul Park city</t>
  </si>
  <si>
    <t>St. Paul city</t>
  </si>
  <si>
    <t>St. Peter city</t>
  </si>
  <si>
    <t>St. Rosa city</t>
  </si>
  <si>
    <t>St. Stephen city</t>
  </si>
  <si>
    <t>St. Vincent city</t>
  </si>
  <si>
    <t>Stacy city</t>
  </si>
  <si>
    <t>Stanchfield CDP</t>
  </si>
  <si>
    <t>Staples city</t>
  </si>
  <si>
    <t>Starbuck city</t>
  </si>
  <si>
    <t>Steen city</t>
  </si>
  <si>
    <t>Stephen city</t>
  </si>
  <si>
    <t>Stewart city</t>
  </si>
  <si>
    <t>Stewartville city</t>
  </si>
  <si>
    <t>Stillwater city</t>
  </si>
  <si>
    <t>Stockton city</t>
  </si>
  <si>
    <t>Storden city</t>
  </si>
  <si>
    <t>Strandquist city</t>
  </si>
  <si>
    <t>Strathcona city</t>
  </si>
  <si>
    <t>Sturgeon Lake city</t>
  </si>
  <si>
    <t>Sunburg city</t>
  </si>
  <si>
    <t>Sunfish Lake city</t>
  </si>
  <si>
    <t>Swanville city</t>
  </si>
  <si>
    <t>Taconite city</t>
  </si>
  <si>
    <t>Tamarack city</t>
  </si>
  <si>
    <t>Taopi city</t>
  </si>
  <si>
    <t>Taunton city</t>
  </si>
  <si>
    <t>Taylors Falls city</t>
  </si>
  <si>
    <t>Tenney city</t>
  </si>
  <si>
    <t>Tenstrike city</t>
  </si>
  <si>
    <t>The Lakes CDP</t>
  </si>
  <si>
    <t>The Ranch CDP</t>
  </si>
  <si>
    <t>Thief River Falls city</t>
  </si>
  <si>
    <t>Thomson city</t>
  </si>
  <si>
    <t>Tintah city</t>
  </si>
  <si>
    <t>Tonka Bay city</t>
  </si>
  <si>
    <t>Tower city</t>
  </si>
  <si>
    <t>Tracy city</t>
  </si>
  <si>
    <t>Trail city</t>
  </si>
  <si>
    <t>Trimont city</t>
  </si>
  <si>
    <t>Trommald city</t>
  </si>
  <si>
    <t>Trosky city</t>
  </si>
  <si>
    <t>Truman city</t>
  </si>
  <si>
    <t>Turtle River city</t>
  </si>
  <si>
    <t>Twin Lakes CDP</t>
  </si>
  <si>
    <t>Twin Lakes city</t>
  </si>
  <si>
    <t>Twin Valley city</t>
  </si>
  <si>
    <t>Two Harbors city</t>
  </si>
  <si>
    <t>Tyler city</t>
  </si>
  <si>
    <t>Ulen city</t>
  </si>
  <si>
    <t>Underwood city</t>
  </si>
  <si>
    <t>Upsala city</t>
  </si>
  <si>
    <t>Urbank city</t>
  </si>
  <si>
    <t>Utica city</t>
  </si>
  <si>
    <t>Vadnais Heights city</t>
  </si>
  <si>
    <t>Vergas city</t>
  </si>
  <si>
    <t>Vermillion city</t>
  </si>
  <si>
    <t>Verndale city</t>
  </si>
  <si>
    <t>Vernon Center city</t>
  </si>
  <si>
    <t>Vesta city</t>
  </si>
  <si>
    <t>Victoria city</t>
  </si>
  <si>
    <t>Viking city</t>
  </si>
  <si>
    <t>Villard city</t>
  </si>
  <si>
    <t>Vineland CDP</t>
  </si>
  <si>
    <t>Vining city</t>
  </si>
  <si>
    <t>Virginia city</t>
  </si>
  <si>
    <t>Wabasha city</t>
  </si>
  <si>
    <t>Wabasso city</t>
  </si>
  <si>
    <t>Waconia city</t>
  </si>
  <si>
    <t>Wadena city</t>
  </si>
  <si>
    <t>Wahkon city</t>
  </si>
  <si>
    <t>Waite Park city</t>
  </si>
  <si>
    <t>Waldorf city</t>
  </si>
  <si>
    <t>Walker city</t>
  </si>
  <si>
    <t>Walnut Grove city</t>
  </si>
  <si>
    <t>Walters city</t>
  </si>
  <si>
    <t>Waltham city</t>
  </si>
  <si>
    <t>Wanamingo city</t>
  </si>
  <si>
    <t>Wanda city</t>
  </si>
  <si>
    <t>Warba city</t>
  </si>
  <si>
    <t>Warren city</t>
  </si>
  <si>
    <t>Warroad city</t>
  </si>
  <si>
    <t>Warsaw CDP</t>
  </si>
  <si>
    <t>Waseca city</t>
  </si>
  <si>
    <t>Watertown city</t>
  </si>
  <si>
    <t>Waterville city</t>
  </si>
  <si>
    <t>Watkins city</t>
  </si>
  <si>
    <t>Watson city</t>
  </si>
  <si>
    <t>Waubun city</t>
  </si>
  <si>
    <t>Waverly city</t>
  </si>
  <si>
    <t>Wayzata city</t>
  </si>
  <si>
    <t>Welcome city</t>
  </si>
  <si>
    <t>Wells city</t>
  </si>
  <si>
    <t>Wendell city</t>
  </si>
  <si>
    <t>West Concord city</t>
  </si>
  <si>
    <t>West Roy Lake CDP</t>
  </si>
  <si>
    <t>West St. Paul city</t>
  </si>
  <si>
    <t>West Union city</t>
  </si>
  <si>
    <t>Westbrook city</t>
  </si>
  <si>
    <t>Westport city</t>
  </si>
  <si>
    <t>Whalan city</t>
  </si>
  <si>
    <t>Wheaton city</t>
  </si>
  <si>
    <t>Whipholt CDP</t>
  </si>
  <si>
    <t>White Bear Lake city</t>
  </si>
  <si>
    <t>White Earth CDP</t>
  </si>
  <si>
    <t>Wilder city</t>
  </si>
  <si>
    <t>Willernie city</t>
  </si>
  <si>
    <t>Williams city</t>
  </si>
  <si>
    <t>Willmar city</t>
  </si>
  <si>
    <t>Willow River city</t>
  </si>
  <si>
    <t>Wilmont city</t>
  </si>
  <si>
    <t>Wilton city</t>
  </si>
  <si>
    <t>Windom city</t>
  </si>
  <si>
    <t>Winger city</t>
  </si>
  <si>
    <t>Winnebago city</t>
  </si>
  <si>
    <t>Winona city</t>
  </si>
  <si>
    <t>Winsted city</t>
  </si>
  <si>
    <t>Winthrop city</t>
  </si>
  <si>
    <t>Winton city</t>
  </si>
  <si>
    <t>Wolf Lake city</t>
  </si>
  <si>
    <t>Wolverton city</t>
  </si>
  <si>
    <t>Wood Lake city</t>
  </si>
  <si>
    <t>Woodbury city</t>
  </si>
  <si>
    <t>Woodland city</t>
  </si>
  <si>
    <t>Woodstock city</t>
  </si>
  <si>
    <t>Worthington city</t>
  </si>
  <si>
    <t>Wrenshall city</t>
  </si>
  <si>
    <t>Wright city</t>
  </si>
  <si>
    <t>Wykoff city</t>
  </si>
  <si>
    <t>Wyoming city</t>
  </si>
  <si>
    <t>Zemple city</t>
  </si>
  <si>
    <t>Zimmerman city</t>
  </si>
  <si>
    <t>Zumbro Falls city</t>
  </si>
  <si>
    <t>Zumbrota city</t>
  </si>
  <si>
    <t>Geographic Unit(s)=State-American Indian Area/Alaska Native Area/Hawaiian Home Land</t>
  </si>
  <si>
    <t>Bois Forte Reservation</t>
  </si>
  <si>
    <t>Fond du Lac Reservation and Off-Reservation Trust Land (part)</t>
  </si>
  <si>
    <t>Grand Portage Reservation and Off-Reservation Trust Land</t>
  </si>
  <si>
    <t>Leech Lake Reservation and Off-Reservation Trust Land</t>
  </si>
  <si>
    <t>Lower Sioux Indian Community</t>
  </si>
  <si>
    <t>Mille Lacs Reservation and Off-Reservation Trust Land</t>
  </si>
  <si>
    <t>Minnesota Chippewa Trust Land</t>
  </si>
  <si>
    <t>Prairie Island Indian Community and Off-Reservation Trust Land</t>
  </si>
  <si>
    <t>Red Lake Reservation</t>
  </si>
  <si>
    <t>Shakopee Mdewakanton Sioux Community and Off-Reservation Trust Land</t>
  </si>
  <si>
    <t>Upper Sioux Community and Off-Reservation Trust Land</t>
  </si>
  <si>
    <t>White Earth Reservation and Off-Reservation Trust Land</t>
  </si>
  <si>
    <t>Geographic Unit(s)=State- CBSA</t>
  </si>
  <si>
    <t>Albert Lea, MN Micro Area</t>
  </si>
  <si>
    <t>Alexandria, MN Micro Area</t>
  </si>
  <si>
    <t>Austin, MN Micro Area</t>
  </si>
  <si>
    <t>Bemidji, MN Micro Area</t>
  </si>
  <si>
    <t>Brainerd, MN Micro Area</t>
  </si>
  <si>
    <t>Duluth, MN-WI Metro Area (part)</t>
  </si>
  <si>
    <t>Fairmont, MN Micro Area</t>
  </si>
  <si>
    <t>Fargo, ND-MN Metro Area (part)</t>
  </si>
  <si>
    <t>Faribault-Northfield, MN Micro Area</t>
  </si>
  <si>
    <t>Fergus Falls, MN Micro Area</t>
  </si>
  <si>
    <t>Grand Forks, ND-MN Metro Area (part)</t>
  </si>
  <si>
    <t>Hutchinson, MN Micro Area</t>
  </si>
  <si>
    <t>La Crosse, WI-MN Metro Area (part)</t>
  </si>
  <si>
    <t>Mankato-North Mankato, MN Metro Area</t>
  </si>
  <si>
    <t>Marshall, MN Micro Area</t>
  </si>
  <si>
    <t>Minneapolis-St. Paul-Bloomington, MN-WI Metro Area (part)</t>
  </si>
  <si>
    <t>New Ulm, MN Micro Area</t>
  </si>
  <si>
    <t>Owatonna, MN Micro Area</t>
  </si>
  <si>
    <t>Red Wing, MN Micro Area</t>
  </si>
  <si>
    <t>Rochester, MN Metro Area</t>
  </si>
  <si>
    <t>St. Cloud, MN Metro Area</t>
  </si>
  <si>
    <t>Wahpeton, ND-MN Micro Area (part)</t>
  </si>
  <si>
    <t>Willmar, MN Micro Area</t>
  </si>
  <si>
    <t>Winona, MN Micro Area</t>
  </si>
  <si>
    <t>Worthington, MN Micro Area</t>
  </si>
  <si>
    <t>Geographic Unit(s)=State-Combined Statistical Area</t>
  </si>
  <si>
    <t>Fargo-Wahpeton, ND-MN CSA (part)</t>
  </si>
  <si>
    <t>Minneapolis-St. Paul-St. Cloud, MN-WI CSA (part)</t>
  </si>
  <si>
    <t>Geographic Unit(s)=Congressional District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</si>
  <si>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</si>
  <si>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</si>
  <si>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</si>
  <si>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</si>
  <si>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</si>
  <si>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</si>
  <si>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</si>
  <si>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</si>
  <si>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Geographic Unit(s)=State Senate District</t>
  </si>
  <si>
    <t>State Senate District 1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</si>
  <si>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</si>
  <si>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</si>
  <si>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</si>
  <si>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</si>
  <si>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</si>
  <si>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</si>
  <si>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</si>
  <si>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</si>
  <si>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</si>
  <si>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</si>
  <si>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</si>
  <si>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</si>
  <si>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</si>
  <si>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</si>
  <si>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</si>
  <si>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</si>
  <si>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</si>
  <si>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</si>
  <si>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</si>
  <si>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</si>
  <si>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</si>
  <si>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</si>
  <si>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</si>
  <si>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</si>
  <si>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</si>
  <si>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</si>
  <si>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</si>
  <si>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</si>
  <si>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</si>
  <si>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</si>
  <si>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</si>
  <si>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</si>
  <si>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</si>
  <si>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</si>
  <si>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</si>
  <si>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</si>
  <si>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</si>
  <si>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</si>
  <si>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</si>
  <si>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</si>
  <si>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State Senate District 47</t>
  </si>
  <si>
    <t>State Senate District 48</t>
  </si>
  <si>
    <t>State Senate District 49</t>
  </si>
  <si>
    <t>State Senate District 5</t>
  </si>
  <si>
    <t>State Senate District 50</t>
  </si>
  <si>
    <t>State Senate District 51</t>
  </si>
  <si>
    <t>State Senate District 52</t>
  </si>
  <si>
    <t>State Senate District 53</t>
  </si>
  <si>
    <t>State Senate District 54</t>
  </si>
  <si>
    <t>State Senate District 55</t>
  </si>
  <si>
    <t>State Senate District 56</t>
  </si>
  <si>
    <t>State Senate District 57</t>
  </si>
  <si>
    <t>State Senate District 58</t>
  </si>
  <si>
    <t>State Senate District 59</t>
  </si>
  <si>
    <t>State Senate District 6</t>
  </si>
  <si>
    <t>State Senate District 60</t>
  </si>
  <si>
    <t>State Senate District 61</t>
  </si>
  <si>
    <t>State Senate District 62</t>
  </si>
  <si>
    <t>State Senate District 63</t>
  </si>
  <si>
    <t>State Senate District 64</t>
  </si>
  <si>
    <t>State Senate District 65</t>
  </si>
  <si>
    <t>State Senate District 66</t>
  </si>
  <si>
    <t>State Senate District 67</t>
  </si>
  <si>
    <t>State Senate District 7</t>
  </si>
  <si>
    <t>State Senate District 8</t>
  </si>
  <si>
    <t>State Senate District 9</t>
  </si>
  <si>
    <t>Geographic Unit(s)=State House District</t>
  </si>
  <si>
    <t>State House District 10A</t>
  </si>
  <si>
    <t>State House District 10B</t>
  </si>
  <si>
    <t>State House District 11A</t>
  </si>
  <si>
    <t>State House District 11B</t>
  </si>
  <si>
    <t>State House District 12A</t>
  </si>
  <si>
    <t>State House District 12B</t>
  </si>
  <si>
    <t>State House District 13A</t>
  </si>
  <si>
    <t>State House District 13B</t>
  </si>
  <si>
    <t>State House District 14A</t>
  </si>
  <si>
    <t>State House District 14B</t>
  </si>
  <si>
    <t>State House District 15A</t>
  </si>
  <si>
    <t>State House District 15B</t>
  </si>
  <si>
    <t>State House District 16A</t>
  </si>
  <si>
    <t>State House District 16B</t>
  </si>
  <si>
    <t>State House District 17A</t>
  </si>
  <si>
    <t>State House District 17B</t>
  </si>
  <si>
    <t>State House District 18A</t>
  </si>
  <si>
    <t>State House District 18B</t>
  </si>
  <si>
    <t>State House District 19A</t>
  </si>
  <si>
    <t>State House District 19B</t>
  </si>
  <si>
    <t>State House District 1A</t>
  </si>
  <si>
    <t>State House District 1B</t>
  </si>
  <si>
    <t>State House District 20A</t>
  </si>
  <si>
    <t>State House District 20B</t>
  </si>
  <si>
    <t>State House District 21A</t>
  </si>
  <si>
    <t>State House District 21B</t>
  </si>
  <si>
    <t>State House District 22A</t>
  </si>
  <si>
    <t>State House District 22B</t>
  </si>
  <si>
    <t>State House District 23A</t>
  </si>
  <si>
    <t>State House District 23B</t>
  </si>
  <si>
    <t>State House District 24A</t>
  </si>
  <si>
    <t>State House District 24B</t>
  </si>
  <si>
    <t>State House District 25A</t>
  </si>
  <si>
    <t>State House District 25B</t>
  </si>
  <si>
    <t>State House District 26A</t>
  </si>
  <si>
    <t>State House District 26B</t>
  </si>
  <si>
    <t>State House District 27A</t>
  </si>
  <si>
    <t>State House District 27B</t>
  </si>
  <si>
    <t>State House District 28A</t>
  </si>
  <si>
    <t>State House District 28B</t>
  </si>
  <si>
    <t>State House District 29A</t>
  </si>
  <si>
    <t>State House District 29B</t>
  </si>
  <si>
    <t>State House District 2A</t>
  </si>
  <si>
    <t>State House District 2B</t>
  </si>
  <si>
    <t>State House District 30A</t>
  </si>
  <si>
    <t>State House District 30B</t>
  </si>
  <si>
    <t>State House District 31A</t>
  </si>
  <si>
    <t>State House District 31B</t>
  </si>
  <si>
    <t>State House District 32A</t>
  </si>
  <si>
    <t>State House District 32B</t>
  </si>
  <si>
    <t>State House District 33A</t>
  </si>
  <si>
    <t>State House District 33B</t>
  </si>
  <si>
    <t>State House District 34A</t>
  </si>
  <si>
    <t>State House District 34B</t>
  </si>
  <si>
    <t>State House District 35A</t>
  </si>
  <si>
    <t>State House District 35B</t>
  </si>
  <si>
    <t>State House District 36A</t>
  </si>
  <si>
    <t>State House District 36B</t>
  </si>
  <si>
    <t>State House District 37A</t>
  </si>
  <si>
    <t>State House District 37B</t>
  </si>
  <si>
    <t>State House District 38A</t>
  </si>
  <si>
    <t>State House District 38B</t>
  </si>
  <si>
    <t>State House District 39A</t>
  </si>
  <si>
    <t>State House District 39B</t>
  </si>
  <si>
    <t>State House District 3A</t>
  </si>
  <si>
    <t>State House District 3B</t>
  </si>
  <si>
    <t>State House District 40A</t>
  </si>
  <si>
    <t>State House District 40B</t>
  </si>
  <si>
    <t>State House District 41A</t>
  </si>
  <si>
    <t>State House District 41B</t>
  </si>
  <si>
    <t>State House District 42A</t>
  </si>
  <si>
    <t>State House District 42B</t>
  </si>
  <si>
    <t>State House District 43A</t>
  </si>
  <si>
    <t>State House District 43B</t>
  </si>
  <si>
    <t>State House District 44A</t>
  </si>
  <si>
    <t>State House District 44B</t>
  </si>
  <si>
    <t>State House District 45A</t>
  </si>
  <si>
    <t>State House District 45B</t>
  </si>
  <si>
    <t>State House District 46A</t>
  </si>
  <si>
    <t>State House District 46B</t>
  </si>
  <si>
    <t>State House District 47A</t>
  </si>
  <si>
    <t>State House District 47B</t>
  </si>
  <si>
    <t>State House District 48A</t>
  </si>
  <si>
    <t>State House District 48B</t>
  </si>
  <si>
    <t>State House District 49A</t>
  </si>
  <si>
    <t>State House District 49B</t>
  </si>
  <si>
    <t>State House District 4A</t>
  </si>
  <si>
    <t>State House District 4B</t>
  </si>
  <si>
    <t>State House District 50A</t>
  </si>
  <si>
    <t>State House District 50B</t>
  </si>
  <si>
    <t>State House District 51A</t>
  </si>
  <si>
    <t>State House District 51B</t>
  </si>
  <si>
    <t>State House District 52A</t>
  </si>
  <si>
    <t>State House District 52B</t>
  </si>
  <si>
    <t>State House District 53A</t>
  </si>
  <si>
    <t>State House District 53B</t>
  </si>
  <si>
    <t>State House District 54A</t>
  </si>
  <si>
    <t>State House District 54B</t>
  </si>
  <si>
    <t>State House District 55A</t>
  </si>
  <si>
    <t>State House District 55B</t>
  </si>
  <si>
    <t>State House District 56A</t>
  </si>
  <si>
    <t>State House District 56B</t>
  </si>
  <si>
    <t>State House District 57A</t>
  </si>
  <si>
    <t>State House District 57B</t>
  </si>
  <si>
    <t>State House District 58A</t>
  </si>
  <si>
    <t>State House District 58B</t>
  </si>
  <si>
    <t>State House District 59A</t>
  </si>
  <si>
    <t>State House District 59B</t>
  </si>
  <si>
    <t>State House District 5A</t>
  </si>
  <si>
    <t>State House District 5B</t>
  </si>
  <si>
    <t>State House District 60A</t>
  </si>
  <si>
    <t>State House District 60B</t>
  </si>
  <si>
    <t>State House District 61A</t>
  </si>
  <si>
    <t>State House District 61B</t>
  </si>
  <si>
    <t>State House District 62A</t>
  </si>
  <si>
    <t>State House District 62B</t>
  </si>
  <si>
    <t>State House District 63A</t>
  </si>
  <si>
    <t>State House District 63B</t>
  </si>
  <si>
    <t>State House District 64A</t>
  </si>
  <si>
    <t>State House District 64B</t>
  </si>
  <si>
    <t>State House District 65A</t>
  </si>
  <si>
    <t>State House District 65B</t>
  </si>
  <si>
    <t>State House District 66A</t>
  </si>
  <si>
    <t>State House District 66B</t>
  </si>
  <si>
    <t>State House District 67A</t>
  </si>
  <si>
    <t>State House District 67B</t>
  </si>
  <si>
    <t>State House District 6A</t>
  </si>
  <si>
    <t>State House District 6B</t>
  </si>
  <si>
    <t>State House District 7A</t>
  </si>
  <si>
    <t>State House District 7B</t>
  </si>
  <si>
    <t>State House District 8A</t>
  </si>
  <si>
    <t>State House District 8B</t>
  </si>
  <si>
    <t>State House District 9A</t>
  </si>
  <si>
    <t>State House District 9B</t>
  </si>
  <si>
    <t>Fall 21</t>
  </si>
  <si>
    <t>2021</t>
  </si>
  <si>
    <t>2021 Enrolled</t>
  </si>
  <si>
    <t>FY21</t>
  </si>
  <si>
    <t>CMST</t>
  </si>
  <si>
    <t>FY21 FTE%</t>
  </si>
  <si>
    <t>FY21CrSold</t>
  </si>
  <si>
    <t>Fall 22</t>
  </si>
  <si>
    <t>FY22</t>
  </si>
  <si>
    <t>FY22CrSold</t>
  </si>
  <si>
    <t>FY22 FTE%</t>
  </si>
  <si>
    <t>2022 Enrolled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</si>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</sst>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A52A2A"/>
      <name val="Arial"/>
      <family val="2"/>
    </font>
    <font>
      <b/>
      <sz val="10"/>
      <color rgb="FFFFFFFF"/>
      <name val="Helvetica"/>
    </font>
    <font>
      <b/>
      <sz val="10"/>
      <color rgb="FFFFFFFF"/>
      <name val="Arial"/>
      <family val="2"/>
    </font>
    <font>
      <b/>
      <sz val="10"/>
      <color rgb="FF000000"/>
      <name val="Helvetica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808080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4"/>
      </left>
      <right/>
      <top style="medium">
        <color indexed="24"/>
      </top>
      <bottom/>
      <diagonal/>
    </border>
    <border>
      <left style="medium">
        <color indexed="24"/>
      </left>
      <right/>
      <top/>
      <bottom/>
      <diagonal/>
    </border>
    <border>
      <left style="medium">
        <color indexed="24"/>
      </left>
      <right style="medium">
        <color indexed="24"/>
      </right>
      <top/>
      <bottom/>
      <diagonal/>
    </border>
    <border>
      <left/>
      <right/>
      <top style="medium">
        <color indexed="24"/>
      </top>
      <bottom/>
      <diagonal/>
    </border>
    <border>
      <left style="medium">
        <color indexed="24"/>
      </left>
      <right style="medium">
        <color indexed="24"/>
      </right>
      <top style="medium">
        <color indexed="24"/>
      </top>
      <bottom/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medium">
        <color indexed="24"/>
      </left>
      <right/>
      <top style="medium">
        <color indexed="24"/>
      </top>
      <bottom style="medium">
        <color indexed="24"/>
      </bottom>
      <diagonal/>
    </border>
    <border>
      <left style="medium">
        <color indexed="24"/>
      </left>
      <right style="medium">
        <color indexed="24"/>
      </right>
      <top style="medium">
        <color indexed="24"/>
      </top>
      <bottom style="medium">
        <color indexed="24"/>
      </bottom>
      <diagonal/>
    </border>
    <border>
      <left/>
      <right style="medium">
        <color indexed="24"/>
      </right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24"/>
      </left>
      <right/>
      <top/>
      <bottom style="medium">
        <color indexed="24"/>
      </bottom>
      <diagonal/>
    </border>
    <border>
      <left style="medium">
        <color indexed="24"/>
      </left>
      <right style="medium">
        <color indexed="24"/>
      </right>
      <top/>
      <bottom style="medium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3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5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0" xfId="0" applyBorder="1"/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8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Border="1"/>
    <xf numFmtId="9" fontId="0" fillId="0" borderId="17" xfId="10" applyFont="1" applyFill="1" applyBorder="1"/>
    <xf numFmtId="0" fontId="2" fillId="0" borderId="17" xfId="0" applyFont="1" applyBorder="1"/>
    <xf numFmtId="3" fontId="0" fillId="0" borderId="17" xfId="0" applyNumberFormat="1" applyBorder="1" applyAlignment="1">
      <alignment horizontal="right"/>
    </xf>
    <xf numFmtId="9" fontId="0" fillId="0" borderId="17" xfId="0" applyNumberFormat="1" applyBorder="1"/>
    <xf numFmtId="3" fontId="0" fillId="0" borderId="17" xfId="0" applyNumberFormat="1" applyBorder="1"/>
    <xf numFmtId="3" fontId="0" fillId="0" borderId="17" xfId="0" applyNumberFormat="1" applyBorder="1" applyAlignment="1" applyProtection="1">
      <alignment horizontal="right"/>
      <protection locked="0"/>
    </xf>
    <xf numFmtId="49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right"/>
    </xf>
    <xf numFmtId="166" fontId="0" fillId="0" borderId="17" xfId="0" applyNumberFormat="1" applyBorder="1"/>
    <xf numFmtId="0" fontId="2" fillId="0" borderId="0" xfId="0" applyFont="1"/>
    <xf numFmtId="16" fontId="0" fillId="0" borderId="17" xfId="0" applyNumberFormat="1" applyBorder="1" applyAlignment="1">
      <alignment horizontal="center"/>
    </xf>
    <xf numFmtId="1" fontId="0" fillId="0" borderId="17" xfId="0" applyNumberFormat="1" applyBorder="1"/>
    <xf numFmtId="3" fontId="0" fillId="0" borderId="0" xfId="0" applyNumberFormat="1"/>
    <xf numFmtId="9" fontId="0" fillId="0" borderId="0" xfId="0" applyNumberFormat="1"/>
    <xf numFmtId="0" fontId="3" fillId="0" borderId="0" xfId="3" applyAlignment="1">
      <alignment horizontal="center"/>
    </xf>
    <xf numFmtId="0" fontId="3" fillId="0" borderId="0" xfId="3" applyAlignment="1">
      <alignment wrapText="1"/>
    </xf>
    <xf numFmtId="0" fontId="3" fillId="0" borderId="0" xfId="3" applyAlignment="1">
      <alignment horizontal="right" wrapText="1"/>
    </xf>
    <xf numFmtId="2" fontId="0" fillId="0" borderId="17" xfId="0" applyNumberFormat="1" applyBorder="1" applyProtection="1">
      <protection locked="0"/>
    </xf>
    <xf numFmtId="3" fontId="2" fillId="0" borderId="17" xfId="0" applyNumberFormat="1" applyFont="1" applyBorder="1"/>
    <xf numFmtId="9" fontId="2" fillId="0" borderId="17" xfId="0" applyNumberFormat="1" applyFont="1" applyBorder="1"/>
    <xf numFmtId="0" fontId="7" fillId="0" borderId="17" xfId="0" applyFont="1" applyBorder="1"/>
    <xf numFmtId="164" fontId="0" fillId="0" borderId="17" xfId="0" applyNumberFormat="1" applyBorder="1"/>
    <xf numFmtId="2" fontId="0" fillId="0" borderId="0" xfId="0" applyNumberFormat="1" applyProtection="1">
      <protection locked="0"/>
    </xf>
    <xf numFmtId="1" fontId="0" fillId="0" borderId="0" xfId="0" applyNumberFormat="1"/>
    <xf numFmtId="1" fontId="0" fillId="0" borderId="17" xfId="0" applyNumberFormat="1" applyBorder="1" applyAlignment="1">
      <alignment horizontal="center"/>
    </xf>
    <xf numFmtId="49" fontId="0" fillId="0" borderId="17" xfId="0" applyNumberFormat="1" applyBorder="1"/>
    <xf numFmtId="0" fontId="2" fillId="0" borderId="17" xfId="0" applyFont="1" applyBorder="1" applyAlignment="1">
      <alignment horizontal="center"/>
    </xf>
    <xf numFmtId="49" fontId="0" fillId="0" borderId="17" xfId="0" applyNumberForma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49" fontId="0" fillId="0" borderId="0" xfId="0" applyNumberFormat="1"/>
    <xf numFmtId="3" fontId="2" fillId="0" borderId="0" xfId="0" applyNumberFormat="1" applyFont="1"/>
    <xf numFmtId="9" fontId="2" fillId="0" borderId="0" xfId="0" applyNumberFormat="1" applyFont="1"/>
    <xf numFmtId="0" fontId="3" fillId="0" borderId="1" xfId="1" applyBorder="1" applyAlignment="1">
      <alignment horizontal="right" wrapText="1"/>
    </xf>
    <xf numFmtId="49" fontId="0" fillId="0" borderId="17" xfId="0" applyNumberFormat="1" applyBorder="1" applyAlignment="1">
      <alignment horizontal="left"/>
    </xf>
    <xf numFmtId="0" fontId="3" fillId="0" borderId="0" xfId="2" applyAlignment="1">
      <alignment horizontal="right" wrapText="1"/>
    </xf>
    <xf numFmtId="10" fontId="0" fillId="0" borderId="0" xfId="0" applyNumberFormat="1"/>
    <xf numFmtId="1" fontId="0" fillId="0" borderId="18" xfId="0" applyNumberFormat="1" applyBorder="1" applyAlignment="1">
      <alignment horizontal="center"/>
    </xf>
    <xf numFmtId="1" fontId="0" fillId="0" borderId="18" xfId="0" applyNumberFormat="1" applyBorder="1"/>
    <xf numFmtId="165" fontId="0" fillId="0" borderId="17" xfId="0" applyNumberFormat="1" applyBorder="1" applyAlignment="1">
      <alignment horizontal="left"/>
    </xf>
    <xf numFmtId="165" fontId="0" fillId="0" borderId="17" xfId="0" applyNumberFormat="1" applyBorder="1"/>
    <xf numFmtId="0" fontId="3" fillId="0" borderId="19" xfId="2" applyBorder="1" applyAlignment="1">
      <alignment horizontal="right" wrapText="1"/>
    </xf>
    <xf numFmtId="0" fontId="3" fillId="0" borderId="1" xfId="2" applyBorder="1" applyAlignment="1">
      <alignment horizontal="right" wrapText="1"/>
    </xf>
    <xf numFmtId="49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0" fillId="0" borderId="17" xfId="0" applyNumberFormat="1" applyBorder="1" applyAlignment="1">
      <alignment horizontal="right" wrapText="1"/>
    </xf>
    <xf numFmtId="0" fontId="0" fillId="0" borderId="20" xfId="0" applyBorder="1"/>
    <xf numFmtId="165" fontId="0" fillId="0" borderId="0" xfId="0" applyNumberFormat="1"/>
    <xf numFmtId="165" fontId="0" fillId="0" borderId="20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3" fillId="0" borderId="17" xfId="4" applyBorder="1" applyAlignment="1">
      <alignment wrapText="1"/>
    </xf>
    <xf numFmtId="0" fontId="3" fillId="0" borderId="17" xfId="5" applyBorder="1" applyAlignment="1">
      <alignment horizontal="center"/>
    </xf>
    <xf numFmtId="0" fontId="3" fillId="0" borderId="17" xfId="5" applyBorder="1" applyAlignment="1">
      <alignment wrapText="1"/>
    </xf>
    <xf numFmtId="0" fontId="3" fillId="0" borderId="17" xfId="5" applyBorder="1" applyAlignment="1">
      <alignment horizontal="right" wrapText="1"/>
    </xf>
    <xf numFmtId="0" fontId="3" fillId="0" borderId="15" xfId="5" applyBorder="1" applyAlignment="1">
      <alignment horizontal="center"/>
    </xf>
    <xf numFmtId="0" fontId="3" fillId="0" borderId="16" xfId="5" applyBorder="1" applyAlignment="1">
      <alignment horizontal="center"/>
    </xf>
    <xf numFmtId="49" fontId="0" fillId="0" borderId="18" xfId="0" applyNumberFormat="1" applyBorder="1" applyAlignment="1">
      <alignment horizontal="left"/>
    </xf>
    <xf numFmtId="0" fontId="0" fillId="0" borderId="21" xfId="0" applyBorder="1"/>
    <xf numFmtId="0" fontId="7" fillId="0" borderId="0" xfId="0" applyFont="1"/>
    <xf numFmtId="0" fontId="3" fillId="0" borderId="17" xfId="3" applyBorder="1" applyAlignment="1">
      <alignment horizontal="center"/>
    </xf>
    <xf numFmtId="0" fontId="3" fillId="0" borderId="17" xfId="3" applyBorder="1" applyAlignment="1">
      <alignment wrapText="1"/>
    </xf>
    <xf numFmtId="0" fontId="3" fillId="0" borderId="17" xfId="3" applyBorder="1" applyAlignment="1">
      <alignment horizontal="right" wrapText="1"/>
    </xf>
    <xf numFmtId="0" fontId="3" fillId="0" borderId="17" xfId="2" applyBorder="1" applyAlignment="1">
      <alignment horizontal="right" wrapText="1"/>
    </xf>
    <xf numFmtId="0" fontId="3" fillId="0" borderId="17" xfId="2" applyBorder="1" applyAlignment="1">
      <alignment horizontal="right"/>
    </xf>
    <xf numFmtId="0" fontId="7" fillId="0" borderId="17" xfId="0" applyFont="1" applyBorder="1" applyAlignment="1">
      <alignment horizontal="center" wrapText="1"/>
    </xf>
    <xf numFmtId="0" fontId="3" fillId="0" borderId="17" xfId="3" applyBorder="1" applyAlignment="1">
      <alignment horizontal="right"/>
    </xf>
    <xf numFmtId="9" fontId="0" fillId="0" borderId="14" xfId="0" applyNumberFormat="1" applyBorder="1"/>
    <xf numFmtId="0" fontId="0" fillId="0" borderId="14" xfId="0" applyBorder="1"/>
    <xf numFmtId="1" fontId="0" fillId="0" borderId="17" xfId="10" applyNumberFormat="1" applyFont="1" applyFill="1" applyBorder="1"/>
    <xf numFmtId="0" fontId="7" fillId="0" borderId="17" xfId="0" applyFont="1" applyBorder="1" applyAlignment="1">
      <alignment wrapText="1"/>
    </xf>
    <xf numFmtId="0" fontId="0" fillId="0" borderId="22" xfId="0" applyBorder="1"/>
    <xf numFmtId="0" fontId="0" fillId="0" borderId="23" xfId="0" applyBorder="1"/>
    <xf numFmtId="9" fontId="0" fillId="0" borderId="18" xfId="0" applyNumberFormat="1" applyBorder="1"/>
    <xf numFmtId="164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5" fillId="3" borderId="58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vertical="center" wrapText="1"/>
    </xf>
    <xf numFmtId="3" fontId="17" fillId="5" borderId="60" xfId="0" applyNumberFormat="1" applyFont="1" applyFill="1" applyBorder="1" applyAlignment="1">
      <alignment vertical="center" wrapText="1"/>
    </xf>
    <xf numFmtId="0" fontId="17" fillId="5" borderId="6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0" fillId="0" borderId="0" xfId="0" applyNumberFormat="1"/>
    <xf numFmtId="2" fontId="7" fillId="0" borderId="17" xfId="0" applyNumberFormat="1" applyFont="1" applyBorder="1"/>
    <xf numFmtId="49" fontId="2" fillId="0" borderId="17" xfId="0" applyNumberFormat="1" applyFont="1" applyBorder="1" applyAlignment="1">
      <alignment horizontal="center" wrapText="1"/>
    </xf>
    <xf numFmtId="1" fontId="2" fillId="0" borderId="17" xfId="0" applyNumberFormat="1" applyFont="1" applyBorder="1"/>
    <xf numFmtId="0" fontId="9" fillId="2" borderId="25" xfId="8" applyFill="1" applyBorder="1" applyAlignment="1">
      <alignment horizontal="center"/>
    </xf>
    <xf numFmtId="0" fontId="3" fillId="2" borderId="25" xfId="9" applyFill="1" applyBorder="1" applyAlignment="1">
      <alignment horizontal="center"/>
    </xf>
    <xf numFmtId="2" fontId="0" fillId="6" borderId="25" xfId="0" applyNumberFormat="1" applyFill="1" applyBorder="1"/>
    <xf numFmtId="0" fontId="0" fillId="0" borderId="25" xfId="0" applyBorder="1"/>
    <xf numFmtId="2" fontId="3" fillId="2" borderId="25" xfId="9" applyNumberFormat="1" applyFill="1" applyBorder="1" applyAlignment="1">
      <alignment horizontal="center"/>
    </xf>
    <xf numFmtId="0" fontId="9" fillId="0" borderId="1" xfId="8" applyBorder="1" applyAlignment="1">
      <alignment wrapText="1"/>
    </xf>
    <xf numFmtId="0" fontId="3" fillId="0" borderId="1" xfId="9" applyBorder="1" applyAlignment="1">
      <alignment wrapText="1"/>
    </xf>
    <xf numFmtId="0" fontId="9" fillId="0" borderId="1" xfId="8" applyBorder="1" applyAlignment="1">
      <alignment horizontal="right" wrapText="1"/>
    </xf>
    <xf numFmtId="0" fontId="3" fillId="0" borderId="19" xfId="9" applyBorder="1" applyAlignment="1">
      <alignment wrapText="1"/>
    </xf>
    <xf numFmtId="0" fontId="3" fillId="0" borderId="19" xfId="9" applyBorder="1" applyAlignment="1">
      <alignment horizontal="right" wrapText="1"/>
    </xf>
    <xf numFmtId="0" fontId="3" fillId="0" borderId="1" xfId="9" applyBorder="1" applyAlignment="1">
      <alignment horizontal="right" wrapText="1"/>
    </xf>
    <xf numFmtId="0" fontId="3" fillId="0" borderId="26" xfId="8" applyFont="1" applyBorder="1" applyAlignment="1">
      <alignment wrapText="1"/>
    </xf>
    <xf numFmtId="10" fontId="7" fillId="0" borderId="0" xfId="0" applyNumberFormat="1" applyFont="1"/>
    <xf numFmtId="2" fontId="2" fillId="0" borderId="0" xfId="0" applyNumberFormat="1" applyFont="1"/>
    <xf numFmtId="10" fontId="0" fillId="0" borderId="17" xfId="0" applyNumberFormat="1" applyBorder="1"/>
    <xf numFmtId="2" fontId="2" fillId="0" borderId="27" xfId="0" applyNumberFormat="1" applyFont="1" applyBorder="1"/>
    <xf numFmtId="0" fontId="18" fillId="0" borderId="28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0" fillId="0" borderId="1" xfId="6" applyBorder="1" applyAlignment="1">
      <alignment horizontal="right" wrapText="1"/>
    </xf>
    <xf numFmtId="0" fontId="3" fillId="0" borderId="1" xfId="8" applyFont="1" applyBorder="1" applyAlignment="1">
      <alignment wrapText="1"/>
    </xf>
    <xf numFmtId="0" fontId="3" fillId="0" borderId="0" xfId="9" applyAlignment="1">
      <alignment wrapText="1"/>
    </xf>
    <xf numFmtId="0" fontId="3" fillId="0" borderId="0" xfId="9" applyAlignment="1">
      <alignment horizontal="right" wrapText="1"/>
    </xf>
    <xf numFmtId="0" fontId="3" fillId="2" borderId="25" xfId="6" applyFont="1" applyFill="1" applyBorder="1" applyAlignment="1">
      <alignment horizontal="center"/>
    </xf>
    <xf numFmtId="0" fontId="3" fillId="2" borderId="30" xfId="7" applyFill="1" applyBorder="1" applyAlignment="1">
      <alignment horizontal="center"/>
    </xf>
    <xf numFmtId="0" fontId="0" fillId="0" borderId="31" xfId="0" applyBorder="1"/>
    <xf numFmtId="0" fontId="3" fillId="2" borderId="32" xfId="7" applyFill="1" applyBorder="1" applyAlignment="1">
      <alignment horizontal="center"/>
    </xf>
    <xf numFmtId="0" fontId="3" fillId="2" borderId="33" xfId="7" applyFill="1" applyBorder="1" applyAlignment="1">
      <alignment horizontal="center"/>
    </xf>
    <xf numFmtId="10" fontId="0" fillId="0" borderId="34" xfId="0" applyNumberFormat="1" applyBorder="1"/>
    <xf numFmtId="0" fontId="11" fillId="0" borderId="35" xfId="7" applyFont="1" applyBorder="1" applyAlignment="1">
      <alignment horizontal="right" wrapText="1"/>
    </xf>
    <xf numFmtId="10" fontId="7" fillId="0" borderId="34" xfId="0" applyNumberFormat="1" applyFont="1" applyBorder="1"/>
    <xf numFmtId="0" fontId="11" fillId="0" borderId="23" xfId="7" applyFont="1" applyBorder="1" applyAlignment="1">
      <alignment horizontal="right" wrapText="1"/>
    </xf>
    <xf numFmtId="0" fontId="0" fillId="0" borderId="34" xfId="0" applyBorder="1"/>
    <xf numFmtId="2" fontId="0" fillId="0" borderId="23" xfId="0" applyNumberFormat="1" applyBorder="1"/>
    <xf numFmtId="10" fontId="7" fillId="6" borderId="24" xfId="0" applyNumberFormat="1" applyFont="1" applyFill="1" applyBorder="1"/>
    <xf numFmtId="0" fontId="3" fillId="2" borderId="24" xfId="7" applyFill="1" applyBorder="1" applyAlignment="1">
      <alignment horizontal="center"/>
    </xf>
    <xf numFmtId="10" fontId="0" fillId="0" borderId="36" xfId="0" applyNumberFormat="1" applyBorder="1"/>
    <xf numFmtId="0" fontId="3" fillId="0" borderId="37" xfId="7" applyBorder="1" applyAlignment="1">
      <alignment horizontal="right" wrapText="1"/>
    </xf>
    <xf numFmtId="0" fontId="0" fillId="0" borderId="38" xfId="0" applyBorder="1"/>
    <xf numFmtId="10" fontId="7" fillId="0" borderId="36" xfId="0" applyNumberFormat="1" applyFont="1" applyBorder="1"/>
    <xf numFmtId="0" fontId="12" fillId="0" borderId="39" xfId="0" applyFont="1" applyBorder="1" applyAlignment="1">
      <alignment horizontal="center"/>
    </xf>
    <xf numFmtId="0" fontId="3" fillId="2" borderId="40" xfId="7" applyFill="1" applyBorder="1" applyAlignment="1">
      <alignment horizontal="center"/>
    </xf>
    <xf numFmtId="0" fontId="0" fillId="0" borderId="17" xfId="10" applyNumberFormat="1" applyFont="1" applyFill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4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45" xfId="0" applyBorder="1"/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3" fontId="4" fillId="0" borderId="17" xfId="0" applyNumberFormat="1" applyFont="1" applyBorder="1" applyAlignment="1">
      <alignment horizontal="left"/>
    </xf>
    <xf numFmtId="9" fontId="4" fillId="0" borderId="17" xfId="0" applyNumberFormat="1" applyFont="1" applyBorder="1"/>
    <xf numFmtId="4" fontId="4" fillId="0" borderId="17" xfId="0" applyNumberFormat="1" applyFont="1" applyBorder="1" applyAlignment="1">
      <alignment horizontal="right"/>
    </xf>
    <xf numFmtId="166" fontId="4" fillId="0" borderId="17" xfId="0" applyNumberFormat="1" applyFont="1" applyBorder="1"/>
    <xf numFmtId="0" fontId="3" fillId="0" borderId="17" xfId="3" applyFont="1" applyBorder="1" applyAlignment="1">
      <alignment horizontal="center"/>
    </xf>
    <xf numFmtId="0" fontId="3" fillId="0" borderId="17" xfId="4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9" fontId="7" fillId="0" borderId="17" xfId="0" applyNumberFormat="1" applyFont="1" applyBorder="1"/>
    <xf numFmtId="1" fontId="7" fillId="0" borderId="17" xfId="0" applyNumberFormat="1" applyFont="1" applyBorder="1"/>
    <xf numFmtId="0" fontId="11" fillId="0" borderId="35" xfId="7" applyFont="1" applyFill="1" applyBorder="1" applyAlignment="1">
      <alignment horizontal="right" wrapText="1"/>
    </xf>
    <xf numFmtId="0" fontId="0" fillId="0" borderId="0" xfId="0" applyFill="1"/>
    <xf numFmtId="10" fontId="0" fillId="0" borderId="34" xfId="0" applyNumberFormat="1" applyFill="1" applyBorder="1"/>
    <xf numFmtId="49" fontId="1" fillId="0" borderId="17" xfId="0" quotePrefix="1" applyNumberFormat="1" applyFont="1" applyBorder="1" applyAlignment="1">
      <alignment horizontal="center"/>
    </xf>
    <xf numFmtId="0" fontId="1" fillId="0" borderId="17" xfId="0" applyFont="1" applyBorder="1"/>
    <xf numFmtId="49" fontId="1" fillId="0" borderId="17" xfId="0" applyNumberFormat="1" applyFont="1" applyBorder="1" applyAlignment="1">
      <alignment horizontal="center"/>
    </xf>
    <xf numFmtId="0" fontId="13" fillId="0" borderId="53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top"/>
    </xf>
    <xf numFmtId="0" fontId="19" fillId="0" borderId="51" xfId="0" applyFont="1" applyBorder="1" applyAlignment="1">
      <alignment horizontal="right" vertical="top" wrapText="1"/>
    </xf>
    <xf numFmtId="0" fontId="19" fillId="0" borderId="52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18" fillId="0" borderId="52" xfId="0" applyFont="1" applyBorder="1" applyAlignment="1">
      <alignment vertical="top" wrapText="1"/>
    </xf>
    <xf numFmtId="0" fontId="19" fillId="0" borderId="51" xfId="0" applyFont="1" applyBorder="1" applyAlignment="1" applyProtection="1">
      <alignment horizontal="right" vertical="top" wrapText="1"/>
      <protection locked="0"/>
    </xf>
    <xf numFmtId="0" fontId="19" fillId="0" borderId="52" xfId="0" applyFont="1" applyBorder="1" applyAlignment="1" applyProtection="1">
      <alignment horizontal="right" vertical="top" wrapText="1"/>
      <protection locked="0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9" fillId="0" borderId="51" xfId="0" applyFont="1" applyBorder="1" applyAlignment="1">
      <alignment vertical="top" wrapText="1"/>
    </xf>
    <xf numFmtId="0" fontId="19" fillId="0" borderId="52" xfId="0" applyFont="1" applyBorder="1" applyAlignment="1">
      <alignment vertical="top" wrapText="1"/>
    </xf>
    <xf numFmtId="0" fontId="18" fillId="0" borderId="51" xfId="0" applyFont="1" applyBorder="1" applyAlignment="1" applyProtection="1">
      <alignment horizontal="center" vertical="top" wrapText="1"/>
      <protection locked="0"/>
    </xf>
    <xf numFmtId="0" fontId="18" fillId="0" borderId="52" xfId="0" applyFont="1" applyBorder="1" applyAlignment="1" applyProtection="1">
      <alignment horizontal="center" vertical="top" wrapText="1"/>
      <protection locked="0"/>
    </xf>
    <xf numFmtId="0" fontId="18" fillId="0" borderId="51" xfId="0" applyFont="1" applyBorder="1" applyAlignment="1">
      <alignment horizontal="center" vertical="top" wrapText="1"/>
    </xf>
    <xf numFmtId="0" fontId="18" fillId="0" borderId="52" xfId="0" applyFont="1" applyBorder="1" applyAlignment="1">
      <alignment horizontal="center" vertical="top" wrapText="1"/>
    </xf>
    <xf numFmtId="0" fontId="18" fillId="0" borderId="54" xfId="0" applyFont="1" applyBorder="1" applyAlignment="1">
      <alignment horizontal="center" vertical="top" wrapText="1"/>
    </xf>
    <xf numFmtId="0" fontId="18" fillId="0" borderId="55" xfId="0" applyFont="1" applyBorder="1" applyAlignment="1">
      <alignment horizontal="center" vertical="top" wrapText="1"/>
    </xf>
    <xf numFmtId="0" fontId="19" fillId="0" borderId="54" xfId="0" applyFont="1" applyBorder="1" applyAlignment="1">
      <alignment horizontal="right" vertical="top" wrapText="1"/>
    </xf>
    <xf numFmtId="0" fontId="19" fillId="0" borderId="55" xfId="0" applyFont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</cellXfs>
  <cellStyles count="11">
    <cellStyle name="Normal" xfId="0" builtinId="0"/>
    <cellStyle name="Normal_ states" xfId="1" xr:uid="{00000000-0005-0000-0000-000001000000}"/>
    <cellStyle name="Normal_counties-1" xfId="2" xr:uid="{00000000-0005-0000-0000-000002000000}"/>
    <cellStyle name="Normal_demographics-1" xfId="3" xr:uid="{00000000-0005-0000-0000-000003000000}"/>
    <cellStyle name="Normal_demographics-2" xfId="4" xr:uid="{00000000-0005-0000-0000-000004000000}"/>
    <cellStyle name="Normal_enrollments" xfId="5" xr:uid="{00000000-0005-0000-0000-000005000000}"/>
    <cellStyle name="Normal_FTE by Discipline" xfId="6" xr:uid="{00000000-0005-0000-0000-000006000000}"/>
    <cellStyle name="Normal_FTE by Discipline_1" xfId="7" xr:uid="{00000000-0005-0000-0000-000007000000}"/>
    <cellStyle name="Normal_Sheet1" xfId="8" xr:uid="{00000000-0005-0000-0000-000008000000}"/>
    <cellStyle name="Normal_Sheet1_1" xfId="9" xr:uid="{00000000-0005-0000-0000-000009000000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workbookViewId="0">
      <pane xSplit="1" topLeftCell="J1" activePane="topRight" state="frozen"/>
      <selection pane="topRight" activeCell="X24" sqref="X24"/>
    </sheetView>
  </sheetViews>
  <sheetFormatPr defaultRowHeight="12.75" x14ac:dyDescent="0.2"/>
  <cols>
    <col min="1" max="1" width="23.42578125" customWidth="1"/>
    <col min="17" max="17" width="12.85546875" customWidth="1"/>
    <col min="18" max="18" width="9.140625" hidden="1" customWidth="1"/>
    <col min="23" max="23" width="8.28515625" bestFit="1" customWidth="1"/>
  </cols>
  <sheetData>
    <row r="1" spans="1:24" x14ac:dyDescent="0.2">
      <c r="M1" s="36" t="s">
        <v>0</v>
      </c>
    </row>
    <row r="2" spans="1:24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  <c r="S2" s="19"/>
    </row>
    <row r="3" spans="1:24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19"/>
    </row>
    <row r="4" spans="1:24" ht="13.5" thickBot="1" x14ac:dyDescent="0.25"/>
    <row r="5" spans="1:24" ht="15.75" x14ac:dyDescent="0.25">
      <c r="A5" s="213"/>
      <c r="B5" s="215" t="s">
        <v>2</v>
      </c>
      <c r="C5" s="217" t="s">
        <v>3</v>
      </c>
      <c r="D5" s="132" t="s">
        <v>4</v>
      </c>
      <c r="E5" s="132" t="s">
        <v>5</v>
      </c>
      <c r="F5" s="132" t="s">
        <v>6</v>
      </c>
      <c r="G5" s="132" t="s">
        <v>7</v>
      </c>
      <c r="H5" s="217" t="s">
        <v>8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7" t="s">
        <v>14</v>
      </c>
      <c r="O5" s="217" t="s">
        <v>15</v>
      </c>
      <c r="P5" s="217" t="s">
        <v>16</v>
      </c>
      <c r="Q5" s="219" t="s">
        <v>17</v>
      </c>
      <c r="R5" s="174"/>
      <c r="S5" s="175" t="s">
        <v>18</v>
      </c>
      <c r="T5" s="176" t="s">
        <v>19</v>
      </c>
      <c r="U5" s="177" t="s">
        <v>20</v>
      </c>
      <c r="V5" s="180" t="s">
        <v>21</v>
      </c>
      <c r="W5" s="180" t="s">
        <v>3922</v>
      </c>
      <c r="X5" s="180" t="s">
        <v>3929</v>
      </c>
    </row>
    <row r="6" spans="1:24" ht="16.5" thickBot="1" x14ac:dyDescent="0.3">
      <c r="A6" s="214"/>
      <c r="B6" s="216"/>
      <c r="C6" s="218"/>
      <c r="D6" s="133">
        <v>-20043</v>
      </c>
      <c r="E6" s="133">
        <v>-20053</v>
      </c>
      <c r="F6" s="133">
        <v>-20063</v>
      </c>
      <c r="G6" s="133">
        <v>-20073</v>
      </c>
      <c r="H6" s="218"/>
      <c r="I6" s="218"/>
      <c r="J6" s="218"/>
      <c r="K6" s="218"/>
      <c r="L6" s="218"/>
      <c r="M6" s="218"/>
      <c r="N6" s="218"/>
      <c r="O6" s="218"/>
      <c r="P6" s="218"/>
      <c r="Q6" s="220"/>
      <c r="R6" s="174"/>
      <c r="S6" s="178">
        <v>20183</v>
      </c>
      <c r="T6" s="155">
        <v>20193</v>
      </c>
      <c r="U6" s="179">
        <v>20203</v>
      </c>
      <c r="V6" s="181">
        <v>20213</v>
      </c>
      <c r="W6" s="181">
        <v>20223</v>
      </c>
      <c r="X6" s="181">
        <v>20233</v>
      </c>
    </row>
    <row r="7" spans="1:24" ht="12.95" customHeight="1" thickBot="1" x14ac:dyDescent="0.25">
      <c r="A7" s="206" t="s">
        <v>22</v>
      </c>
      <c r="B7" s="208">
        <v>4260</v>
      </c>
      <c r="C7" s="204">
        <v>5048</v>
      </c>
      <c r="D7" s="204">
        <v>5545</v>
      </c>
      <c r="E7" s="204">
        <v>5763</v>
      </c>
      <c r="F7" s="204">
        <v>5888</v>
      </c>
      <c r="G7" s="204">
        <v>4900</v>
      </c>
      <c r="H7" s="204">
        <v>4405</v>
      </c>
      <c r="I7" s="204">
        <v>5539</v>
      </c>
      <c r="J7" s="204">
        <v>4499</v>
      </c>
      <c r="K7" s="204">
        <v>4058</v>
      </c>
      <c r="L7" s="204">
        <v>3452</v>
      </c>
      <c r="M7" s="204">
        <v>3121</v>
      </c>
      <c r="N7" s="204">
        <v>2936</v>
      </c>
      <c r="O7" s="204">
        <v>2479</v>
      </c>
      <c r="P7" s="204">
        <v>2376</v>
      </c>
      <c r="Q7" s="221">
        <v>2579</v>
      </c>
      <c r="R7" s="174"/>
      <c r="S7" s="202">
        <v>3602</v>
      </c>
      <c r="T7" s="202">
        <v>2836</v>
      </c>
      <c r="U7" s="202">
        <v>2922</v>
      </c>
      <c r="V7" s="202">
        <v>2759</v>
      </c>
      <c r="W7" s="202">
        <v>2933</v>
      </c>
      <c r="X7" s="202" t="s">
        <v>55</v>
      </c>
    </row>
    <row r="8" spans="1:24" ht="13.5" customHeight="1" thickBot="1" x14ac:dyDescent="0.25">
      <c r="A8" s="207"/>
      <c r="B8" s="209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22"/>
      <c r="R8" s="174"/>
      <c r="S8" s="202"/>
      <c r="T8" s="202"/>
      <c r="U8" s="202"/>
      <c r="V8" s="202"/>
      <c r="W8" s="202"/>
      <c r="X8" s="202"/>
    </row>
    <row r="9" spans="1:24" ht="12.95" customHeight="1" thickBot="1" x14ac:dyDescent="0.25">
      <c r="A9" s="206" t="s">
        <v>23</v>
      </c>
      <c r="B9" s="208">
        <v>1018</v>
      </c>
      <c r="C9" s="204">
        <v>1194</v>
      </c>
      <c r="D9" s="204">
        <v>1266</v>
      </c>
      <c r="E9" s="204">
        <v>1439</v>
      </c>
      <c r="F9" s="204">
        <v>1826</v>
      </c>
      <c r="G9" s="204">
        <v>1724</v>
      </c>
      <c r="H9" s="204">
        <v>1683</v>
      </c>
      <c r="I9" s="204">
        <v>1877</v>
      </c>
      <c r="J9" s="204">
        <v>2601</v>
      </c>
      <c r="K9" s="204">
        <v>2399</v>
      </c>
      <c r="L9" s="204">
        <v>2745</v>
      </c>
      <c r="M9" s="204">
        <v>2860</v>
      </c>
      <c r="N9" s="204">
        <v>2565</v>
      </c>
      <c r="O9" s="204">
        <v>1822</v>
      </c>
      <c r="P9" s="204">
        <v>1907</v>
      </c>
      <c r="Q9" s="221">
        <v>2284</v>
      </c>
      <c r="R9" s="174"/>
      <c r="S9" s="202">
        <v>2275</v>
      </c>
      <c r="T9" s="202">
        <v>2466</v>
      </c>
      <c r="U9" s="202">
        <v>2548</v>
      </c>
      <c r="V9" s="202">
        <v>2548</v>
      </c>
      <c r="W9" s="202">
        <v>2445</v>
      </c>
      <c r="X9" s="202">
        <v>2374</v>
      </c>
    </row>
    <row r="10" spans="1:24" ht="13.5" customHeight="1" thickBot="1" x14ac:dyDescent="0.25">
      <c r="A10" s="207"/>
      <c r="B10" s="209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22"/>
      <c r="R10" s="174"/>
      <c r="S10" s="202"/>
      <c r="T10" s="202"/>
      <c r="U10" s="202"/>
      <c r="V10" s="202"/>
      <c r="W10" s="202"/>
      <c r="X10" s="202"/>
    </row>
    <row r="11" spans="1:24" ht="12.95" customHeight="1" thickBot="1" x14ac:dyDescent="0.25">
      <c r="A11" s="206" t="s">
        <v>24</v>
      </c>
      <c r="B11" s="208">
        <v>900</v>
      </c>
      <c r="C11" s="204">
        <v>991</v>
      </c>
      <c r="D11" s="204">
        <v>1144</v>
      </c>
      <c r="E11" s="204">
        <v>1414</v>
      </c>
      <c r="F11" s="204">
        <v>1632</v>
      </c>
      <c r="G11" s="204">
        <v>1441</v>
      </c>
      <c r="H11" s="204">
        <v>1574</v>
      </c>
      <c r="I11" s="204">
        <v>1653</v>
      </c>
      <c r="J11" s="204">
        <v>1912</v>
      </c>
      <c r="K11" s="204">
        <v>2399</v>
      </c>
      <c r="L11" s="204">
        <v>1776</v>
      </c>
      <c r="M11" s="204">
        <v>2081</v>
      </c>
      <c r="N11" s="204">
        <v>2426</v>
      </c>
      <c r="O11" s="204">
        <v>1798</v>
      </c>
      <c r="P11" s="204">
        <v>1858</v>
      </c>
      <c r="Q11" s="221">
        <v>1639</v>
      </c>
      <c r="R11" s="174"/>
      <c r="S11" s="202">
        <v>1703</v>
      </c>
      <c r="T11" s="202">
        <v>1786</v>
      </c>
      <c r="U11" s="202">
        <v>1996</v>
      </c>
      <c r="V11" s="202">
        <v>1978</v>
      </c>
      <c r="W11" s="202">
        <v>1936</v>
      </c>
      <c r="X11" s="202">
        <v>1924</v>
      </c>
    </row>
    <row r="12" spans="1:24" ht="13.5" customHeight="1" thickBot="1" x14ac:dyDescent="0.25">
      <c r="A12" s="207"/>
      <c r="B12" s="209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22"/>
      <c r="R12" s="174"/>
      <c r="S12" s="202"/>
      <c r="T12" s="202"/>
      <c r="U12" s="202"/>
      <c r="V12" s="202"/>
      <c r="W12" s="202"/>
      <c r="X12" s="202"/>
    </row>
    <row r="13" spans="1:24" ht="12.95" customHeight="1" thickBot="1" x14ac:dyDescent="0.25">
      <c r="A13" s="206" t="s">
        <v>25</v>
      </c>
      <c r="B13" s="208">
        <v>807</v>
      </c>
      <c r="C13" s="204">
        <v>873</v>
      </c>
      <c r="D13" s="204">
        <v>927</v>
      </c>
      <c r="E13" s="204">
        <v>1077</v>
      </c>
      <c r="F13" s="204">
        <v>1580</v>
      </c>
      <c r="G13" s="204">
        <v>1350</v>
      </c>
      <c r="H13" s="204">
        <v>1355</v>
      </c>
      <c r="I13" s="204">
        <v>1509</v>
      </c>
      <c r="J13" s="204">
        <v>1717</v>
      </c>
      <c r="K13" s="204">
        <v>1909</v>
      </c>
      <c r="L13" s="204">
        <v>1750</v>
      </c>
      <c r="M13" s="204">
        <v>1676</v>
      </c>
      <c r="N13" s="204">
        <v>1744</v>
      </c>
      <c r="O13" s="204">
        <v>1452</v>
      </c>
      <c r="P13" s="204">
        <v>1521</v>
      </c>
      <c r="Q13" s="221">
        <v>1225</v>
      </c>
      <c r="R13" s="174"/>
      <c r="S13" s="202">
        <v>1407</v>
      </c>
      <c r="T13" s="202">
        <v>1460</v>
      </c>
      <c r="U13" s="202">
        <v>1515</v>
      </c>
      <c r="V13" s="202">
        <v>1490</v>
      </c>
      <c r="W13" s="202">
        <v>1505</v>
      </c>
      <c r="X13" s="202">
        <v>1497</v>
      </c>
    </row>
    <row r="14" spans="1:24" ht="13.5" customHeight="1" thickBot="1" x14ac:dyDescent="0.25">
      <c r="A14" s="207"/>
      <c r="B14" s="209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22"/>
      <c r="R14" s="174"/>
      <c r="S14" s="202"/>
      <c r="T14" s="202"/>
      <c r="U14" s="202"/>
      <c r="V14" s="202"/>
      <c r="W14" s="202"/>
      <c r="X14" s="202"/>
    </row>
    <row r="15" spans="1:24" ht="12.95" customHeight="1" thickBot="1" x14ac:dyDescent="0.25">
      <c r="A15" s="206" t="s">
        <v>26</v>
      </c>
      <c r="B15" s="208">
        <v>778</v>
      </c>
      <c r="C15" s="204">
        <v>830</v>
      </c>
      <c r="D15" s="204">
        <v>865</v>
      </c>
      <c r="E15" s="204">
        <v>999</v>
      </c>
      <c r="F15" s="204">
        <v>1408</v>
      </c>
      <c r="G15" s="204">
        <v>1268</v>
      </c>
      <c r="H15" s="204">
        <v>1298</v>
      </c>
      <c r="I15" s="204">
        <v>1441</v>
      </c>
      <c r="J15" s="204">
        <v>1546</v>
      </c>
      <c r="K15" s="204">
        <v>1746</v>
      </c>
      <c r="L15" s="204">
        <v>1601</v>
      </c>
      <c r="M15" s="204">
        <v>1553</v>
      </c>
      <c r="N15" s="204">
        <v>1592</v>
      </c>
      <c r="O15" s="204">
        <v>1351</v>
      </c>
      <c r="P15" s="204">
        <v>1397</v>
      </c>
      <c r="Q15" s="221">
        <v>1119</v>
      </c>
      <c r="R15" s="174"/>
      <c r="S15" s="202">
        <v>1321</v>
      </c>
      <c r="T15" s="202">
        <v>1367</v>
      </c>
      <c r="U15" s="202">
        <v>1411</v>
      </c>
      <c r="V15" s="202">
        <v>1378</v>
      </c>
      <c r="W15" s="202">
        <v>1398</v>
      </c>
      <c r="X15" s="202">
        <v>1400</v>
      </c>
    </row>
    <row r="16" spans="1:24" ht="13.5" customHeight="1" thickBot="1" x14ac:dyDescent="0.25">
      <c r="A16" s="207"/>
      <c r="B16" s="209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22"/>
      <c r="R16" s="174"/>
      <c r="S16" s="202"/>
      <c r="T16" s="202"/>
      <c r="U16" s="202"/>
      <c r="V16" s="202"/>
      <c r="W16" s="202"/>
      <c r="X16" s="202"/>
    </row>
    <row r="17" spans="1:24" ht="12.95" customHeight="1" thickBot="1" x14ac:dyDescent="0.25">
      <c r="A17" s="206" t="s">
        <v>27</v>
      </c>
      <c r="B17" s="208">
        <v>705</v>
      </c>
      <c r="C17" s="204">
        <v>750</v>
      </c>
      <c r="D17" s="204">
        <v>742</v>
      </c>
      <c r="E17" s="204">
        <v>915</v>
      </c>
      <c r="F17" s="204">
        <v>1291</v>
      </c>
      <c r="G17" s="204">
        <v>1148</v>
      </c>
      <c r="H17" s="204">
        <v>1208</v>
      </c>
      <c r="I17" s="204">
        <v>1220</v>
      </c>
      <c r="J17" s="204">
        <v>1333</v>
      </c>
      <c r="K17" s="204">
        <v>1609</v>
      </c>
      <c r="L17" s="204">
        <v>1495</v>
      </c>
      <c r="M17" s="204">
        <v>1423</v>
      </c>
      <c r="N17" s="204">
        <v>1366</v>
      </c>
      <c r="O17" s="204">
        <v>1189</v>
      </c>
      <c r="P17" s="204">
        <v>1291</v>
      </c>
      <c r="Q17" s="221">
        <v>1025</v>
      </c>
      <c r="R17" s="174"/>
      <c r="S17" s="202">
        <v>1209</v>
      </c>
      <c r="T17" s="202">
        <v>1074</v>
      </c>
      <c r="U17" s="202">
        <v>1142</v>
      </c>
      <c r="V17" s="202">
        <v>1150</v>
      </c>
      <c r="W17" s="202">
        <v>1196</v>
      </c>
      <c r="X17" s="202">
        <v>1270</v>
      </c>
    </row>
    <row r="18" spans="1:24" ht="13.5" customHeight="1" thickBot="1" x14ac:dyDescent="0.25">
      <c r="A18" s="207"/>
      <c r="B18" s="209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22"/>
      <c r="R18" s="174"/>
      <c r="S18" s="202"/>
      <c r="T18" s="202"/>
      <c r="U18" s="202"/>
      <c r="V18" s="202"/>
      <c r="W18" s="202"/>
      <c r="X18" s="202"/>
    </row>
    <row r="19" spans="1:24" ht="12.95" customHeight="1" thickBot="1" x14ac:dyDescent="0.25">
      <c r="A19" s="206" t="s">
        <v>28</v>
      </c>
      <c r="B19" s="208">
        <v>384</v>
      </c>
      <c r="C19" s="204">
        <v>362</v>
      </c>
      <c r="D19" s="204">
        <v>466</v>
      </c>
      <c r="E19" s="204">
        <v>486</v>
      </c>
      <c r="F19" s="204">
        <v>562</v>
      </c>
      <c r="G19" s="204">
        <v>607</v>
      </c>
      <c r="H19" s="204">
        <v>579</v>
      </c>
      <c r="I19" s="204">
        <v>549</v>
      </c>
      <c r="J19" s="204">
        <v>619</v>
      </c>
      <c r="K19" s="204">
        <v>789</v>
      </c>
      <c r="L19" s="204">
        <v>713</v>
      </c>
      <c r="M19" s="204">
        <v>678</v>
      </c>
      <c r="N19" s="204">
        <v>765</v>
      </c>
      <c r="O19" s="204">
        <v>537</v>
      </c>
      <c r="P19" s="204">
        <v>540</v>
      </c>
      <c r="Q19" s="221">
        <v>477</v>
      </c>
      <c r="R19" s="174"/>
      <c r="S19" s="203">
        <v>374</v>
      </c>
      <c r="T19" s="203">
        <v>371</v>
      </c>
      <c r="U19" s="203">
        <v>383</v>
      </c>
      <c r="V19" s="203">
        <v>326</v>
      </c>
      <c r="W19" s="203">
        <v>190</v>
      </c>
      <c r="X19" s="203"/>
    </row>
    <row r="20" spans="1:24" ht="13.5" customHeight="1" thickBot="1" x14ac:dyDescent="0.25">
      <c r="A20" s="207"/>
      <c r="B20" s="209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22"/>
      <c r="R20" s="174"/>
      <c r="S20" s="203"/>
      <c r="T20" s="203"/>
      <c r="U20" s="203"/>
      <c r="V20" s="203"/>
      <c r="W20" s="203"/>
      <c r="X20" s="203"/>
    </row>
    <row r="24" spans="1:24" x14ac:dyDescent="0.2">
      <c r="A24" s="87" t="s">
        <v>29</v>
      </c>
    </row>
    <row r="26" spans="1:24" x14ac:dyDescent="0.2">
      <c r="A26" s="87" t="s">
        <v>30</v>
      </c>
    </row>
    <row r="28" spans="1:24" x14ac:dyDescent="0.2">
      <c r="A28" t="s">
        <v>31</v>
      </c>
    </row>
    <row r="30" spans="1:24" x14ac:dyDescent="0.2">
      <c r="A30" t="s">
        <v>32</v>
      </c>
    </row>
    <row r="32" spans="1:24" x14ac:dyDescent="0.2">
      <c r="A32" t="s">
        <v>33</v>
      </c>
    </row>
  </sheetData>
  <mergeCells count="175">
    <mergeCell ref="X7:X8"/>
    <mergeCell ref="X9:X10"/>
    <mergeCell ref="X11:X12"/>
    <mergeCell ref="X13:X14"/>
    <mergeCell ref="X15:X16"/>
    <mergeCell ref="X17:X18"/>
    <mergeCell ref="X19:X20"/>
    <mergeCell ref="S9:S10"/>
    <mergeCell ref="S11:S12"/>
    <mergeCell ref="S13:S14"/>
    <mergeCell ref="S15:S16"/>
    <mergeCell ref="S17:S18"/>
    <mergeCell ref="S7:S8"/>
    <mergeCell ref="U19:U20"/>
    <mergeCell ref="U7:U8"/>
    <mergeCell ref="U9:U10"/>
    <mergeCell ref="U11:U12"/>
    <mergeCell ref="U13:U14"/>
    <mergeCell ref="U15:U16"/>
    <mergeCell ref="U17:U18"/>
    <mergeCell ref="W7:W8"/>
    <mergeCell ref="W9:W10"/>
    <mergeCell ref="W11:W12"/>
    <mergeCell ref="W13:W14"/>
    <mergeCell ref="P17:P18"/>
    <mergeCell ref="P19:P20"/>
    <mergeCell ref="P5:P6"/>
    <mergeCell ref="P7:P8"/>
    <mergeCell ref="P9:P10"/>
    <mergeCell ref="P11:P12"/>
    <mergeCell ref="P13:P14"/>
    <mergeCell ref="P15:P16"/>
    <mergeCell ref="Q17:Q18"/>
    <mergeCell ref="Q19:Q20"/>
    <mergeCell ref="Q7:Q8"/>
    <mergeCell ref="Q9:Q10"/>
    <mergeCell ref="Q11:Q12"/>
    <mergeCell ref="Q13:Q14"/>
    <mergeCell ref="Q15:Q16"/>
    <mergeCell ref="N19:N20"/>
    <mergeCell ref="O19:O20"/>
    <mergeCell ref="H19:H20"/>
    <mergeCell ref="I19:I20"/>
    <mergeCell ref="J19:J20"/>
    <mergeCell ref="K19:K20"/>
    <mergeCell ref="L19:L20"/>
    <mergeCell ref="M19:M20"/>
    <mergeCell ref="S19:S20"/>
    <mergeCell ref="A19:A20"/>
    <mergeCell ref="B19:B20"/>
    <mergeCell ref="C19:C20"/>
    <mergeCell ref="D19:D20"/>
    <mergeCell ref="E19:E20"/>
    <mergeCell ref="F19:F20"/>
    <mergeCell ref="J17:J18"/>
    <mergeCell ref="K17:K18"/>
    <mergeCell ref="L17:L18"/>
    <mergeCell ref="G19:G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I13:I14"/>
    <mergeCell ref="J13:J14"/>
    <mergeCell ref="K13:K14"/>
    <mergeCell ref="L13:L14"/>
    <mergeCell ref="M13:M14"/>
    <mergeCell ref="M17:M18"/>
    <mergeCell ref="N17:N18"/>
    <mergeCell ref="O17:O18"/>
    <mergeCell ref="O15:O16"/>
    <mergeCell ref="I15:I16"/>
    <mergeCell ref="J15:J16"/>
    <mergeCell ref="K15:K16"/>
    <mergeCell ref="L15:L16"/>
    <mergeCell ref="M15:M16"/>
    <mergeCell ref="N15:N16"/>
    <mergeCell ref="A15:A16"/>
    <mergeCell ref="B15:B16"/>
    <mergeCell ref="C15:C16"/>
    <mergeCell ref="D15:D16"/>
    <mergeCell ref="E15:E16"/>
    <mergeCell ref="F15:F16"/>
    <mergeCell ref="G15:G16"/>
    <mergeCell ref="H15:H16"/>
    <mergeCell ref="H13:H14"/>
    <mergeCell ref="M11:M12"/>
    <mergeCell ref="N11:N12"/>
    <mergeCell ref="O11:O12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N13:N14"/>
    <mergeCell ref="O13:O14"/>
    <mergeCell ref="L9:L10"/>
    <mergeCell ref="M7:M8"/>
    <mergeCell ref="N7:N8"/>
    <mergeCell ref="A7:A8"/>
    <mergeCell ref="B7:B8"/>
    <mergeCell ref="C7:C8"/>
    <mergeCell ref="D7:D8"/>
    <mergeCell ref="E7:E8"/>
    <mergeCell ref="F7:F8"/>
    <mergeCell ref="G7:G8"/>
    <mergeCell ref="H7:H8"/>
    <mergeCell ref="M9:M10"/>
    <mergeCell ref="N9:N10"/>
    <mergeCell ref="A2:R2"/>
    <mergeCell ref="A5:A6"/>
    <mergeCell ref="B5:B6"/>
    <mergeCell ref="C5:C6"/>
    <mergeCell ref="H5:H6"/>
    <mergeCell ref="I5:I6"/>
    <mergeCell ref="J5:J6"/>
    <mergeCell ref="K5:K6"/>
    <mergeCell ref="L5:L6"/>
    <mergeCell ref="M5:M6"/>
    <mergeCell ref="Q5:Q6"/>
    <mergeCell ref="N5:N6"/>
    <mergeCell ref="O5:O6"/>
    <mergeCell ref="O9:O10"/>
    <mergeCell ref="O7:O8"/>
    <mergeCell ref="A9:A10"/>
    <mergeCell ref="B9:B10"/>
    <mergeCell ref="C9:C10"/>
    <mergeCell ref="D9:D10"/>
    <mergeCell ref="T19:T20"/>
    <mergeCell ref="T7:T8"/>
    <mergeCell ref="T9:T10"/>
    <mergeCell ref="T11:T12"/>
    <mergeCell ref="T13:T14"/>
    <mergeCell ref="T15:T16"/>
    <mergeCell ref="T17:T18"/>
    <mergeCell ref="E9:E10"/>
    <mergeCell ref="F9:F10"/>
    <mergeCell ref="G9:G10"/>
    <mergeCell ref="H9:H10"/>
    <mergeCell ref="I9:I10"/>
    <mergeCell ref="I7:I8"/>
    <mergeCell ref="J7:J8"/>
    <mergeCell ref="K7:K8"/>
    <mergeCell ref="L7:L8"/>
    <mergeCell ref="J9:J10"/>
    <mergeCell ref="K9:K10"/>
    <mergeCell ref="W15:W16"/>
    <mergeCell ref="W17:W18"/>
    <mergeCell ref="W19:W20"/>
    <mergeCell ref="V19:V20"/>
    <mergeCell ref="V7:V8"/>
    <mergeCell ref="V9:V10"/>
    <mergeCell ref="V11:V12"/>
    <mergeCell ref="V13:V14"/>
    <mergeCell ref="V15:V16"/>
    <mergeCell ref="V17:V18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B56"/>
  <sheetViews>
    <sheetView topLeftCell="A34" zoomScaleNormal="100" workbookViewId="0">
      <pane xSplit="1" topLeftCell="AF1" activePane="topRight" state="frozen"/>
      <selection pane="topRight" activeCell="BC3" sqref="BC3"/>
    </sheetView>
  </sheetViews>
  <sheetFormatPr defaultRowHeight="12.75" x14ac:dyDescent="0.2"/>
  <cols>
    <col min="1" max="1" width="41.7109375" customWidth="1"/>
    <col min="9" max="12" width="9.140625" style="50"/>
    <col min="37" max="37" width="8.85546875" customWidth="1"/>
  </cols>
  <sheetData>
    <row r="2" spans="1:54" x14ac:dyDescent="0.2">
      <c r="A2" s="161" t="s">
        <v>426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54" x14ac:dyDescent="0.2">
      <c r="A3" s="23" t="s">
        <v>427</v>
      </c>
      <c r="B3" s="23">
        <v>1996</v>
      </c>
      <c r="C3" s="23">
        <v>1997</v>
      </c>
      <c r="D3" s="29" t="s">
        <v>37</v>
      </c>
      <c r="E3" s="23">
        <v>1998</v>
      </c>
      <c r="F3" s="29" t="s">
        <v>37</v>
      </c>
      <c r="G3" s="23">
        <v>1999</v>
      </c>
      <c r="H3" s="29" t="s">
        <v>37</v>
      </c>
      <c r="I3" s="38">
        <v>2000</v>
      </c>
      <c r="J3" s="38" t="s">
        <v>37</v>
      </c>
      <c r="K3" s="38">
        <v>2001</v>
      </c>
      <c r="L3" s="38" t="s">
        <v>37</v>
      </c>
      <c r="M3" s="54" t="s">
        <v>117</v>
      </c>
      <c r="N3" s="24" t="s">
        <v>37</v>
      </c>
      <c r="O3" s="24">
        <v>2003</v>
      </c>
      <c r="P3" s="24" t="s">
        <v>37</v>
      </c>
      <c r="Q3" s="24">
        <v>2004</v>
      </c>
      <c r="R3" s="24" t="s">
        <v>37</v>
      </c>
      <c r="S3" s="24">
        <v>2005</v>
      </c>
      <c r="T3" s="24" t="s">
        <v>37</v>
      </c>
      <c r="U3" s="24">
        <v>2006</v>
      </c>
      <c r="V3" s="24" t="s">
        <v>37</v>
      </c>
      <c r="W3" s="24">
        <v>2007</v>
      </c>
      <c r="X3" s="24" t="s">
        <v>37</v>
      </c>
      <c r="Y3" s="24">
        <v>2008</v>
      </c>
      <c r="Z3" s="24" t="s">
        <v>37</v>
      </c>
      <c r="AA3" s="24">
        <v>2009</v>
      </c>
      <c r="AB3" s="24" t="s">
        <v>37</v>
      </c>
      <c r="AC3" s="24">
        <v>2010</v>
      </c>
      <c r="AD3" s="47" t="s">
        <v>37</v>
      </c>
      <c r="AE3" s="24">
        <v>2011</v>
      </c>
      <c r="AF3" s="47" t="s">
        <v>37</v>
      </c>
      <c r="AG3" s="24">
        <v>2012</v>
      </c>
      <c r="AH3" s="47" t="s">
        <v>37</v>
      </c>
      <c r="AI3" s="24">
        <v>2013</v>
      </c>
      <c r="AJ3" s="47" t="s">
        <v>37</v>
      </c>
      <c r="AK3" s="24">
        <v>2014</v>
      </c>
      <c r="AL3" s="47" t="s">
        <v>37</v>
      </c>
      <c r="AM3" s="24">
        <v>2015</v>
      </c>
      <c r="AN3" s="47" t="s">
        <v>37</v>
      </c>
      <c r="AO3" s="24">
        <v>2016</v>
      </c>
      <c r="AP3" s="47" t="s">
        <v>37</v>
      </c>
      <c r="AQ3" s="24">
        <v>2017</v>
      </c>
      <c r="AR3" s="47" t="s">
        <v>37</v>
      </c>
      <c r="AS3" s="24">
        <v>2018</v>
      </c>
      <c r="AT3" s="47" t="s">
        <v>37</v>
      </c>
      <c r="AU3" s="24">
        <v>2019</v>
      </c>
      <c r="AV3" s="47" t="s">
        <v>37</v>
      </c>
      <c r="AW3" s="24">
        <v>2020</v>
      </c>
      <c r="AX3" s="47" t="s">
        <v>37</v>
      </c>
      <c r="AY3" s="24">
        <v>2021</v>
      </c>
      <c r="AZ3" s="47" t="s">
        <v>37</v>
      </c>
      <c r="BA3" s="24">
        <v>2022</v>
      </c>
      <c r="BB3" s="47" t="s">
        <v>37</v>
      </c>
    </row>
    <row r="4" spans="1:54" x14ac:dyDescent="0.2">
      <c r="A4" s="24" t="s">
        <v>428</v>
      </c>
      <c r="B4" s="24">
        <v>2583</v>
      </c>
      <c r="C4" s="24">
        <v>2815</v>
      </c>
      <c r="D4" s="28">
        <f>C4/B4 - 1</f>
        <v>8.9818041037553309E-2</v>
      </c>
      <c r="E4" s="29">
        <v>2667</v>
      </c>
      <c r="F4" s="28">
        <f>E4/C4 - 1</f>
        <v>-5.2575488454706942E-2</v>
      </c>
      <c r="G4" s="24">
        <v>2854</v>
      </c>
      <c r="H4" s="28">
        <f>G4/E4 - 1</f>
        <v>7.0116235470566224E-2</v>
      </c>
      <c r="I4" s="38">
        <v>3015</v>
      </c>
      <c r="J4" s="28">
        <f>I4/G4 - 1</f>
        <v>5.6412053258584338E-2</v>
      </c>
      <c r="K4" s="38">
        <v>2883</v>
      </c>
      <c r="L4" s="28">
        <f>K4/I4 - 1</f>
        <v>-4.3781094527363229E-2</v>
      </c>
      <c r="M4" s="38">
        <v>2820</v>
      </c>
      <c r="N4" s="28">
        <f>M4/K4 - 1</f>
        <v>-2.1852237252861562E-2</v>
      </c>
      <c r="O4" s="24">
        <v>2898</v>
      </c>
      <c r="P4" s="28">
        <f>O4/M4 - 1</f>
        <v>2.7659574468085202E-2</v>
      </c>
      <c r="Q4" s="24">
        <v>2519</v>
      </c>
      <c r="R4" s="28">
        <f>Q4/O4 - 1</f>
        <v>-0.13077984817115251</v>
      </c>
      <c r="S4" s="24">
        <v>2478</v>
      </c>
      <c r="T4" s="28">
        <f>S4/Q4 - 1</f>
        <v>-1.6276300119094866E-2</v>
      </c>
      <c r="U4" s="24">
        <v>2565</v>
      </c>
      <c r="V4" s="28">
        <f>U4/S4 - 1</f>
        <v>3.510895883777243E-2</v>
      </c>
      <c r="W4" s="24">
        <v>2649</v>
      </c>
      <c r="X4" s="28">
        <f>W4/U4 - 1</f>
        <v>3.274853801169586E-2</v>
      </c>
      <c r="Y4" s="24">
        <v>2685</v>
      </c>
      <c r="Z4" s="28">
        <f>Y4/W4 - 1</f>
        <v>1.3590033975084959E-2</v>
      </c>
      <c r="AA4" s="24">
        <v>2903</v>
      </c>
      <c r="AB4" s="28">
        <f>AA4/Y4 - 1</f>
        <v>8.1191806331471161E-2</v>
      </c>
      <c r="AC4" s="24">
        <v>3116</v>
      </c>
      <c r="AD4" s="28">
        <f>AC4/AA4 - 1</f>
        <v>7.3372373406820568E-2</v>
      </c>
      <c r="AE4" s="24">
        <v>3005</v>
      </c>
      <c r="AF4" s="28">
        <f>AE4/AC4 - 1</f>
        <v>-3.5622593068035946E-2</v>
      </c>
      <c r="AG4" s="24">
        <v>3084</v>
      </c>
      <c r="AH4" s="28">
        <f>AG4/AE4 - 1</f>
        <v>2.6289517470881929E-2</v>
      </c>
      <c r="AI4" s="24">
        <v>2891</v>
      </c>
      <c r="AJ4" s="28">
        <f>AI4/AG4 - 1</f>
        <v>-6.2581063553826199E-2</v>
      </c>
      <c r="AK4" s="24">
        <v>2861</v>
      </c>
      <c r="AL4" s="28">
        <f>AK4/AI4 - 1</f>
        <v>-1.0377032168799705E-2</v>
      </c>
      <c r="AM4" s="24">
        <v>2693</v>
      </c>
      <c r="AN4" s="28">
        <f>AM4/AK4 - 1</f>
        <v>-5.8720727018525043E-2</v>
      </c>
      <c r="AO4" s="24">
        <v>2723</v>
      </c>
      <c r="AP4" s="28">
        <f>AO4/AM4 - 1</f>
        <v>1.1139992573338198E-2</v>
      </c>
      <c r="AQ4" s="24">
        <v>2771</v>
      </c>
      <c r="AR4" s="28">
        <f>AQ4/AO4 - 1</f>
        <v>1.762761659933898E-2</v>
      </c>
      <c r="AS4" s="24">
        <v>2937</v>
      </c>
      <c r="AT4" s="28">
        <f>AS4/AQ4 - 1</f>
        <v>5.9906171057380053E-2</v>
      </c>
      <c r="AU4" s="24">
        <v>3010</v>
      </c>
      <c r="AV4" s="28">
        <f>AU4/AS4 - 1</f>
        <v>2.4855294518215887E-2</v>
      </c>
      <c r="AW4" s="24">
        <v>2937</v>
      </c>
      <c r="AX4" s="28">
        <f>AW4/AU4 - 1</f>
        <v>-2.4252491694352174E-2</v>
      </c>
      <c r="AY4" s="24">
        <v>2968</v>
      </c>
      <c r="AZ4" s="28">
        <f>AY4/AW4 - 1</f>
        <v>1.0554988083077976E-2</v>
      </c>
      <c r="BA4" s="24">
        <v>2985</v>
      </c>
      <c r="BB4" s="28">
        <f>BA4/AY4 - 1</f>
        <v>5.727762803234393E-3</v>
      </c>
    </row>
    <row r="5" spans="1:54" x14ac:dyDescent="0.2">
      <c r="A5" s="24" t="s">
        <v>429</v>
      </c>
      <c r="B5" s="24">
        <v>259</v>
      </c>
      <c r="C5" s="24">
        <v>246</v>
      </c>
      <c r="D5" s="28">
        <f>C5/B5 - 1</f>
        <v>-5.0193050193050204E-2</v>
      </c>
      <c r="E5" s="29">
        <v>201</v>
      </c>
      <c r="F5" s="28">
        <f>E5/C5 - 1</f>
        <v>-0.18292682926829273</v>
      </c>
      <c r="G5" s="24">
        <v>193</v>
      </c>
      <c r="H5" s="28">
        <f>G5/E5 - 1</f>
        <v>-3.9800995024875663E-2</v>
      </c>
      <c r="I5" s="38">
        <v>241</v>
      </c>
      <c r="J5" s="28">
        <f>I5/G5 - 1</f>
        <v>0.24870466321243523</v>
      </c>
      <c r="K5" s="38">
        <v>252</v>
      </c>
      <c r="L5" s="28">
        <f>K5/I5 - 1</f>
        <v>4.5643153526971014E-2</v>
      </c>
      <c r="M5" s="38">
        <v>248</v>
      </c>
      <c r="N5" s="28">
        <f>M5/K5 - 1</f>
        <v>-1.5873015873015928E-2</v>
      </c>
      <c r="O5" s="24">
        <v>277</v>
      </c>
      <c r="P5" s="28">
        <f>O5/M5 - 1</f>
        <v>0.11693548387096775</v>
      </c>
      <c r="Q5" s="24">
        <v>303</v>
      </c>
      <c r="R5" s="28">
        <f>Q5/O5 - 1</f>
        <v>9.3862815884476536E-2</v>
      </c>
      <c r="S5" s="24">
        <v>291</v>
      </c>
      <c r="T5" s="28">
        <f>S5/Q5 - 1</f>
        <v>-3.9603960396039639E-2</v>
      </c>
      <c r="U5" s="24">
        <v>276</v>
      </c>
      <c r="V5" s="28">
        <f>U5/S5 - 1</f>
        <v>-5.1546391752577359E-2</v>
      </c>
      <c r="W5" s="24">
        <v>282</v>
      </c>
      <c r="X5" s="28">
        <f>W5/U5 - 1</f>
        <v>2.1739130434782705E-2</v>
      </c>
      <c r="Y5" s="24">
        <v>309</v>
      </c>
      <c r="Z5" s="28">
        <f>Y5/W5 - 1</f>
        <v>9.5744680851063801E-2</v>
      </c>
      <c r="AA5" s="24">
        <v>300</v>
      </c>
      <c r="AB5" s="28">
        <f>AA5/Y5 - 1</f>
        <v>-2.9126213592232997E-2</v>
      </c>
      <c r="AC5" s="24">
        <v>340</v>
      </c>
      <c r="AD5" s="28">
        <f>AC5/AA5 - 1</f>
        <v>0.1333333333333333</v>
      </c>
      <c r="AE5" s="24">
        <v>351</v>
      </c>
      <c r="AF5" s="28">
        <f>AE5/AC5 - 1</f>
        <v>3.2352941176470695E-2</v>
      </c>
      <c r="AG5" s="24">
        <v>366</v>
      </c>
      <c r="AH5" s="28">
        <f>AG5/AE5 - 1</f>
        <v>4.2735042735042805E-2</v>
      </c>
      <c r="AI5" s="24">
        <v>332</v>
      </c>
      <c r="AJ5" s="28">
        <f>AI5/AG5 - 1</f>
        <v>-9.289617486338797E-2</v>
      </c>
      <c r="AK5" s="24">
        <v>319</v>
      </c>
      <c r="AL5" s="28">
        <f>AK5/AI5 - 1</f>
        <v>-3.9156626506024139E-2</v>
      </c>
      <c r="AM5" s="24">
        <v>327</v>
      </c>
      <c r="AN5" s="28">
        <f>AM5/AK5 - 1</f>
        <v>2.5078369905956022E-2</v>
      </c>
      <c r="AO5" s="24">
        <v>307</v>
      </c>
      <c r="AP5" s="28">
        <f>AO5/AM5 - 1</f>
        <v>-6.1162079510703404E-2</v>
      </c>
      <c r="AQ5" s="24">
        <v>385</v>
      </c>
      <c r="AR5" s="28">
        <f>AQ5/AO5 - 1</f>
        <v>0.25407166123778491</v>
      </c>
      <c r="AS5" s="24">
        <v>418</v>
      </c>
      <c r="AT5" s="28">
        <f>AS5/AQ5 - 1</f>
        <v>8.5714285714285632E-2</v>
      </c>
      <c r="AU5" s="24">
        <v>408</v>
      </c>
      <c r="AV5" s="28">
        <f>AU5/AS5 - 1</f>
        <v>-2.3923444976076569E-2</v>
      </c>
      <c r="AW5" s="24">
        <v>303</v>
      </c>
      <c r="AX5" s="28">
        <f>AW5/AU5 - 1</f>
        <v>-0.25735294117647056</v>
      </c>
      <c r="AY5" s="24">
        <v>371</v>
      </c>
      <c r="AZ5" s="28">
        <f>AY5/AW5 - 1</f>
        <v>0.22442244224422447</v>
      </c>
      <c r="BA5" s="24">
        <v>367</v>
      </c>
      <c r="BB5" s="28">
        <f>BA5/AY5 - 1</f>
        <v>-1.0781671159029615E-2</v>
      </c>
    </row>
    <row r="6" spans="1:54" x14ac:dyDescent="0.2">
      <c r="A6" s="47" t="s">
        <v>430</v>
      </c>
      <c r="B6" s="24">
        <v>0</v>
      </c>
      <c r="C6" s="24">
        <v>0</v>
      </c>
      <c r="D6" s="28"/>
      <c r="E6" s="24">
        <v>0</v>
      </c>
      <c r="F6" s="28"/>
      <c r="G6" s="24">
        <v>0</v>
      </c>
      <c r="H6" s="28"/>
      <c r="I6" s="38">
        <v>0</v>
      </c>
      <c r="J6" s="28"/>
      <c r="K6" s="38">
        <v>1</v>
      </c>
      <c r="L6" s="28"/>
      <c r="M6" s="38">
        <v>2</v>
      </c>
      <c r="N6" s="28">
        <f>M6/K6 - 1</f>
        <v>1</v>
      </c>
      <c r="O6" s="24">
        <v>0</v>
      </c>
      <c r="P6" s="28"/>
      <c r="Q6" s="24">
        <v>0</v>
      </c>
      <c r="R6" s="28"/>
      <c r="S6" s="24">
        <v>3</v>
      </c>
      <c r="T6" s="28"/>
      <c r="U6" s="24">
        <v>5</v>
      </c>
      <c r="V6" s="28">
        <f>U6/S6 - 1</f>
        <v>0.66666666666666674</v>
      </c>
      <c r="W6" s="24">
        <v>6</v>
      </c>
      <c r="X6" s="28">
        <f>W6/U6 - 1</f>
        <v>0.19999999999999996</v>
      </c>
      <c r="Y6" s="24">
        <v>8</v>
      </c>
      <c r="Z6" s="28">
        <f>Y6/W6 - 1</f>
        <v>0.33333333333333326</v>
      </c>
      <c r="AA6" s="24">
        <v>3</v>
      </c>
      <c r="AB6" s="28">
        <f>AA6/Y6 - 1</f>
        <v>-0.625</v>
      </c>
      <c r="AC6" s="24">
        <v>5</v>
      </c>
      <c r="AD6" s="28">
        <f>AC6/AA6 - 1</f>
        <v>0.66666666666666674</v>
      </c>
      <c r="AE6" s="24">
        <v>6</v>
      </c>
      <c r="AF6" s="28">
        <f>AE6/AC6 - 1</f>
        <v>0.19999999999999996</v>
      </c>
      <c r="AG6" s="24">
        <v>11</v>
      </c>
      <c r="AH6" s="28">
        <f>AG6/AE6 - 1</f>
        <v>0.83333333333333326</v>
      </c>
      <c r="AI6" s="24">
        <v>6</v>
      </c>
      <c r="AJ6" s="28">
        <f>AI6/AG6 - 1</f>
        <v>-0.45454545454545459</v>
      </c>
      <c r="AK6" s="24">
        <v>2</v>
      </c>
      <c r="AL6" s="28">
        <f>AK6/AI6 - 1</f>
        <v>-0.66666666666666674</v>
      </c>
      <c r="AM6" s="24">
        <v>5</v>
      </c>
      <c r="AN6" s="28">
        <f>AM6/AK6 - 1</f>
        <v>1.5</v>
      </c>
      <c r="AO6" s="24">
        <v>5</v>
      </c>
      <c r="AP6" s="28">
        <f>AO6/AM6 - 1</f>
        <v>0</v>
      </c>
      <c r="AQ6" s="24">
        <v>0</v>
      </c>
      <c r="AR6" s="28">
        <f>AQ6/AO6 - 1</f>
        <v>-1</v>
      </c>
      <c r="AS6" s="24">
        <v>6</v>
      </c>
      <c r="AT6" s="28">
        <v>-1</v>
      </c>
      <c r="AU6" s="24">
        <v>4</v>
      </c>
      <c r="AV6" s="28">
        <v>-1</v>
      </c>
      <c r="AW6" s="24">
        <v>10</v>
      </c>
      <c r="AX6" s="28">
        <v>-1</v>
      </c>
      <c r="AY6" s="24">
        <v>7</v>
      </c>
      <c r="AZ6" s="28">
        <v>-1</v>
      </c>
      <c r="BA6" s="24">
        <v>0</v>
      </c>
      <c r="BB6" s="28">
        <v>-1</v>
      </c>
    </row>
    <row r="7" spans="1:54" x14ac:dyDescent="0.2">
      <c r="A7" s="24" t="s">
        <v>431</v>
      </c>
      <c r="B7" s="29">
        <v>6</v>
      </c>
      <c r="C7" s="29">
        <v>16</v>
      </c>
      <c r="D7" s="28">
        <f>C7/B7 - 1</f>
        <v>1.6666666666666665</v>
      </c>
      <c r="E7" s="29">
        <v>5</v>
      </c>
      <c r="F7" s="28">
        <f>E7/C7 - 1</f>
        <v>-0.6875</v>
      </c>
      <c r="G7" s="24">
        <v>16</v>
      </c>
      <c r="H7" s="28">
        <f>G7/E7 - 1</f>
        <v>2.2000000000000002</v>
      </c>
      <c r="I7" s="38">
        <v>31</v>
      </c>
      <c r="J7" s="28">
        <f>I7/G7 - 1</f>
        <v>0.9375</v>
      </c>
      <c r="K7" s="38">
        <v>10</v>
      </c>
      <c r="L7" s="28">
        <f>K7/I7 - 1</f>
        <v>-0.67741935483870974</v>
      </c>
      <c r="M7" s="38">
        <v>7</v>
      </c>
      <c r="N7" s="28">
        <f>M7/K7 - 1</f>
        <v>-0.30000000000000004</v>
      </c>
      <c r="O7" s="24">
        <v>4</v>
      </c>
      <c r="P7" s="28">
        <f>O7/M7 - 1</f>
        <v>-0.4285714285714286</v>
      </c>
      <c r="Q7" s="24">
        <v>5</v>
      </c>
      <c r="R7" s="28">
        <f>Q7/O7 - 1</f>
        <v>0.25</v>
      </c>
      <c r="S7" s="24">
        <v>4</v>
      </c>
      <c r="T7" s="28">
        <f>S7/Q7 - 1</f>
        <v>-0.19999999999999996</v>
      </c>
      <c r="U7" s="24">
        <v>2</v>
      </c>
      <c r="V7" s="28">
        <f>U7/S7 - 1</f>
        <v>-0.5</v>
      </c>
      <c r="W7" s="24">
        <v>2</v>
      </c>
      <c r="X7" s="28">
        <f>W7/U7 - 1</f>
        <v>0</v>
      </c>
      <c r="Y7" s="24">
        <v>0</v>
      </c>
      <c r="Z7" s="28">
        <f>Y7/W7 - 1</f>
        <v>-1</v>
      </c>
      <c r="AA7" s="24">
        <v>4</v>
      </c>
      <c r="AB7" s="28">
        <v>0</v>
      </c>
      <c r="AC7" s="24">
        <v>2</v>
      </c>
      <c r="AD7" s="28">
        <v>0</v>
      </c>
      <c r="AE7" s="24">
        <v>1</v>
      </c>
      <c r="AF7" s="28">
        <v>0</v>
      </c>
      <c r="AG7" s="24">
        <v>5</v>
      </c>
      <c r="AH7" s="28">
        <v>0</v>
      </c>
      <c r="AI7" s="24">
        <v>0</v>
      </c>
      <c r="AJ7" s="28">
        <v>0</v>
      </c>
      <c r="AK7" s="24">
        <v>0</v>
      </c>
      <c r="AL7" s="28">
        <v>0</v>
      </c>
      <c r="AM7" s="24">
        <v>0</v>
      </c>
      <c r="AN7" s="28">
        <v>0</v>
      </c>
      <c r="AO7" s="24">
        <v>13</v>
      </c>
      <c r="AP7" s="28">
        <v>0</v>
      </c>
      <c r="AQ7" s="24">
        <v>6</v>
      </c>
      <c r="AR7" s="28">
        <v>0</v>
      </c>
      <c r="AS7" s="24">
        <v>2</v>
      </c>
      <c r="AT7" s="28">
        <v>0</v>
      </c>
      <c r="AU7" s="24">
        <v>1</v>
      </c>
      <c r="AV7" s="28">
        <v>0</v>
      </c>
      <c r="AW7" s="24">
        <v>3</v>
      </c>
      <c r="AX7" s="28">
        <v>0</v>
      </c>
      <c r="AY7" s="24">
        <v>2</v>
      </c>
      <c r="AZ7" s="28">
        <v>0</v>
      </c>
      <c r="BA7" s="24">
        <v>0</v>
      </c>
      <c r="BB7" s="28">
        <v>0</v>
      </c>
    </row>
    <row r="8" spans="1:54" x14ac:dyDescent="0.2">
      <c r="A8" s="24" t="s">
        <v>52</v>
      </c>
      <c r="B8" s="29">
        <f>SUM(B4:B7)</f>
        <v>2848</v>
      </c>
      <c r="C8" s="29">
        <f>SUM(C4:C7)</f>
        <v>3077</v>
      </c>
      <c r="D8" s="28">
        <f>C8/B8 - 1</f>
        <v>8.0407303370786609E-2</v>
      </c>
      <c r="E8" s="29">
        <f>SUM(E4:E7)</f>
        <v>2873</v>
      </c>
      <c r="F8" s="28">
        <f>E8/C8 - 1</f>
        <v>-6.6298342541436517E-2</v>
      </c>
      <c r="G8" s="29">
        <f>SUM(G4:G7)</f>
        <v>3063</v>
      </c>
      <c r="H8" s="28">
        <f>G8/E8 - 1</f>
        <v>6.613296206056396E-2</v>
      </c>
      <c r="I8" s="38">
        <f>SUM(I4:I7)</f>
        <v>3287</v>
      </c>
      <c r="J8" s="28">
        <f>I8/G8 - 1</f>
        <v>7.3130917401240669E-2</v>
      </c>
      <c r="K8" s="38">
        <f>SUM(K4:K7)</f>
        <v>3146</v>
      </c>
      <c r="L8" s="28">
        <f>K8/I8 - 1</f>
        <v>-4.2896257986005493E-2</v>
      </c>
      <c r="M8" s="38">
        <f>SUM(M4:M7)</f>
        <v>3077</v>
      </c>
      <c r="N8" s="28">
        <f>M8/K8 - 1</f>
        <v>-2.193261284170378E-2</v>
      </c>
      <c r="O8" s="38">
        <f>SUM(O4:O7)</f>
        <v>3179</v>
      </c>
      <c r="P8" s="28">
        <f>O8/M8 - 1</f>
        <v>3.3149171270718147E-2</v>
      </c>
      <c r="Q8" s="38">
        <f>SUM(Q4:Q7)</f>
        <v>2827</v>
      </c>
      <c r="R8" s="28">
        <f>Q8/O8 - 1</f>
        <v>-0.11072664359861595</v>
      </c>
      <c r="S8" s="38">
        <f>SUM(S4:S7)</f>
        <v>2776</v>
      </c>
      <c r="T8" s="28">
        <f>S8/Q8 - 1</f>
        <v>-1.8040325433321569E-2</v>
      </c>
      <c r="U8" s="38">
        <f>SUM(U4:U7)</f>
        <v>2848</v>
      </c>
      <c r="V8" s="28">
        <f>U8/S8 - 1</f>
        <v>2.5936599423631135E-2</v>
      </c>
      <c r="W8" s="38">
        <f>SUM(W4:W7)</f>
        <v>2939</v>
      </c>
      <c r="X8" s="28">
        <f>W8/U8 - 1</f>
        <v>3.1952247191011196E-2</v>
      </c>
      <c r="Y8" s="38">
        <f>SUM(Y4:Y7)</f>
        <v>3002</v>
      </c>
      <c r="Z8" s="28">
        <f>Y8/W8 - 1</f>
        <v>2.1435862538278228E-2</v>
      </c>
      <c r="AA8" s="38">
        <f>SUM(AA4:AA7)</f>
        <v>3210</v>
      </c>
      <c r="AB8" s="28">
        <f>AA8/Y8 - 1</f>
        <v>6.9287141905396421E-2</v>
      </c>
      <c r="AC8" s="38">
        <f>SUM(AC4:AC7)</f>
        <v>3463</v>
      </c>
      <c r="AD8" s="28">
        <f>AC8/AA8 - 1</f>
        <v>7.8816199376946949E-2</v>
      </c>
      <c r="AE8" s="24">
        <f>SUM(AE4:AE7)</f>
        <v>3363</v>
      </c>
      <c r="AF8" s="28">
        <f>AE8/AC8 - 1</f>
        <v>-2.887669650591973E-2</v>
      </c>
      <c r="AG8" s="24">
        <f>SUM(AG4:AG7)</f>
        <v>3466</v>
      </c>
      <c r="AH8" s="28">
        <f>AG8/AE8 - 1</f>
        <v>3.0627415997621199E-2</v>
      </c>
      <c r="AI8" s="24">
        <f>SUM(AI4:AI7)</f>
        <v>3229</v>
      </c>
      <c r="AJ8" s="28">
        <f>AI8/AG8 - 1</f>
        <v>-6.8378534333525698E-2</v>
      </c>
      <c r="AK8" s="24">
        <f>SUM(AK4:AK7)</f>
        <v>3182</v>
      </c>
      <c r="AL8" s="28">
        <f>AK8/AI8 - 1</f>
        <v>-1.4555589965933757E-2</v>
      </c>
      <c r="AM8" s="24">
        <f>SUM(AM4:AM7)</f>
        <v>3025</v>
      </c>
      <c r="AN8" s="28">
        <f>AM8/AK8 - 1</f>
        <v>-4.9340037712130691E-2</v>
      </c>
      <c r="AO8" s="24">
        <f>SUM(AO4:AO7)</f>
        <v>3048</v>
      </c>
      <c r="AP8" s="28">
        <f>AO8/AM8 - 1</f>
        <v>7.603305785123915E-3</v>
      </c>
      <c r="AQ8" s="24">
        <f>SUM(AQ4:AQ7)</f>
        <v>3162</v>
      </c>
      <c r="AR8" s="28">
        <f>AQ8/AO8 - 1</f>
        <v>3.740157480314954E-2</v>
      </c>
      <c r="AS8" s="24">
        <f>SUM(AS4:AS7)</f>
        <v>3363</v>
      </c>
      <c r="AT8" s="28">
        <f>AS8/AQ8 - 1</f>
        <v>6.3567362428842422E-2</v>
      </c>
      <c r="AU8" s="24">
        <f>SUM(AU4:AU7)</f>
        <v>3423</v>
      </c>
      <c r="AV8" s="28">
        <f>AU8/AS8 - 1</f>
        <v>1.7841213202497874E-2</v>
      </c>
      <c r="AW8" s="24">
        <f>SUM(AW4:AW7)</f>
        <v>3253</v>
      </c>
      <c r="AX8" s="28">
        <f>AW8/AU8 - 1</f>
        <v>-4.9664037394098748E-2</v>
      </c>
      <c r="AY8" s="24">
        <f>SUM(AY4:AY7)</f>
        <v>3348</v>
      </c>
      <c r="AZ8" s="28">
        <f>AY8/AW8 - 1</f>
        <v>2.9203811865969875E-2</v>
      </c>
      <c r="BA8" s="24">
        <f>SUM(BA4:BA7)</f>
        <v>3352</v>
      </c>
      <c r="BB8" s="28">
        <f>BA8/AY8 - 1</f>
        <v>1.1947431302270495E-3</v>
      </c>
    </row>
    <row r="9" spans="1:54" x14ac:dyDescent="0.2">
      <c r="A9" s="36" t="s">
        <v>432</v>
      </c>
      <c r="B9" s="39"/>
      <c r="C9" s="39"/>
      <c r="D9" s="40"/>
      <c r="E9" s="39"/>
      <c r="F9" s="40"/>
      <c r="G9" s="39"/>
      <c r="H9" s="40"/>
      <c r="J9" s="40"/>
      <c r="L9" s="40"/>
      <c r="M9" s="50"/>
      <c r="N9" s="40"/>
      <c r="O9" s="50"/>
      <c r="P9" s="40"/>
      <c r="Q9" s="50"/>
      <c r="R9" s="40"/>
      <c r="S9" s="50"/>
      <c r="T9" s="40"/>
      <c r="U9" s="50"/>
      <c r="V9" s="40"/>
      <c r="W9" s="50"/>
      <c r="X9" s="40"/>
    </row>
    <row r="10" spans="1:54" x14ac:dyDescent="0.2">
      <c r="B10" s="58"/>
      <c r="C10" s="59"/>
      <c r="D10" s="36"/>
    </row>
    <row r="11" spans="1:54" x14ac:dyDescent="0.2">
      <c r="A11" s="161" t="s">
        <v>433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76"/>
      <c r="AB11" s="77"/>
    </row>
    <row r="12" spans="1:54" x14ac:dyDescent="0.2">
      <c r="A12" s="23" t="s">
        <v>427</v>
      </c>
      <c r="B12" s="23">
        <v>1996</v>
      </c>
      <c r="C12" s="23">
        <v>1997</v>
      </c>
      <c r="D12" s="24"/>
      <c r="E12" s="23">
        <v>1998</v>
      </c>
      <c r="F12" s="24"/>
      <c r="G12" s="23">
        <v>1999</v>
      </c>
      <c r="H12" s="24"/>
      <c r="I12" s="38">
        <v>2000</v>
      </c>
      <c r="J12" s="38"/>
      <c r="K12" s="38">
        <v>2001</v>
      </c>
      <c r="L12" s="38"/>
      <c r="M12" s="54" t="s">
        <v>117</v>
      </c>
      <c r="N12" s="24"/>
      <c r="O12" s="24">
        <v>2003</v>
      </c>
      <c r="P12" s="24"/>
      <c r="Q12" s="24">
        <v>2004</v>
      </c>
      <c r="R12" s="24"/>
      <c r="S12" s="24">
        <v>2005</v>
      </c>
      <c r="T12" s="24"/>
      <c r="U12" s="24">
        <v>2006</v>
      </c>
      <c r="V12" s="24"/>
      <c r="W12" s="24">
        <v>2007</v>
      </c>
      <c r="X12" s="24"/>
      <c r="Y12" s="24">
        <v>2008</v>
      </c>
      <c r="Z12" s="24"/>
      <c r="AA12" s="24">
        <v>2009</v>
      </c>
      <c r="AB12" s="24"/>
      <c r="AC12" s="24">
        <v>2010</v>
      </c>
      <c r="AD12" s="24"/>
      <c r="AE12" s="24">
        <v>2011</v>
      </c>
      <c r="AF12" s="24"/>
      <c r="AG12" s="24">
        <v>2012</v>
      </c>
      <c r="AH12" s="24"/>
      <c r="AI12" s="24">
        <v>2013</v>
      </c>
      <c r="AJ12" s="24"/>
      <c r="AK12" s="24">
        <v>2014</v>
      </c>
      <c r="AL12" s="24"/>
      <c r="AM12" s="24">
        <v>2015</v>
      </c>
      <c r="AN12" s="24"/>
      <c r="AO12" s="24">
        <v>2016</v>
      </c>
      <c r="AP12" s="24"/>
      <c r="AQ12" s="24">
        <v>2017</v>
      </c>
      <c r="AR12" s="24"/>
      <c r="AS12" s="24">
        <v>2018</v>
      </c>
      <c r="AT12" s="24"/>
      <c r="AU12" s="24">
        <v>2019</v>
      </c>
      <c r="AV12" s="24"/>
      <c r="AW12" s="24">
        <v>2020</v>
      </c>
      <c r="AX12" s="24"/>
      <c r="AY12" s="24">
        <v>2021</v>
      </c>
      <c r="AZ12" s="24"/>
      <c r="BA12" s="24">
        <v>2022</v>
      </c>
      <c r="BB12" s="24"/>
    </row>
    <row r="13" spans="1:54" x14ac:dyDescent="0.2">
      <c r="A13" s="24" t="s">
        <v>428</v>
      </c>
      <c r="B13" s="28">
        <f t="shared" ref="B13:C17" si="0">B4/B$8</f>
        <v>0.9069522471910112</v>
      </c>
      <c r="C13" s="28">
        <f t="shared" si="0"/>
        <v>0.91485212869678256</v>
      </c>
      <c r="D13" s="24"/>
      <c r="E13" s="28">
        <f>E4/E$8</f>
        <v>0.92829794639749386</v>
      </c>
      <c r="F13" s="24"/>
      <c r="G13" s="28">
        <f>G4/G$8</f>
        <v>0.93176624224616389</v>
      </c>
      <c r="H13" s="24"/>
      <c r="I13" s="28">
        <f>I4/I$8</f>
        <v>0.91724977182841494</v>
      </c>
      <c r="J13" s="28"/>
      <c r="K13" s="28">
        <f>K4/K$8</f>
        <v>0.91640178003814365</v>
      </c>
      <c r="L13" s="28"/>
      <c r="M13" s="28">
        <f>M4/M$8</f>
        <v>0.91647708807279815</v>
      </c>
      <c r="N13" s="24"/>
      <c r="O13" s="28">
        <f>O4/O$8</f>
        <v>0.9116074237181504</v>
      </c>
      <c r="P13" s="24"/>
      <c r="Q13" s="28">
        <f>Q4/Q$8</f>
        <v>0.8910505836575876</v>
      </c>
      <c r="R13" s="24"/>
      <c r="S13" s="28">
        <f>S4/S$8</f>
        <v>0.89265129682997113</v>
      </c>
      <c r="T13" s="24"/>
      <c r="U13" s="28">
        <f>U4/U$8</f>
        <v>0.9006320224719101</v>
      </c>
      <c r="V13" s="24"/>
      <c r="W13" s="28">
        <f>W4/W$8</f>
        <v>0.90132698196665528</v>
      </c>
      <c r="X13" s="24"/>
      <c r="Y13" s="28">
        <f>Y4/Y$8</f>
        <v>0.89440373084610258</v>
      </c>
      <c r="Z13" s="24"/>
      <c r="AA13" s="28">
        <f>AA4/AA$8</f>
        <v>0.9043613707165109</v>
      </c>
      <c r="AB13" s="24"/>
      <c r="AC13" s="28">
        <f>AC4/AC$8</f>
        <v>0.89979786312445853</v>
      </c>
      <c r="AD13" s="24"/>
      <c r="AE13" s="28">
        <f>AE4/AE$8</f>
        <v>0.89354742789176334</v>
      </c>
      <c r="AF13" s="24"/>
      <c r="AG13" s="28">
        <f>AG4/AG$8</f>
        <v>0.88978649740334681</v>
      </c>
      <c r="AH13" s="24"/>
      <c r="AI13" s="28">
        <f>AI4/AI$8</f>
        <v>0.89532362960668943</v>
      </c>
      <c r="AJ13" s="24"/>
      <c r="AK13" s="28">
        <f>AK4/AK$8</f>
        <v>0.89912005028284103</v>
      </c>
      <c r="AL13" s="24"/>
      <c r="AM13" s="28">
        <f>AM4/AM$8</f>
        <v>0.89024793388429757</v>
      </c>
      <c r="AN13" s="24"/>
      <c r="AO13" s="28">
        <f>AO4/AO$8</f>
        <v>0.89337270341207353</v>
      </c>
      <c r="AP13" s="24"/>
      <c r="AQ13" s="28">
        <f>AQ4/AQ$8</f>
        <v>0.87634408602150538</v>
      </c>
      <c r="AR13" s="28"/>
      <c r="AS13" s="28">
        <f>AS4/AS$8</f>
        <v>0.8733273862622658</v>
      </c>
      <c r="AT13" s="28"/>
      <c r="AU13" s="28">
        <f>AU4/AU$8</f>
        <v>0.87934560327198363</v>
      </c>
      <c r="AV13" s="24"/>
      <c r="AW13" s="28">
        <f>AW4/AW$8</f>
        <v>0.9028588994774055</v>
      </c>
      <c r="AX13" s="24"/>
      <c r="AY13" s="28">
        <f>AY4/AY$8</f>
        <v>0.88649940262843485</v>
      </c>
      <c r="AZ13" s="24"/>
      <c r="BA13" s="28">
        <f>BA4/BA$8</f>
        <v>0.89051312649164682</v>
      </c>
      <c r="BB13" s="24"/>
    </row>
    <row r="14" spans="1:54" x14ac:dyDescent="0.2">
      <c r="A14" s="24" t="s">
        <v>429</v>
      </c>
      <c r="B14" s="28">
        <f t="shared" si="0"/>
        <v>9.0941011235955049E-2</v>
      </c>
      <c r="C14" s="28">
        <f t="shared" si="0"/>
        <v>7.99480012999675E-2</v>
      </c>
      <c r="D14" s="24"/>
      <c r="E14" s="28">
        <f>E5/E$8</f>
        <v>6.9961712495649142E-2</v>
      </c>
      <c r="F14" s="24"/>
      <c r="G14" s="28">
        <f>G5/G$8</f>
        <v>6.3010120796604632E-2</v>
      </c>
      <c r="H14" s="24"/>
      <c r="I14" s="28">
        <f>I5/I$8</f>
        <v>7.3319135990264683E-2</v>
      </c>
      <c r="J14" s="28"/>
      <c r="K14" s="28">
        <f>K5/K$8</f>
        <v>8.0101716465352829E-2</v>
      </c>
      <c r="L14" s="28"/>
      <c r="M14" s="28">
        <f>M5/M$8</f>
        <v>8.0597985050373744E-2</v>
      </c>
      <c r="N14" s="24"/>
      <c r="O14" s="28">
        <f>O5/O$8</f>
        <v>8.7134318968228999E-2</v>
      </c>
      <c r="P14" s="24"/>
      <c r="Q14" s="28">
        <f>Q5/Q$8</f>
        <v>0.10718075698620445</v>
      </c>
      <c r="R14" s="24"/>
      <c r="S14" s="28">
        <f>S5/S$8</f>
        <v>0.10482708933717579</v>
      </c>
      <c r="T14" s="24"/>
      <c r="U14" s="28">
        <f>U5/U$8</f>
        <v>9.6910112359550563E-2</v>
      </c>
      <c r="V14" s="24"/>
      <c r="W14" s="28">
        <f>W5/W$8</f>
        <v>9.5951003742769644E-2</v>
      </c>
      <c r="X14" s="24"/>
      <c r="Y14" s="28">
        <f>Y5/Y$8</f>
        <v>0.10293137908061292</v>
      </c>
      <c r="Z14" s="24"/>
      <c r="AA14" s="28">
        <f>AA5/AA$8</f>
        <v>9.3457943925233641E-2</v>
      </c>
      <c r="AB14" s="24"/>
      <c r="AC14" s="28">
        <f>AC5/AC$8</f>
        <v>9.8180768120127063E-2</v>
      </c>
      <c r="AD14" s="24"/>
      <c r="AE14" s="28">
        <f>AE5/AE$8</f>
        <v>0.10437109723461195</v>
      </c>
      <c r="AF14" s="24"/>
      <c r="AG14" s="28">
        <f>AG5/AG$8</f>
        <v>0.10559723023658396</v>
      </c>
      <c r="AH14" s="24"/>
      <c r="AI14" s="28">
        <f>AI5/AI$8</f>
        <v>0.10281820997212759</v>
      </c>
      <c r="AJ14" s="24"/>
      <c r="AK14" s="28">
        <f>AK5/AK$8</f>
        <v>0.10025141420490258</v>
      </c>
      <c r="AL14" s="24"/>
      <c r="AM14" s="28">
        <f>AM5/AM$8</f>
        <v>0.10809917355371901</v>
      </c>
      <c r="AN14" s="24"/>
      <c r="AO14" s="28">
        <f>AO5/AO$8</f>
        <v>0.10072178477690288</v>
      </c>
      <c r="AP14" s="24"/>
      <c r="AQ14" s="28">
        <f>AQ5/AQ$8</f>
        <v>0.12175838077166351</v>
      </c>
      <c r="AR14" s="28"/>
      <c r="AS14" s="28">
        <f>AS5/AS$8</f>
        <v>0.12429378531073447</v>
      </c>
      <c r="AT14" s="28"/>
      <c r="AU14" s="28">
        <f>AU5/AU$8</f>
        <v>0.11919368974583698</v>
      </c>
      <c r="AV14" s="24"/>
      <c r="AW14" s="28">
        <f>AW5/AW$8</f>
        <v>9.3144789425146021E-2</v>
      </c>
      <c r="AX14" s="24"/>
      <c r="AY14" s="28">
        <f>AY5/AY$8</f>
        <v>0.11081242532855436</v>
      </c>
      <c r="AZ14" s="24"/>
      <c r="BA14" s="28">
        <f>BA5/BA$8</f>
        <v>0.10948687350835322</v>
      </c>
      <c r="BB14" s="24"/>
    </row>
    <row r="15" spans="1:54" x14ac:dyDescent="0.2">
      <c r="A15" s="24" t="s">
        <v>434</v>
      </c>
      <c r="B15" s="28">
        <f t="shared" si="0"/>
        <v>0</v>
      </c>
      <c r="C15" s="28">
        <f t="shared" si="0"/>
        <v>0</v>
      </c>
      <c r="D15" s="24"/>
      <c r="E15" s="28">
        <f>E6/E$8</f>
        <v>0</v>
      </c>
      <c r="F15" s="24"/>
      <c r="G15" s="28">
        <f>G6/G$8</f>
        <v>0</v>
      </c>
      <c r="H15" s="24"/>
      <c r="I15" s="28">
        <f>I6/I$8</f>
        <v>0</v>
      </c>
      <c r="J15" s="28"/>
      <c r="K15" s="28">
        <f>K6/K$8</f>
        <v>3.178639542275906E-4</v>
      </c>
      <c r="L15" s="28"/>
      <c r="M15" s="28">
        <f>M6/M$8</f>
        <v>6.4998375040623989E-4</v>
      </c>
      <c r="N15" s="24"/>
      <c r="O15" s="28">
        <f>O6/O$8</f>
        <v>0</v>
      </c>
      <c r="P15" s="24"/>
      <c r="Q15" s="28">
        <f>Q6/Q$8</f>
        <v>0</v>
      </c>
      <c r="R15" s="24"/>
      <c r="S15" s="28">
        <f>S6/S$8</f>
        <v>1.0806916426512969E-3</v>
      </c>
      <c r="T15" s="24"/>
      <c r="U15" s="28">
        <f>U6/U$8</f>
        <v>1.7556179775280898E-3</v>
      </c>
      <c r="V15" s="24"/>
      <c r="W15" s="28">
        <f>W6/W$8</f>
        <v>2.041510717931269E-3</v>
      </c>
      <c r="X15" s="24"/>
      <c r="Y15" s="28">
        <f>Y6/Y$8</f>
        <v>2.6648900732844771E-3</v>
      </c>
      <c r="Z15" s="24"/>
      <c r="AA15" s="28">
        <f>AA6/AA$8</f>
        <v>9.3457943925233649E-4</v>
      </c>
      <c r="AB15" s="24"/>
      <c r="AC15" s="28">
        <f>AC6/AC$8</f>
        <v>1.4438348252959862E-3</v>
      </c>
      <c r="AD15" s="24"/>
      <c r="AE15" s="28">
        <f>AE6/AE$8</f>
        <v>1.7841213202497771E-3</v>
      </c>
      <c r="AF15" s="24"/>
      <c r="AG15" s="28">
        <f>AG6/AG$8</f>
        <v>3.1736872475476054E-3</v>
      </c>
      <c r="AH15" s="24"/>
      <c r="AI15" s="28">
        <f>AI6/AI$8</f>
        <v>1.8581604211830288E-3</v>
      </c>
      <c r="AJ15" s="24"/>
      <c r="AK15" s="28">
        <f>AK6/AK$8</f>
        <v>6.285355122564425E-4</v>
      </c>
      <c r="AL15" s="24"/>
      <c r="AM15" s="28">
        <f>AM6/AM$8</f>
        <v>1.652892561983471E-3</v>
      </c>
      <c r="AN15" s="24"/>
      <c r="AO15" s="28">
        <f>AO6/AO$8</f>
        <v>1.6404199475065617E-3</v>
      </c>
      <c r="AP15" s="24"/>
      <c r="AQ15" s="28">
        <f>AQ6/AQ$8</f>
        <v>0</v>
      </c>
      <c r="AR15" s="28"/>
      <c r="AS15" s="28">
        <f>AS6/AS$8</f>
        <v>1.7841213202497771E-3</v>
      </c>
      <c r="AT15" s="28"/>
      <c r="AU15" s="28">
        <f>AU6/AU$8</f>
        <v>1.1685655857434998E-3</v>
      </c>
      <c r="AV15" s="24"/>
      <c r="AW15" s="28">
        <f>AW6/AW$8</f>
        <v>3.0740854595757761E-3</v>
      </c>
      <c r="AX15" s="24"/>
      <c r="AY15" s="28">
        <f>AY6/AY$8</f>
        <v>2.090800477897252E-3</v>
      </c>
      <c r="AZ15" s="24"/>
      <c r="BA15" s="28">
        <f>BA6/BA$8</f>
        <v>0</v>
      </c>
      <c r="BB15" s="24"/>
    </row>
    <row r="16" spans="1:54" x14ac:dyDescent="0.2">
      <c r="A16" s="24" t="s">
        <v>435</v>
      </c>
      <c r="B16" s="28">
        <f t="shared" si="0"/>
        <v>2.1067415730337078E-3</v>
      </c>
      <c r="C16" s="28">
        <f t="shared" si="0"/>
        <v>5.1998700032499191E-3</v>
      </c>
      <c r="D16" s="24"/>
      <c r="E16" s="28">
        <f>E7/E$8</f>
        <v>1.7403411068569439E-3</v>
      </c>
      <c r="F16" s="24"/>
      <c r="G16" s="28">
        <f>G7/G$8</f>
        <v>5.2236369572314723E-3</v>
      </c>
      <c r="H16" s="24"/>
      <c r="I16" s="28">
        <f>I7/I$8</f>
        <v>9.4310921813203531E-3</v>
      </c>
      <c r="J16" s="28"/>
      <c r="K16" s="28">
        <f>K7/K$8</f>
        <v>3.1786395422759061E-3</v>
      </c>
      <c r="L16" s="28"/>
      <c r="M16" s="28">
        <f>M7/M$8</f>
        <v>2.2749431264218393E-3</v>
      </c>
      <c r="N16" s="24"/>
      <c r="O16" s="28">
        <f>O7/O$8</f>
        <v>1.2582573136206354E-3</v>
      </c>
      <c r="P16" s="24"/>
      <c r="Q16" s="28">
        <f>Q7/Q$8</f>
        <v>1.7686593562079944E-3</v>
      </c>
      <c r="R16" s="24"/>
      <c r="S16" s="28">
        <f>S7/S$8</f>
        <v>1.440922190201729E-3</v>
      </c>
      <c r="T16" s="24"/>
      <c r="U16" s="28">
        <f>U7/U$8</f>
        <v>7.0224719101123594E-4</v>
      </c>
      <c r="V16" s="24"/>
      <c r="W16" s="28">
        <f>W7/W$8</f>
        <v>6.8050357264375636E-4</v>
      </c>
      <c r="X16" s="24"/>
      <c r="Y16" s="28">
        <f>Y7/Y$8</f>
        <v>0</v>
      </c>
      <c r="Z16" s="24"/>
      <c r="AA16" s="28">
        <f>AA7/AA$8</f>
        <v>1.2461059190031153E-3</v>
      </c>
      <c r="AB16" s="24"/>
      <c r="AC16" s="28">
        <f>AC7/AC$8</f>
        <v>5.775339301183945E-4</v>
      </c>
      <c r="AD16" s="24"/>
      <c r="AE16" s="28">
        <f>AE7/AE$8</f>
        <v>2.9735355337496281E-4</v>
      </c>
      <c r="AF16" s="24"/>
      <c r="AG16" s="28">
        <f>AG7/AG$8</f>
        <v>1.4425851125216388E-3</v>
      </c>
      <c r="AH16" s="24"/>
      <c r="AI16" s="28">
        <f>AI7/AI$8</f>
        <v>0</v>
      </c>
      <c r="AJ16" s="24"/>
      <c r="AK16" s="28">
        <f>AK7/AK$8</f>
        <v>0</v>
      </c>
      <c r="AL16" s="24"/>
      <c r="AM16" s="28">
        <f>AM7/AM$8</f>
        <v>0</v>
      </c>
      <c r="AN16" s="24"/>
      <c r="AO16" s="28">
        <f>AO7/AO$8</f>
        <v>4.2650918635170603E-3</v>
      </c>
      <c r="AP16" s="24"/>
      <c r="AQ16" s="28">
        <f>AQ7/AQ$8</f>
        <v>1.8975332068311196E-3</v>
      </c>
      <c r="AR16" s="28"/>
      <c r="AS16" s="28">
        <f>AS7/AS$8</f>
        <v>5.9470710674992561E-4</v>
      </c>
      <c r="AT16" s="28"/>
      <c r="AU16" s="28">
        <f>AU7/AU$8</f>
        <v>2.9214139643587495E-4</v>
      </c>
      <c r="AV16" s="24"/>
      <c r="AW16" s="28">
        <f>AW7/AW$8</f>
        <v>9.2222563787273287E-4</v>
      </c>
      <c r="AX16" s="24"/>
      <c r="AY16" s="28">
        <f>AY7/AY$8</f>
        <v>5.9737156511350056E-4</v>
      </c>
      <c r="AZ16" s="24"/>
      <c r="BA16" s="28">
        <f>BA7/BA$8</f>
        <v>0</v>
      </c>
      <c r="BB16" s="24"/>
    </row>
    <row r="17" spans="1:54" x14ac:dyDescent="0.2">
      <c r="A17" s="24" t="s">
        <v>52</v>
      </c>
      <c r="B17" s="28">
        <f t="shared" si="0"/>
        <v>1</v>
      </c>
      <c r="C17" s="28">
        <f t="shared" si="0"/>
        <v>1</v>
      </c>
      <c r="D17" s="24"/>
      <c r="E17" s="28">
        <f>E8/E$8</f>
        <v>1</v>
      </c>
      <c r="F17" s="24"/>
      <c r="G17" s="28">
        <f>G8/G$8</f>
        <v>1</v>
      </c>
      <c r="H17" s="24"/>
      <c r="I17" s="28">
        <f>I8/I$8</f>
        <v>1</v>
      </c>
      <c r="J17" s="28"/>
      <c r="K17" s="28">
        <f>K8/K$8</f>
        <v>1</v>
      </c>
      <c r="L17" s="28"/>
      <c r="M17" s="28">
        <f>M8/M$8</f>
        <v>1</v>
      </c>
      <c r="N17" s="24"/>
      <c r="O17" s="28">
        <f>O8/O$8</f>
        <v>1</v>
      </c>
      <c r="P17" s="24"/>
      <c r="Q17" s="28">
        <f>Q8/Q$8</f>
        <v>1</v>
      </c>
      <c r="R17" s="24"/>
      <c r="S17" s="28">
        <f>S8/S$8</f>
        <v>1</v>
      </c>
      <c r="T17" s="24"/>
      <c r="U17" s="28">
        <f>U8/U$8</f>
        <v>1</v>
      </c>
      <c r="V17" s="24"/>
      <c r="W17" s="28">
        <f>W8/W$8</f>
        <v>1</v>
      </c>
      <c r="X17" s="24"/>
      <c r="Y17" s="28">
        <f>Y8/Y$8</f>
        <v>1</v>
      </c>
      <c r="Z17" s="24"/>
      <c r="AA17" s="28">
        <f>AA8/AA$8</f>
        <v>1</v>
      </c>
      <c r="AB17" s="24"/>
      <c r="AC17" s="28">
        <f>AC8/AC$8</f>
        <v>1</v>
      </c>
      <c r="AD17" s="24"/>
      <c r="AE17" s="28">
        <f>AE8/AE$8</f>
        <v>1</v>
      </c>
      <c r="AF17" s="24"/>
      <c r="AG17" s="28">
        <f>AG8/AG$8</f>
        <v>1</v>
      </c>
      <c r="AH17" s="24"/>
      <c r="AI17" s="28">
        <f>AI8/AI$8</f>
        <v>1</v>
      </c>
      <c r="AJ17" s="24"/>
      <c r="AK17" s="28">
        <f>AK8/AK$8</f>
        <v>1</v>
      </c>
      <c r="AL17" s="24"/>
      <c r="AM17" s="28">
        <f>AM8/AM$8</f>
        <v>1</v>
      </c>
      <c r="AN17" s="24"/>
      <c r="AO17" s="28">
        <f>AO8/AO$8</f>
        <v>1</v>
      </c>
      <c r="AP17" s="24"/>
      <c r="AQ17" s="28">
        <f>AQ8/AQ$8</f>
        <v>1</v>
      </c>
      <c r="AR17" s="28"/>
      <c r="AS17" s="28">
        <f>AS8/AS$8</f>
        <v>1</v>
      </c>
      <c r="AT17" s="28"/>
      <c r="AU17" s="28">
        <f>AU8/AU$8</f>
        <v>1</v>
      </c>
      <c r="AV17" s="24"/>
      <c r="AW17" s="28">
        <f>AW8/AW$8</f>
        <v>1</v>
      </c>
      <c r="AX17" s="24"/>
      <c r="AY17" s="28">
        <f>AY8/AY$8</f>
        <v>1</v>
      </c>
      <c r="AZ17" s="24"/>
      <c r="BA17" s="28">
        <f>BA8/BA$8</f>
        <v>1</v>
      </c>
      <c r="BB17" s="24"/>
    </row>
    <row r="20" spans="1:54" x14ac:dyDescent="0.2">
      <c r="A20" s="161" t="s">
        <v>436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76"/>
      <c r="AB20" s="77"/>
    </row>
    <row r="21" spans="1:54" x14ac:dyDescent="0.2">
      <c r="A21" s="23" t="s">
        <v>437</v>
      </c>
      <c r="B21" s="23">
        <v>1996</v>
      </c>
      <c r="C21" s="23" t="s">
        <v>438</v>
      </c>
      <c r="D21" s="29" t="s">
        <v>37</v>
      </c>
      <c r="E21" s="23">
        <v>1998</v>
      </c>
      <c r="F21" s="29" t="s">
        <v>37</v>
      </c>
      <c r="G21" s="23">
        <v>1999</v>
      </c>
      <c r="H21" s="29" t="s">
        <v>37</v>
      </c>
      <c r="I21" s="38">
        <v>2000</v>
      </c>
      <c r="J21" s="38" t="s">
        <v>37</v>
      </c>
      <c r="K21" s="38">
        <v>2001</v>
      </c>
      <c r="L21" s="38" t="s">
        <v>37</v>
      </c>
      <c r="M21" s="23" t="s">
        <v>117</v>
      </c>
      <c r="N21" s="24" t="s">
        <v>37</v>
      </c>
      <c r="O21" s="24">
        <v>2003</v>
      </c>
      <c r="P21" s="24" t="s">
        <v>37</v>
      </c>
      <c r="Q21" s="24">
        <v>2004</v>
      </c>
      <c r="R21" s="24" t="s">
        <v>37</v>
      </c>
      <c r="S21" s="24">
        <v>2005</v>
      </c>
      <c r="T21" s="24" t="s">
        <v>37</v>
      </c>
      <c r="U21" s="24">
        <v>2006</v>
      </c>
      <c r="V21" s="24" t="s">
        <v>37</v>
      </c>
      <c r="W21" s="24">
        <v>2007</v>
      </c>
      <c r="X21" s="24" t="s">
        <v>37</v>
      </c>
      <c r="Y21" s="24">
        <v>2008</v>
      </c>
      <c r="Z21" s="24" t="s">
        <v>37</v>
      </c>
      <c r="AA21" s="24">
        <v>2009</v>
      </c>
      <c r="AB21" s="24" t="s">
        <v>37</v>
      </c>
      <c r="AC21" s="24">
        <v>2010</v>
      </c>
      <c r="AD21" s="47" t="s">
        <v>37</v>
      </c>
      <c r="AE21" s="24">
        <v>2011</v>
      </c>
      <c r="AF21" s="47" t="s">
        <v>37</v>
      </c>
      <c r="AG21" s="24">
        <v>2012</v>
      </c>
      <c r="AH21" s="47" t="s">
        <v>37</v>
      </c>
      <c r="AI21" s="24">
        <v>2013</v>
      </c>
      <c r="AJ21" s="47" t="s">
        <v>37</v>
      </c>
      <c r="AK21" s="24">
        <v>2014</v>
      </c>
      <c r="AL21" s="47" t="s">
        <v>37</v>
      </c>
      <c r="AM21" s="24">
        <v>2015</v>
      </c>
      <c r="AN21" s="47" t="s">
        <v>37</v>
      </c>
      <c r="AO21" s="24">
        <v>2016</v>
      </c>
      <c r="AP21" s="47" t="s">
        <v>37</v>
      </c>
      <c r="AQ21" s="24">
        <v>2017</v>
      </c>
      <c r="AR21" s="47" t="s">
        <v>37</v>
      </c>
      <c r="AS21" s="24">
        <v>2018</v>
      </c>
      <c r="AT21" s="47" t="s">
        <v>37</v>
      </c>
      <c r="AU21" s="24">
        <v>2019</v>
      </c>
      <c r="AV21" s="47" t="s">
        <v>37</v>
      </c>
      <c r="AW21" s="24">
        <v>2020</v>
      </c>
      <c r="AX21" s="47" t="s">
        <v>37</v>
      </c>
      <c r="AY21" s="24">
        <v>2021</v>
      </c>
      <c r="AZ21" s="47" t="s">
        <v>37</v>
      </c>
      <c r="BA21" s="24">
        <v>2022</v>
      </c>
      <c r="BB21" s="47" t="s">
        <v>37</v>
      </c>
    </row>
    <row r="22" spans="1:54" x14ac:dyDescent="0.2">
      <c r="A22" s="24" t="s">
        <v>439</v>
      </c>
      <c r="B22" s="24">
        <v>2583</v>
      </c>
      <c r="C22" s="24">
        <v>2815</v>
      </c>
      <c r="D22" s="28">
        <f t="shared" ref="D22:D27" si="1">C22/B22 - 1</f>
        <v>8.9818041037553309E-2</v>
      </c>
      <c r="E22" s="29">
        <v>2667</v>
      </c>
      <c r="F22" s="28">
        <f t="shared" ref="F22:F27" si="2">E22/C22 - 1</f>
        <v>-5.2575488454706942E-2</v>
      </c>
      <c r="G22" s="24">
        <v>2854</v>
      </c>
      <c r="H22" s="28">
        <f t="shared" ref="H22:H27" si="3">G22/E22 - 1</f>
        <v>7.0116235470566224E-2</v>
      </c>
      <c r="I22" s="38">
        <v>3015</v>
      </c>
      <c r="J22" s="28">
        <f t="shared" ref="J22:J27" si="4">I22/G22 - 1</f>
        <v>5.6412053258584338E-2</v>
      </c>
      <c r="K22" s="38">
        <v>2883</v>
      </c>
      <c r="L22" s="28">
        <f t="shared" ref="L22:L27" si="5">K22/I22 - 1</f>
        <v>-4.3781094527363229E-2</v>
      </c>
      <c r="M22" s="38">
        <v>2820</v>
      </c>
      <c r="N22" s="28">
        <f t="shared" ref="N22:N27" si="6">M22/K22 - 1</f>
        <v>-2.1852237252861562E-2</v>
      </c>
      <c r="O22" s="24">
        <v>2898</v>
      </c>
      <c r="P22" s="28">
        <f t="shared" ref="P22:P27" si="7">O22/M22 - 1</f>
        <v>2.7659574468085202E-2</v>
      </c>
      <c r="Q22" s="24">
        <v>2519</v>
      </c>
      <c r="R22" s="28">
        <f t="shared" ref="R22:R29" si="8">Q22/O22 - 1</f>
        <v>-0.13077984817115251</v>
      </c>
      <c r="S22" s="24">
        <v>2478</v>
      </c>
      <c r="T22" s="28">
        <f t="shared" ref="T22:T29" si="9">S22/Q22 - 1</f>
        <v>-1.6276300119094866E-2</v>
      </c>
      <c r="U22" s="24">
        <v>2565</v>
      </c>
      <c r="V22" s="28">
        <f t="shared" ref="V22:V29" si="10">U22/S22 - 1</f>
        <v>3.510895883777243E-2</v>
      </c>
      <c r="W22" s="24">
        <v>2649</v>
      </c>
      <c r="X22" s="28">
        <f t="shared" ref="X22:X32" si="11">W22/U22 - 1</f>
        <v>3.274853801169586E-2</v>
      </c>
      <c r="Y22" s="24">
        <v>2725</v>
      </c>
      <c r="Z22" s="28">
        <f t="shared" ref="Z22:Z32" si="12">Y22/W22 - 1</f>
        <v>2.8690071725179234E-2</v>
      </c>
      <c r="AA22" s="24">
        <v>2936</v>
      </c>
      <c r="AB22" s="28">
        <f t="shared" ref="AB22:AB32" si="13">AA22/Y22 - 1</f>
        <v>7.743119266055043E-2</v>
      </c>
      <c r="AC22" s="24">
        <v>3166</v>
      </c>
      <c r="AD22" s="28">
        <f t="shared" ref="AD22:AD32" si="14">AC22/AA22 - 1</f>
        <v>7.8337874659400564E-2</v>
      </c>
      <c r="AE22" s="24">
        <v>3061</v>
      </c>
      <c r="AF22" s="28">
        <f t="shared" ref="AF22:AF32" si="15">AE22/AC22 - 1</f>
        <v>-3.3164876816171862E-2</v>
      </c>
      <c r="AG22" s="24">
        <v>3151</v>
      </c>
      <c r="AH22" s="28">
        <f t="shared" ref="AH22:AH32" si="16">AG22/AE22 - 1</f>
        <v>2.9402156158118364E-2</v>
      </c>
      <c r="AI22" s="24">
        <v>2891</v>
      </c>
      <c r="AJ22" s="28">
        <f t="shared" ref="AJ22:AJ32" si="17">AI22/AG22 - 1</f>
        <v>-8.2513487781656569E-2</v>
      </c>
      <c r="AK22" s="24">
        <v>2932</v>
      </c>
      <c r="AL22" s="28">
        <f>AK22/AI22 - 1</f>
        <v>1.4181943964026278E-2</v>
      </c>
      <c r="AM22" s="24">
        <v>2753</v>
      </c>
      <c r="AN22" s="28">
        <f t="shared" ref="AN22:AN32" si="18">AM22/AK22 - 1</f>
        <v>-6.1050477489768107E-2</v>
      </c>
      <c r="AO22" s="24">
        <v>2766</v>
      </c>
      <c r="AP22" s="28">
        <f t="shared" ref="AP22:AP32" si="19">AO22/AM22 - 1</f>
        <v>4.7221213221939617E-3</v>
      </c>
      <c r="AQ22" s="24">
        <v>2843</v>
      </c>
      <c r="AR22" s="28">
        <f t="shared" ref="AR22:AR32" si="20">AQ22/AO22 - 1</f>
        <v>2.7838033261026851E-2</v>
      </c>
      <c r="AS22" s="24">
        <v>3039</v>
      </c>
      <c r="AT22" s="28">
        <f>AS22/AQ22 - 1</f>
        <v>6.8941259233204377E-2</v>
      </c>
      <c r="AU22" s="24">
        <v>3073</v>
      </c>
      <c r="AV22" s="28">
        <f>AU22/AS22 - 1</f>
        <v>1.1187890753537433E-2</v>
      </c>
      <c r="AW22" s="24">
        <v>2970</v>
      </c>
      <c r="AX22" s="28">
        <f>AW22/AU22 - 1</f>
        <v>-3.3517735112268188E-2</v>
      </c>
      <c r="AY22" s="24">
        <v>3042</v>
      </c>
      <c r="AZ22" s="28">
        <f>AY22/AW22 - 1</f>
        <v>2.4242424242424176E-2</v>
      </c>
      <c r="BA22" s="24">
        <v>3048</v>
      </c>
      <c r="BB22" s="28">
        <f>BA22/AY22 - 1</f>
        <v>1.9723865877712132E-3</v>
      </c>
    </row>
    <row r="23" spans="1:54" x14ac:dyDescent="0.2">
      <c r="A23" s="24" t="s">
        <v>440</v>
      </c>
      <c r="B23" s="24">
        <v>87</v>
      </c>
      <c r="C23" s="24">
        <v>87</v>
      </c>
      <c r="D23" s="28">
        <f t="shared" si="1"/>
        <v>0</v>
      </c>
      <c r="E23" s="29">
        <v>64</v>
      </c>
      <c r="F23" s="28">
        <f t="shared" si="2"/>
        <v>-0.26436781609195403</v>
      </c>
      <c r="G23" s="24">
        <v>80</v>
      </c>
      <c r="H23" s="28">
        <f t="shared" si="3"/>
        <v>0.25</v>
      </c>
      <c r="I23" s="38">
        <v>97</v>
      </c>
      <c r="J23" s="28">
        <f t="shared" si="4"/>
        <v>0.21249999999999991</v>
      </c>
      <c r="K23" s="38">
        <v>99</v>
      </c>
      <c r="L23" s="28">
        <f t="shared" si="5"/>
        <v>2.0618556701030855E-2</v>
      </c>
      <c r="M23" s="38">
        <v>96</v>
      </c>
      <c r="N23" s="28">
        <f t="shared" si="6"/>
        <v>-3.0303030303030276E-2</v>
      </c>
      <c r="O23" s="24">
        <v>86</v>
      </c>
      <c r="P23" s="28">
        <f t="shared" si="7"/>
        <v>-0.10416666666666663</v>
      </c>
      <c r="Q23" s="24">
        <v>97</v>
      </c>
      <c r="R23" s="28">
        <f t="shared" si="8"/>
        <v>0.12790697674418605</v>
      </c>
      <c r="S23" s="24">
        <v>76</v>
      </c>
      <c r="T23" s="28">
        <f t="shared" si="9"/>
        <v>-0.21649484536082475</v>
      </c>
      <c r="U23" s="24">
        <v>73</v>
      </c>
      <c r="V23" s="28">
        <f t="shared" si="10"/>
        <v>-3.9473684210526327E-2</v>
      </c>
      <c r="W23" s="24">
        <v>73</v>
      </c>
      <c r="X23" s="28">
        <f t="shared" si="11"/>
        <v>0</v>
      </c>
      <c r="Y23" s="24">
        <v>67</v>
      </c>
      <c r="Z23" s="28">
        <f t="shared" si="12"/>
        <v>-8.2191780821917804E-2</v>
      </c>
      <c r="AA23" s="24">
        <v>79</v>
      </c>
      <c r="AB23" s="28">
        <f t="shared" si="13"/>
        <v>0.17910447761194037</v>
      </c>
      <c r="AC23" s="24">
        <v>84</v>
      </c>
      <c r="AD23" s="28">
        <f t="shared" si="14"/>
        <v>6.3291139240506222E-2</v>
      </c>
      <c r="AE23" s="24">
        <v>86</v>
      </c>
      <c r="AF23" s="28">
        <f t="shared" si="15"/>
        <v>2.3809523809523725E-2</v>
      </c>
      <c r="AG23" s="24">
        <v>73</v>
      </c>
      <c r="AH23" s="28">
        <f t="shared" si="16"/>
        <v>-0.15116279069767447</v>
      </c>
      <c r="AI23" s="24">
        <v>55</v>
      </c>
      <c r="AJ23" s="28">
        <f t="shared" si="17"/>
        <v>-0.24657534246575341</v>
      </c>
      <c r="AK23" s="24">
        <v>56</v>
      </c>
      <c r="AL23" s="28">
        <f>AK23/AI23 - 1</f>
        <v>1.8181818181818077E-2</v>
      </c>
      <c r="AM23" s="24">
        <v>60</v>
      </c>
      <c r="AN23" s="28">
        <f t="shared" si="18"/>
        <v>7.1428571428571397E-2</v>
      </c>
      <c r="AO23" s="24">
        <v>75</v>
      </c>
      <c r="AP23" s="28">
        <f t="shared" si="19"/>
        <v>0.25</v>
      </c>
      <c r="AQ23" s="24">
        <v>104</v>
      </c>
      <c r="AR23" s="28">
        <f t="shared" si="20"/>
        <v>0.38666666666666671</v>
      </c>
      <c r="AS23" s="24">
        <v>84</v>
      </c>
      <c r="AT23" s="28">
        <f>AS23/AQ23 - 1</f>
        <v>-0.19230769230769229</v>
      </c>
      <c r="AU23" s="24">
        <v>70</v>
      </c>
      <c r="AV23" s="28">
        <f>AU23/AS23 - 1</f>
        <v>-0.16666666666666663</v>
      </c>
      <c r="AW23" s="24">
        <v>69</v>
      </c>
      <c r="AX23" s="28">
        <f>AW23/AU23 - 1</f>
        <v>-1.4285714285714235E-2</v>
      </c>
      <c r="AY23" s="24">
        <v>85</v>
      </c>
      <c r="AZ23" s="28">
        <f>AY23/AW23 - 1</f>
        <v>0.23188405797101441</v>
      </c>
      <c r="BA23" s="24">
        <v>70</v>
      </c>
      <c r="BB23" s="28">
        <f>BA23/AY23 - 1</f>
        <v>-0.17647058823529416</v>
      </c>
    </row>
    <row r="24" spans="1:54" x14ac:dyDescent="0.2">
      <c r="A24" s="24" t="s">
        <v>441</v>
      </c>
      <c r="B24" s="24">
        <v>5</v>
      </c>
      <c r="C24" s="24">
        <v>2</v>
      </c>
      <c r="D24" s="28">
        <f t="shared" si="1"/>
        <v>-0.6</v>
      </c>
      <c r="E24" s="29">
        <v>1</v>
      </c>
      <c r="F24" s="28">
        <f t="shared" si="2"/>
        <v>-0.5</v>
      </c>
      <c r="G24" s="24">
        <v>3</v>
      </c>
      <c r="H24" s="28">
        <f t="shared" si="3"/>
        <v>2</v>
      </c>
      <c r="I24" s="38">
        <v>8</v>
      </c>
      <c r="J24" s="28">
        <f t="shared" si="4"/>
        <v>1.6666666666666665</v>
      </c>
      <c r="K24" s="38">
        <v>6</v>
      </c>
      <c r="L24" s="28">
        <f t="shared" si="5"/>
        <v>-0.25</v>
      </c>
      <c r="M24" s="38">
        <v>9</v>
      </c>
      <c r="N24" s="28">
        <f t="shared" si="6"/>
        <v>0.5</v>
      </c>
      <c r="O24" s="24">
        <v>10</v>
      </c>
      <c r="P24" s="28">
        <f t="shared" si="7"/>
        <v>0.11111111111111116</v>
      </c>
      <c r="Q24" s="24">
        <v>16</v>
      </c>
      <c r="R24" s="28">
        <f t="shared" si="8"/>
        <v>0.60000000000000009</v>
      </c>
      <c r="S24" s="24">
        <v>19</v>
      </c>
      <c r="T24" s="28">
        <f t="shared" si="9"/>
        <v>0.1875</v>
      </c>
      <c r="U24" s="24">
        <v>9</v>
      </c>
      <c r="V24" s="28">
        <f t="shared" si="10"/>
        <v>-0.52631578947368429</v>
      </c>
      <c r="W24" s="24">
        <v>8</v>
      </c>
      <c r="X24" s="28">
        <f t="shared" si="11"/>
        <v>-0.11111111111111116</v>
      </c>
      <c r="Y24" s="24">
        <v>2</v>
      </c>
      <c r="Z24" s="28">
        <f t="shared" si="12"/>
        <v>-0.75</v>
      </c>
      <c r="AA24" s="24">
        <v>5</v>
      </c>
      <c r="AB24" s="28">
        <f t="shared" si="13"/>
        <v>1.5</v>
      </c>
      <c r="AC24" s="24">
        <v>7</v>
      </c>
      <c r="AD24" s="28">
        <f t="shared" si="14"/>
        <v>0.39999999999999991</v>
      </c>
      <c r="AE24" s="24">
        <v>9</v>
      </c>
      <c r="AF24" s="28">
        <f t="shared" si="15"/>
        <v>0.28571428571428581</v>
      </c>
      <c r="AG24" s="24">
        <v>13</v>
      </c>
      <c r="AH24" s="28">
        <f t="shared" si="16"/>
        <v>0.44444444444444442</v>
      </c>
      <c r="AI24" s="24">
        <v>12</v>
      </c>
      <c r="AJ24" s="28">
        <f t="shared" si="17"/>
        <v>-7.6923076923076872E-2</v>
      </c>
      <c r="AK24" s="24">
        <v>9</v>
      </c>
      <c r="AL24" s="28">
        <f>AK24/AI24 - 1</f>
        <v>-0.25</v>
      </c>
      <c r="AM24" s="24">
        <v>5</v>
      </c>
      <c r="AN24" s="28">
        <f t="shared" si="18"/>
        <v>-0.44444444444444442</v>
      </c>
      <c r="AO24" s="24">
        <v>6</v>
      </c>
      <c r="AP24" s="28">
        <f t="shared" si="19"/>
        <v>0.19999999999999996</v>
      </c>
      <c r="AQ24" s="24">
        <v>7</v>
      </c>
      <c r="AR24" s="28">
        <f t="shared" si="20"/>
        <v>0.16666666666666674</v>
      </c>
      <c r="AS24" s="24">
        <v>8</v>
      </c>
      <c r="AT24" s="28">
        <f>AS24/AQ24 - 1</f>
        <v>0.14285714285714279</v>
      </c>
      <c r="AU24" s="24">
        <v>9</v>
      </c>
      <c r="AV24" s="28">
        <f>AU24/AS24 - 1</f>
        <v>0.125</v>
      </c>
      <c r="AW24" s="24">
        <v>8</v>
      </c>
      <c r="AX24" s="28">
        <f>AW24/AU24 - 1</f>
        <v>-0.11111111111111116</v>
      </c>
      <c r="AY24" s="24">
        <v>10</v>
      </c>
      <c r="AZ24" s="28">
        <f>AY24/AW24 - 1</f>
        <v>0.25</v>
      </c>
      <c r="BA24" s="24">
        <v>12</v>
      </c>
      <c r="BB24" s="28">
        <f>BA24/AY24 - 1</f>
        <v>0.19999999999999996</v>
      </c>
    </row>
    <row r="25" spans="1:54" x14ac:dyDescent="0.2">
      <c r="A25" s="24" t="s">
        <v>442</v>
      </c>
      <c r="B25" s="24">
        <v>9</v>
      </c>
      <c r="C25" s="24">
        <v>3</v>
      </c>
      <c r="D25" s="28">
        <f t="shared" si="1"/>
        <v>-0.66666666666666674</v>
      </c>
      <c r="E25" s="29">
        <v>4</v>
      </c>
      <c r="F25" s="28">
        <f t="shared" si="2"/>
        <v>0.33333333333333326</v>
      </c>
      <c r="G25" s="24">
        <v>3</v>
      </c>
      <c r="H25" s="28">
        <f t="shared" si="3"/>
        <v>-0.25</v>
      </c>
      <c r="I25" s="38">
        <v>5</v>
      </c>
      <c r="J25" s="28">
        <f t="shared" si="4"/>
        <v>0.66666666666666674</v>
      </c>
      <c r="K25" s="38">
        <v>8</v>
      </c>
      <c r="L25" s="28">
        <f t="shared" si="5"/>
        <v>0.60000000000000009</v>
      </c>
      <c r="M25" s="38">
        <v>8</v>
      </c>
      <c r="N25" s="28">
        <f t="shared" si="6"/>
        <v>0</v>
      </c>
      <c r="O25" s="24">
        <v>11</v>
      </c>
      <c r="P25" s="28">
        <f t="shared" si="7"/>
        <v>0.375</v>
      </c>
      <c r="Q25" s="24">
        <v>9</v>
      </c>
      <c r="R25" s="28">
        <f t="shared" si="8"/>
        <v>-0.18181818181818177</v>
      </c>
      <c r="S25" s="24">
        <v>5</v>
      </c>
      <c r="T25" s="28">
        <f t="shared" si="9"/>
        <v>-0.44444444444444442</v>
      </c>
      <c r="U25" s="24">
        <v>7</v>
      </c>
      <c r="V25" s="28">
        <f t="shared" si="10"/>
        <v>0.39999999999999991</v>
      </c>
      <c r="W25" s="24">
        <v>4</v>
      </c>
      <c r="X25" s="28">
        <f t="shared" si="11"/>
        <v>-0.4285714285714286</v>
      </c>
      <c r="Y25" s="24">
        <v>4</v>
      </c>
      <c r="Z25" s="28">
        <f t="shared" si="12"/>
        <v>0</v>
      </c>
      <c r="AA25" s="24">
        <v>3</v>
      </c>
      <c r="AB25" s="28">
        <f t="shared" si="13"/>
        <v>-0.25</v>
      </c>
      <c r="AC25" s="24">
        <v>8</v>
      </c>
      <c r="AD25" s="28">
        <f t="shared" si="14"/>
        <v>1.6666666666666665</v>
      </c>
      <c r="AE25" s="24">
        <v>6</v>
      </c>
      <c r="AF25" s="28">
        <f t="shared" si="15"/>
        <v>-0.25</v>
      </c>
      <c r="AG25" s="24">
        <v>3</v>
      </c>
      <c r="AH25" s="28">
        <f t="shared" si="16"/>
        <v>-0.5</v>
      </c>
      <c r="AI25" s="24">
        <v>0</v>
      </c>
      <c r="AJ25" s="28">
        <f t="shared" si="17"/>
        <v>-1</v>
      </c>
      <c r="AK25" s="24">
        <v>2</v>
      </c>
      <c r="AL25" s="28"/>
      <c r="AM25" s="24">
        <v>2</v>
      </c>
      <c r="AN25" s="28">
        <f t="shared" si="18"/>
        <v>0</v>
      </c>
      <c r="AO25" s="24">
        <v>3</v>
      </c>
      <c r="AP25" s="28">
        <f t="shared" si="19"/>
        <v>0.5</v>
      </c>
      <c r="AQ25" s="24">
        <v>3</v>
      </c>
      <c r="AR25" s="28">
        <f t="shared" si="20"/>
        <v>0</v>
      </c>
      <c r="AS25" s="24">
        <v>4</v>
      </c>
      <c r="AT25" s="28">
        <f>AS25/AQ25 - 1</f>
        <v>0.33333333333333326</v>
      </c>
      <c r="AU25" s="24">
        <v>2</v>
      </c>
      <c r="AV25" s="28">
        <f>AU25/AS25 - 1</f>
        <v>-0.5</v>
      </c>
      <c r="AW25" s="24">
        <v>5</v>
      </c>
      <c r="AX25" s="28">
        <f>AW25/AU25 - 1</f>
        <v>1.5</v>
      </c>
      <c r="AY25" s="24">
        <v>3</v>
      </c>
      <c r="AZ25" s="28">
        <f>AY25/AW25 - 1</f>
        <v>-0.4</v>
      </c>
      <c r="BA25" s="24">
        <v>5</v>
      </c>
      <c r="BB25" s="28">
        <f>BA25/AY25 - 1</f>
        <v>0.66666666666666674</v>
      </c>
    </row>
    <row r="26" spans="1:54" x14ac:dyDescent="0.2">
      <c r="A26" s="24" t="s">
        <v>443</v>
      </c>
      <c r="B26" s="24">
        <v>95</v>
      </c>
      <c r="C26" s="24">
        <v>106</v>
      </c>
      <c r="D26" s="28">
        <f t="shared" si="1"/>
        <v>0.11578947368421044</v>
      </c>
      <c r="E26" s="29">
        <v>106</v>
      </c>
      <c r="F26" s="28">
        <f t="shared" si="2"/>
        <v>0</v>
      </c>
      <c r="G26" s="24">
        <v>84</v>
      </c>
      <c r="H26" s="28">
        <f t="shared" si="3"/>
        <v>-0.20754716981132071</v>
      </c>
      <c r="I26" s="38">
        <v>108</v>
      </c>
      <c r="J26" s="28">
        <f t="shared" si="4"/>
        <v>0.28571428571428581</v>
      </c>
      <c r="K26" s="38">
        <v>120</v>
      </c>
      <c r="L26" s="28">
        <f t="shared" si="5"/>
        <v>0.11111111111111116</v>
      </c>
      <c r="M26" s="38">
        <v>106</v>
      </c>
      <c r="N26" s="28">
        <f t="shared" si="6"/>
        <v>-0.1166666666666667</v>
      </c>
      <c r="O26" s="24">
        <v>100</v>
      </c>
      <c r="P26" s="28">
        <f t="shared" si="7"/>
        <v>-5.6603773584905648E-2</v>
      </c>
      <c r="Q26" s="24">
        <v>119</v>
      </c>
      <c r="R26" s="28">
        <f t="shared" si="8"/>
        <v>0.18999999999999995</v>
      </c>
      <c r="S26" s="24">
        <v>118</v>
      </c>
      <c r="T26" s="28">
        <f t="shared" si="9"/>
        <v>-8.4033613445377853E-3</v>
      </c>
      <c r="U26" s="24">
        <v>111</v>
      </c>
      <c r="V26" s="28">
        <f t="shared" si="10"/>
        <v>-5.9322033898305038E-2</v>
      </c>
      <c r="W26" s="24">
        <v>113</v>
      </c>
      <c r="X26" s="28">
        <f t="shared" si="11"/>
        <v>1.8018018018018056E-2</v>
      </c>
      <c r="Y26" s="24">
        <v>118</v>
      </c>
      <c r="Z26" s="28">
        <f t="shared" si="12"/>
        <v>4.4247787610619538E-2</v>
      </c>
      <c r="AA26" s="24">
        <v>115</v>
      </c>
      <c r="AB26" s="28">
        <f t="shared" si="13"/>
        <v>-2.5423728813559365E-2</v>
      </c>
      <c r="AC26" s="24">
        <v>113</v>
      </c>
      <c r="AD26" s="28">
        <f t="shared" si="14"/>
        <v>-1.7391304347826098E-2</v>
      </c>
      <c r="AE26" s="24">
        <v>109</v>
      </c>
      <c r="AF26" s="28">
        <f t="shared" si="15"/>
        <v>-3.539823008849563E-2</v>
      </c>
      <c r="AG26" s="24">
        <v>128</v>
      </c>
      <c r="AH26" s="28">
        <f t="shared" si="16"/>
        <v>0.17431192660550465</v>
      </c>
      <c r="AI26" s="24">
        <v>111</v>
      </c>
      <c r="AJ26" s="28">
        <f t="shared" si="17"/>
        <v>-0.1328125</v>
      </c>
      <c r="AK26" s="24">
        <v>98</v>
      </c>
      <c r="AL26" s="28">
        <f t="shared" ref="AL26:AL32" si="21">AK26/AI26 - 1</f>
        <v>-0.11711711711711714</v>
      </c>
      <c r="AM26" s="24">
        <v>85</v>
      </c>
      <c r="AN26" s="28">
        <f t="shared" si="18"/>
        <v>-0.13265306122448983</v>
      </c>
      <c r="AO26" s="24">
        <v>99</v>
      </c>
      <c r="AP26" s="28">
        <f t="shared" si="19"/>
        <v>0.16470588235294126</v>
      </c>
      <c r="AQ26" s="24">
        <v>102</v>
      </c>
      <c r="AR26" s="28">
        <f t="shared" si="20"/>
        <v>3.0303030303030276E-2</v>
      </c>
      <c r="AS26" s="24">
        <v>94</v>
      </c>
      <c r="AT26" s="28">
        <f t="shared" ref="AT26:AT32" si="22">AS26/AQ26 - 1</f>
        <v>-7.8431372549019662E-2</v>
      </c>
      <c r="AU26" s="24">
        <v>110</v>
      </c>
      <c r="AV26" s="28">
        <f t="shared" ref="AV26:AV32" si="23">AU26/AS26 - 1</f>
        <v>0.17021276595744683</v>
      </c>
      <c r="AW26" s="24">
        <v>95</v>
      </c>
      <c r="AX26" s="28">
        <f t="shared" ref="AX26:AX32" si="24">AW26/AU26 - 1</f>
        <v>-0.13636363636363635</v>
      </c>
      <c r="AY26" s="24">
        <v>96</v>
      </c>
      <c r="AZ26" s="28">
        <f t="shared" ref="AZ26:AZ32" si="25">AY26/AW26 - 1</f>
        <v>1.0526315789473717E-2</v>
      </c>
      <c r="BA26" s="24">
        <v>97</v>
      </c>
      <c r="BB26" s="28">
        <f t="shared" ref="BB26:BB32" si="26">BA26/AY26 - 1</f>
        <v>1.0416666666666741E-2</v>
      </c>
    </row>
    <row r="27" spans="1:54" x14ac:dyDescent="0.2">
      <c r="A27" s="24" t="s">
        <v>444</v>
      </c>
      <c r="B27" s="24">
        <v>17</v>
      </c>
      <c r="C27" s="24">
        <v>10</v>
      </c>
      <c r="D27" s="28">
        <f t="shared" si="1"/>
        <v>-0.41176470588235292</v>
      </c>
      <c r="E27" s="29">
        <v>9</v>
      </c>
      <c r="F27" s="28">
        <f t="shared" si="2"/>
        <v>-9.9999999999999978E-2</v>
      </c>
      <c r="G27" s="24">
        <v>2</v>
      </c>
      <c r="H27" s="28">
        <f t="shared" si="3"/>
        <v>-0.77777777777777779</v>
      </c>
      <c r="I27" s="38">
        <v>8</v>
      </c>
      <c r="J27" s="28">
        <f t="shared" si="4"/>
        <v>3</v>
      </c>
      <c r="K27" s="38">
        <v>7</v>
      </c>
      <c r="L27" s="28">
        <f t="shared" si="5"/>
        <v>-0.125</v>
      </c>
      <c r="M27" s="38">
        <v>3</v>
      </c>
      <c r="N27" s="28">
        <f t="shared" si="6"/>
        <v>-0.5714285714285714</v>
      </c>
      <c r="O27" s="24">
        <v>18</v>
      </c>
      <c r="P27" s="28">
        <f t="shared" si="7"/>
        <v>5</v>
      </c>
      <c r="Q27" s="24">
        <v>13</v>
      </c>
      <c r="R27" s="28">
        <f t="shared" si="8"/>
        <v>-0.27777777777777779</v>
      </c>
      <c r="S27" s="24">
        <v>13</v>
      </c>
      <c r="T27" s="28">
        <f t="shared" si="9"/>
        <v>0</v>
      </c>
      <c r="U27" s="24">
        <v>14</v>
      </c>
      <c r="V27" s="28">
        <f t="shared" si="10"/>
        <v>7.6923076923076872E-2</v>
      </c>
      <c r="W27" s="24">
        <v>10</v>
      </c>
      <c r="X27" s="28">
        <f t="shared" si="11"/>
        <v>-0.2857142857142857</v>
      </c>
      <c r="Y27" s="24">
        <v>5</v>
      </c>
      <c r="Z27" s="28">
        <f t="shared" si="12"/>
        <v>-0.5</v>
      </c>
      <c r="AA27" s="24">
        <v>6</v>
      </c>
      <c r="AB27" s="28">
        <f t="shared" si="13"/>
        <v>0.19999999999999996</v>
      </c>
      <c r="AC27" s="24">
        <v>12</v>
      </c>
      <c r="AD27" s="28">
        <f t="shared" si="14"/>
        <v>1</v>
      </c>
      <c r="AE27" s="24">
        <v>26</v>
      </c>
      <c r="AF27" s="28">
        <f t="shared" si="15"/>
        <v>1.1666666666666665</v>
      </c>
      <c r="AG27" s="24">
        <v>20</v>
      </c>
      <c r="AH27" s="28">
        <f t="shared" si="16"/>
        <v>-0.23076923076923073</v>
      </c>
      <c r="AI27" s="24">
        <v>10</v>
      </c>
      <c r="AJ27" s="28">
        <f t="shared" si="17"/>
        <v>-0.5</v>
      </c>
      <c r="AK27" s="24">
        <v>12</v>
      </c>
      <c r="AL27" s="28">
        <f t="shared" si="21"/>
        <v>0.19999999999999996</v>
      </c>
      <c r="AM27" s="24">
        <v>22</v>
      </c>
      <c r="AN27" s="28">
        <f t="shared" si="18"/>
        <v>0.83333333333333326</v>
      </c>
      <c r="AO27" s="24">
        <v>17</v>
      </c>
      <c r="AP27" s="28">
        <f t="shared" si="19"/>
        <v>-0.22727272727272729</v>
      </c>
      <c r="AQ27" s="24">
        <v>14</v>
      </c>
      <c r="AR27" s="28">
        <f t="shared" si="20"/>
        <v>-0.17647058823529416</v>
      </c>
      <c r="AS27" s="24">
        <v>23</v>
      </c>
      <c r="AT27" s="28">
        <f t="shared" si="22"/>
        <v>0.64285714285714279</v>
      </c>
      <c r="AU27" s="24">
        <v>26</v>
      </c>
      <c r="AV27" s="28">
        <f t="shared" si="23"/>
        <v>0.13043478260869557</v>
      </c>
      <c r="AW27" s="24">
        <v>18</v>
      </c>
      <c r="AX27" s="28">
        <f t="shared" si="24"/>
        <v>-0.30769230769230771</v>
      </c>
      <c r="AY27" s="24">
        <v>16</v>
      </c>
      <c r="AZ27" s="28">
        <f t="shared" si="25"/>
        <v>-0.11111111111111116</v>
      </c>
      <c r="BA27" s="24">
        <v>9</v>
      </c>
      <c r="BB27" s="28">
        <f t="shared" si="26"/>
        <v>-0.4375</v>
      </c>
    </row>
    <row r="28" spans="1:54" x14ac:dyDescent="0.2">
      <c r="A28" s="24" t="s">
        <v>445</v>
      </c>
      <c r="B28" s="24"/>
      <c r="C28" s="24"/>
      <c r="D28" s="28"/>
      <c r="E28" s="29"/>
      <c r="F28" s="28"/>
      <c r="G28" s="24"/>
      <c r="H28" s="28"/>
      <c r="I28" s="38"/>
      <c r="J28" s="28"/>
      <c r="K28" s="38"/>
      <c r="L28" s="28"/>
      <c r="M28" s="38"/>
      <c r="N28" s="28"/>
      <c r="O28" s="24">
        <v>5</v>
      </c>
      <c r="P28" s="28"/>
      <c r="Q28" s="24">
        <v>9</v>
      </c>
      <c r="R28" s="28">
        <f t="shared" si="8"/>
        <v>0.8</v>
      </c>
      <c r="S28" s="24">
        <v>18</v>
      </c>
      <c r="T28" s="28">
        <f t="shared" si="9"/>
        <v>1</v>
      </c>
      <c r="U28" s="24">
        <v>22</v>
      </c>
      <c r="V28" s="28">
        <f t="shared" si="10"/>
        <v>0.22222222222222232</v>
      </c>
      <c r="W28" s="24">
        <v>21</v>
      </c>
      <c r="X28" s="28">
        <f t="shared" si="11"/>
        <v>-4.5454545454545414E-2</v>
      </c>
      <c r="Y28" s="24">
        <v>20</v>
      </c>
      <c r="Z28" s="28">
        <f t="shared" si="12"/>
        <v>-4.7619047619047672E-2</v>
      </c>
      <c r="AA28" s="24">
        <v>9</v>
      </c>
      <c r="AB28" s="28">
        <f t="shared" si="13"/>
        <v>-0.55000000000000004</v>
      </c>
      <c r="AC28" s="24">
        <v>10</v>
      </c>
      <c r="AD28" s="28">
        <f t="shared" si="14"/>
        <v>0.11111111111111116</v>
      </c>
      <c r="AE28" s="24">
        <v>14</v>
      </c>
      <c r="AF28" s="28">
        <f t="shared" si="15"/>
        <v>0.39999999999999991</v>
      </c>
      <c r="AG28" s="24">
        <v>13</v>
      </c>
      <c r="AH28" s="28">
        <f t="shared" si="16"/>
        <v>-7.1428571428571397E-2</v>
      </c>
      <c r="AI28" s="24">
        <v>6</v>
      </c>
      <c r="AJ28" s="28">
        <f t="shared" si="17"/>
        <v>-0.53846153846153844</v>
      </c>
      <c r="AK28" s="24">
        <v>7</v>
      </c>
      <c r="AL28" s="28">
        <f t="shared" si="21"/>
        <v>0.16666666666666674</v>
      </c>
      <c r="AM28" s="24">
        <v>14</v>
      </c>
      <c r="AN28" s="28">
        <f t="shared" si="18"/>
        <v>1</v>
      </c>
      <c r="AO28" s="24">
        <v>9</v>
      </c>
      <c r="AP28" s="28">
        <f t="shared" si="19"/>
        <v>-0.3571428571428571</v>
      </c>
      <c r="AQ28" s="24">
        <v>4</v>
      </c>
      <c r="AR28" s="28">
        <f t="shared" si="20"/>
        <v>-0.55555555555555558</v>
      </c>
      <c r="AS28" s="24">
        <v>12</v>
      </c>
      <c r="AT28" s="28">
        <f t="shared" si="22"/>
        <v>2</v>
      </c>
      <c r="AU28" s="24">
        <v>8</v>
      </c>
      <c r="AV28" s="28">
        <f t="shared" si="23"/>
        <v>-0.33333333333333337</v>
      </c>
      <c r="AW28" s="24">
        <v>6</v>
      </c>
      <c r="AX28" s="28">
        <f t="shared" si="24"/>
        <v>-0.25</v>
      </c>
      <c r="AY28" s="24">
        <v>7</v>
      </c>
      <c r="AZ28" s="28">
        <f t="shared" si="25"/>
        <v>0.16666666666666674</v>
      </c>
      <c r="BA28" s="24">
        <v>8</v>
      </c>
      <c r="BB28" s="28">
        <f t="shared" si="26"/>
        <v>0.14285714285714279</v>
      </c>
    </row>
    <row r="29" spans="1:54" x14ac:dyDescent="0.2">
      <c r="A29" s="24" t="s">
        <v>446</v>
      </c>
      <c r="B29" s="24"/>
      <c r="C29" s="24"/>
      <c r="D29" s="28"/>
      <c r="E29" s="29"/>
      <c r="F29" s="28"/>
      <c r="G29" s="24"/>
      <c r="H29" s="28"/>
      <c r="I29" s="38"/>
      <c r="J29" s="28"/>
      <c r="K29" s="38"/>
      <c r="L29" s="28"/>
      <c r="M29" s="38">
        <v>5</v>
      </c>
      <c r="N29" s="28"/>
      <c r="O29" s="24">
        <v>5</v>
      </c>
      <c r="P29" s="28">
        <f>O29/M29 - 1</f>
        <v>0</v>
      </c>
      <c r="Q29" s="24">
        <v>8</v>
      </c>
      <c r="R29" s="28">
        <f t="shared" si="8"/>
        <v>0.60000000000000009</v>
      </c>
      <c r="S29" s="24">
        <v>13</v>
      </c>
      <c r="T29" s="28">
        <f t="shared" si="9"/>
        <v>0.625</v>
      </c>
      <c r="U29" s="24">
        <v>6</v>
      </c>
      <c r="V29" s="28">
        <f t="shared" si="10"/>
        <v>-0.53846153846153844</v>
      </c>
      <c r="W29" s="24">
        <v>8</v>
      </c>
      <c r="X29" s="28">
        <f t="shared" si="11"/>
        <v>0.33333333333333326</v>
      </c>
      <c r="Y29" s="24">
        <v>5</v>
      </c>
      <c r="Z29" s="28">
        <f t="shared" si="12"/>
        <v>-0.375</v>
      </c>
      <c r="AA29" s="24">
        <v>7</v>
      </c>
      <c r="AB29" s="28">
        <f t="shared" si="13"/>
        <v>0.39999999999999991</v>
      </c>
      <c r="AC29" s="24">
        <v>15</v>
      </c>
      <c r="AD29" s="28">
        <f t="shared" si="14"/>
        <v>1.1428571428571428</v>
      </c>
      <c r="AE29" s="24">
        <v>10</v>
      </c>
      <c r="AF29" s="28">
        <f t="shared" si="15"/>
        <v>-0.33333333333333337</v>
      </c>
      <c r="AG29" s="24">
        <v>13</v>
      </c>
      <c r="AH29" s="28">
        <f t="shared" si="16"/>
        <v>0.30000000000000004</v>
      </c>
      <c r="AI29" s="24">
        <v>20</v>
      </c>
      <c r="AJ29" s="28">
        <f t="shared" si="17"/>
        <v>0.53846153846153855</v>
      </c>
      <c r="AK29" s="24">
        <v>22</v>
      </c>
      <c r="AL29" s="28">
        <f t="shared" si="21"/>
        <v>0.10000000000000009</v>
      </c>
      <c r="AM29" s="24">
        <v>33</v>
      </c>
      <c r="AN29" s="28">
        <f t="shared" si="18"/>
        <v>0.5</v>
      </c>
      <c r="AO29" s="24">
        <v>10</v>
      </c>
      <c r="AP29" s="28">
        <f t="shared" si="19"/>
        <v>-0.69696969696969702</v>
      </c>
      <c r="AQ29" s="24">
        <v>10</v>
      </c>
      <c r="AR29" s="28">
        <f t="shared" si="20"/>
        <v>0</v>
      </c>
      <c r="AS29" s="24">
        <v>11</v>
      </c>
      <c r="AT29" s="28">
        <f t="shared" si="22"/>
        <v>0.10000000000000009</v>
      </c>
      <c r="AU29" s="24">
        <v>12</v>
      </c>
      <c r="AV29" s="28">
        <f t="shared" si="23"/>
        <v>9.0909090909090828E-2</v>
      </c>
      <c r="AW29" s="24">
        <v>5</v>
      </c>
      <c r="AX29" s="28">
        <f t="shared" si="24"/>
        <v>-0.58333333333333326</v>
      </c>
      <c r="AY29" s="24">
        <v>9</v>
      </c>
      <c r="AZ29" s="28">
        <f t="shared" si="25"/>
        <v>0.8</v>
      </c>
      <c r="BA29" s="24">
        <v>9</v>
      </c>
      <c r="BB29" s="28">
        <f t="shared" si="26"/>
        <v>0</v>
      </c>
    </row>
    <row r="30" spans="1:54" x14ac:dyDescent="0.2">
      <c r="A30" s="24" t="s">
        <v>434</v>
      </c>
      <c r="B30" s="24">
        <v>0</v>
      </c>
      <c r="C30" s="24">
        <v>0</v>
      </c>
      <c r="D30" s="28"/>
      <c r="E30" s="29">
        <v>0</v>
      </c>
      <c r="F30" s="28"/>
      <c r="G30" s="24">
        <v>0</v>
      </c>
      <c r="H30" s="28"/>
      <c r="I30" s="38">
        <v>0</v>
      </c>
      <c r="J30" s="28"/>
      <c r="K30" s="38">
        <v>1</v>
      </c>
      <c r="L30" s="28"/>
      <c r="M30" s="38">
        <v>2</v>
      </c>
      <c r="N30" s="28">
        <f>M30/K30 - 1</f>
        <v>1</v>
      </c>
      <c r="O30" s="24">
        <v>0</v>
      </c>
      <c r="P30" s="28"/>
      <c r="Q30" s="24">
        <v>0</v>
      </c>
      <c r="R30" s="28"/>
      <c r="S30" s="24">
        <v>3</v>
      </c>
      <c r="T30" s="28"/>
      <c r="U30" s="24">
        <v>5</v>
      </c>
      <c r="V30" s="28"/>
      <c r="W30" s="24">
        <v>6</v>
      </c>
      <c r="X30" s="28">
        <f t="shared" si="11"/>
        <v>0.19999999999999996</v>
      </c>
      <c r="Y30" s="24">
        <v>8</v>
      </c>
      <c r="Z30" s="28">
        <f t="shared" si="12"/>
        <v>0.33333333333333326</v>
      </c>
      <c r="AA30" s="24">
        <v>3</v>
      </c>
      <c r="AB30" s="28">
        <f t="shared" si="13"/>
        <v>-0.625</v>
      </c>
      <c r="AC30" s="24">
        <v>5</v>
      </c>
      <c r="AD30" s="28">
        <f t="shared" si="14"/>
        <v>0.66666666666666674</v>
      </c>
      <c r="AE30" s="24">
        <v>6</v>
      </c>
      <c r="AF30" s="28">
        <f t="shared" si="15"/>
        <v>0.19999999999999996</v>
      </c>
      <c r="AG30" s="24">
        <v>11</v>
      </c>
      <c r="AH30" s="28">
        <f t="shared" si="16"/>
        <v>0.83333333333333326</v>
      </c>
      <c r="AI30" s="24">
        <v>6</v>
      </c>
      <c r="AJ30" s="28">
        <f t="shared" si="17"/>
        <v>-0.45454545454545459</v>
      </c>
      <c r="AK30" s="24">
        <v>2</v>
      </c>
      <c r="AL30" s="28">
        <f t="shared" si="21"/>
        <v>-0.66666666666666674</v>
      </c>
      <c r="AM30" s="24">
        <v>5</v>
      </c>
      <c r="AN30" s="28">
        <f t="shared" si="18"/>
        <v>1.5</v>
      </c>
      <c r="AO30" s="24">
        <v>5</v>
      </c>
      <c r="AP30" s="28">
        <f t="shared" si="19"/>
        <v>0</v>
      </c>
      <c r="AQ30" s="24">
        <v>8</v>
      </c>
      <c r="AR30" s="28">
        <f t="shared" si="20"/>
        <v>0.60000000000000009</v>
      </c>
      <c r="AS30" s="24">
        <v>6</v>
      </c>
      <c r="AT30" s="28">
        <f t="shared" si="22"/>
        <v>-0.25</v>
      </c>
      <c r="AU30" s="24">
        <v>4</v>
      </c>
      <c r="AV30" s="28">
        <f t="shared" si="23"/>
        <v>-0.33333333333333337</v>
      </c>
      <c r="AW30" s="24">
        <v>9</v>
      </c>
      <c r="AX30" s="28">
        <f t="shared" si="24"/>
        <v>1.25</v>
      </c>
      <c r="AY30" s="24">
        <v>7</v>
      </c>
      <c r="AZ30" s="28">
        <f t="shared" si="25"/>
        <v>-0.22222222222222221</v>
      </c>
      <c r="BA30" s="24">
        <v>8</v>
      </c>
      <c r="BB30" s="28">
        <f t="shared" si="26"/>
        <v>0.14285714285714279</v>
      </c>
    </row>
    <row r="31" spans="1:54" x14ac:dyDescent="0.2">
      <c r="A31" s="24" t="s">
        <v>431</v>
      </c>
      <c r="B31" s="29">
        <v>52</v>
      </c>
      <c r="C31" s="29">
        <v>54</v>
      </c>
      <c r="D31" s="28">
        <f>C31/B31 - 1</f>
        <v>3.8461538461538547E-2</v>
      </c>
      <c r="E31" s="29">
        <v>22</v>
      </c>
      <c r="F31" s="28">
        <f>E31/C31 - 1</f>
        <v>-0.59259259259259256</v>
      </c>
      <c r="G31" s="24">
        <v>37</v>
      </c>
      <c r="H31" s="28">
        <f>G31/E31 - 1</f>
        <v>0.68181818181818188</v>
      </c>
      <c r="I31" s="38">
        <v>46</v>
      </c>
      <c r="J31" s="28">
        <f>I31/G31 - 1</f>
        <v>0.2432432432432432</v>
      </c>
      <c r="K31" s="38">
        <v>22</v>
      </c>
      <c r="L31" s="28">
        <f>K31/I31 - 1</f>
        <v>-0.52173913043478259</v>
      </c>
      <c r="M31" s="38">
        <v>28</v>
      </c>
      <c r="N31" s="28">
        <f>M31/K31 - 1</f>
        <v>0.27272727272727271</v>
      </c>
      <c r="O31" s="24">
        <v>46</v>
      </c>
      <c r="P31" s="28">
        <f>O31/M31 - 1</f>
        <v>0.64285714285714279</v>
      </c>
      <c r="Q31" s="24">
        <v>37</v>
      </c>
      <c r="R31" s="28">
        <f>Q31/O31 - 1</f>
        <v>-0.19565217391304346</v>
      </c>
      <c r="S31" s="24">
        <v>33</v>
      </c>
      <c r="T31" s="28">
        <f>S31/Q31 - 1</f>
        <v>-0.10810810810810811</v>
      </c>
      <c r="U31" s="24">
        <v>36</v>
      </c>
      <c r="V31" s="28">
        <f>U31/S31 - 1</f>
        <v>9.0909090909090828E-2</v>
      </c>
      <c r="W31" s="24">
        <v>47</v>
      </c>
      <c r="X31" s="28">
        <f t="shared" si="11"/>
        <v>0.30555555555555558</v>
      </c>
      <c r="Y31" s="24">
        <v>48</v>
      </c>
      <c r="Z31" s="28">
        <f t="shared" si="12"/>
        <v>2.1276595744680771E-2</v>
      </c>
      <c r="AA31" s="24">
        <v>47</v>
      </c>
      <c r="AB31" s="28">
        <f t="shared" si="13"/>
        <v>-2.083333333333337E-2</v>
      </c>
      <c r="AC31" s="24">
        <v>50</v>
      </c>
      <c r="AD31" s="28">
        <f t="shared" si="14"/>
        <v>6.3829787234042534E-2</v>
      </c>
      <c r="AE31" s="24">
        <v>36</v>
      </c>
      <c r="AF31" s="28">
        <f t="shared" si="15"/>
        <v>-0.28000000000000003</v>
      </c>
      <c r="AG31" s="24">
        <v>41</v>
      </c>
      <c r="AH31" s="28">
        <f t="shared" si="16"/>
        <v>0.13888888888888884</v>
      </c>
      <c r="AI31" s="24">
        <v>118</v>
      </c>
      <c r="AJ31" s="28">
        <f t="shared" si="17"/>
        <v>1.8780487804878048</v>
      </c>
      <c r="AK31" s="24">
        <v>42</v>
      </c>
      <c r="AL31" s="28">
        <f t="shared" si="21"/>
        <v>-0.64406779661016955</v>
      </c>
      <c r="AM31" s="24">
        <v>46</v>
      </c>
      <c r="AN31" s="28">
        <f t="shared" si="18"/>
        <v>9.5238095238095344E-2</v>
      </c>
      <c r="AO31" s="24">
        <v>58</v>
      </c>
      <c r="AP31" s="28">
        <f t="shared" si="19"/>
        <v>0.26086956521739135</v>
      </c>
      <c r="AQ31" s="24">
        <v>67</v>
      </c>
      <c r="AR31" s="28">
        <f t="shared" si="20"/>
        <v>0.15517241379310343</v>
      </c>
      <c r="AS31" s="24">
        <v>82</v>
      </c>
      <c r="AT31" s="28">
        <f t="shared" si="22"/>
        <v>0.22388059701492535</v>
      </c>
      <c r="AU31" s="24">
        <v>109</v>
      </c>
      <c r="AV31" s="28">
        <f t="shared" si="23"/>
        <v>0.3292682926829269</v>
      </c>
      <c r="AW31" s="24">
        <v>68</v>
      </c>
      <c r="AX31" s="28">
        <f t="shared" si="24"/>
        <v>-0.37614678899082565</v>
      </c>
      <c r="AY31" s="24">
        <v>73</v>
      </c>
      <c r="AZ31" s="28">
        <f t="shared" si="25"/>
        <v>7.3529411764705843E-2</v>
      </c>
      <c r="BA31" s="24">
        <v>86</v>
      </c>
      <c r="BB31" s="28">
        <f t="shared" si="26"/>
        <v>0.17808219178082196</v>
      </c>
    </row>
    <row r="32" spans="1:54" x14ac:dyDescent="0.2">
      <c r="A32" s="24" t="s">
        <v>52</v>
      </c>
      <c r="B32" s="29">
        <f>SUM(B22:B31)</f>
        <v>2848</v>
      </c>
      <c r="C32" s="29">
        <f>SUM(C22:C31)</f>
        <v>3077</v>
      </c>
      <c r="D32" s="28">
        <f>C32/B32 - 1</f>
        <v>8.0407303370786609E-2</v>
      </c>
      <c r="E32" s="29">
        <f>SUM(E22:E31)</f>
        <v>2873</v>
      </c>
      <c r="F32" s="28">
        <f>E32/C32 - 1</f>
        <v>-6.6298342541436517E-2</v>
      </c>
      <c r="G32" s="29">
        <f>SUM(G22:G31)</f>
        <v>3063</v>
      </c>
      <c r="H32" s="28">
        <f>G32/E32 - 1</f>
        <v>6.613296206056396E-2</v>
      </c>
      <c r="I32" s="38">
        <f>SUM(I22:I31)</f>
        <v>3287</v>
      </c>
      <c r="J32" s="28">
        <f>I32/G32 - 1</f>
        <v>7.3130917401240669E-2</v>
      </c>
      <c r="K32" s="38">
        <f>SUM(K22:K31)</f>
        <v>3146</v>
      </c>
      <c r="L32" s="28">
        <f>K32/I32 - 1</f>
        <v>-4.2896257986005493E-2</v>
      </c>
      <c r="M32" s="38">
        <f>SUM(M22:M31)</f>
        <v>3077</v>
      </c>
      <c r="N32" s="28">
        <f>M32/K32 - 1</f>
        <v>-2.193261284170378E-2</v>
      </c>
      <c r="O32" s="38">
        <f>SUM(O22:O31)</f>
        <v>3179</v>
      </c>
      <c r="P32" s="28">
        <f>O32/M32 - 1</f>
        <v>3.3149171270718147E-2</v>
      </c>
      <c r="Q32" s="38">
        <f>SUM(Q22:Q31)</f>
        <v>2827</v>
      </c>
      <c r="R32" s="28">
        <f>Q32/O32 - 1</f>
        <v>-0.11072664359861595</v>
      </c>
      <c r="S32" s="38">
        <f>SUM(S22:S31)</f>
        <v>2776</v>
      </c>
      <c r="T32" s="28">
        <f>S32/Q32 - 1</f>
        <v>-1.8040325433321569E-2</v>
      </c>
      <c r="U32" s="38">
        <f>SUM(U22:U31)</f>
        <v>2848</v>
      </c>
      <c r="V32" s="28">
        <f>U32/S32 - 1</f>
        <v>2.5936599423631135E-2</v>
      </c>
      <c r="W32" s="38">
        <f>SUM(W22:W31)</f>
        <v>2939</v>
      </c>
      <c r="X32" s="28">
        <f t="shared" si="11"/>
        <v>3.1952247191011196E-2</v>
      </c>
      <c r="Y32" s="38">
        <f>SUM(Y22:Y31)</f>
        <v>3002</v>
      </c>
      <c r="Z32" s="28">
        <f t="shared" si="12"/>
        <v>2.1435862538278228E-2</v>
      </c>
      <c r="AA32" s="38">
        <f>SUM(AA22:AA31)</f>
        <v>3210</v>
      </c>
      <c r="AB32" s="28">
        <f t="shared" si="13"/>
        <v>6.9287141905396421E-2</v>
      </c>
      <c r="AC32" s="38">
        <f>SUM(AC22:AC31)</f>
        <v>3470</v>
      </c>
      <c r="AD32" s="28">
        <f t="shared" si="14"/>
        <v>8.0996884735202501E-2</v>
      </c>
      <c r="AE32" s="24">
        <f>SUM(AE22:AE31)</f>
        <v>3363</v>
      </c>
      <c r="AF32" s="28">
        <f t="shared" si="15"/>
        <v>-3.0835734870316989E-2</v>
      </c>
      <c r="AG32" s="24">
        <f>SUM(AG22:AG31)</f>
        <v>3466</v>
      </c>
      <c r="AH32" s="28">
        <f t="shared" si="16"/>
        <v>3.0627415997621199E-2</v>
      </c>
      <c r="AI32" s="24">
        <f>SUM(AI22:AI31)</f>
        <v>3229</v>
      </c>
      <c r="AJ32" s="28">
        <f t="shared" si="17"/>
        <v>-6.8378534333525698E-2</v>
      </c>
      <c r="AK32" s="24">
        <f>SUM(AK22:AK31)</f>
        <v>3182</v>
      </c>
      <c r="AL32" s="28">
        <f t="shared" si="21"/>
        <v>-1.4555589965933757E-2</v>
      </c>
      <c r="AM32" s="24">
        <f>SUM(AM22:AM31)</f>
        <v>3025</v>
      </c>
      <c r="AN32" s="28">
        <f t="shared" si="18"/>
        <v>-4.9340037712130691E-2</v>
      </c>
      <c r="AO32" s="24">
        <f>SUM(AO22:AO31)</f>
        <v>3048</v>
      </c>
      <c r="AP32" s="28">
        <f t="shared" si="19"/>
        <v>7.603305785123915E-3</v>
      </c>
      <c r="AQ32" s="24">
        <f>SUM(AQ22:AQ31)</f>
        <v>3162</v>
      </c>
      <c r="AR32" s="28">
        <f t="shared" si="20"/>
        <v>3.740157480314954E-2</v>
      </c>
      <c r="AS32" s="24">
        <f>SUM(AS22:AS31)</f>
        <v>3363</v>
      </c>
      <c r="AT32" s="28">
        <f t="shared" si="22"/>
        <v>6.3567362428842422E-2</v>
      </c>
      <c r="AU32" s="24">
        <f>SUM(AU22:AU31)</f>
        <v>3423</v>
      </c>
      <c r="AV32" s="28">
        <f t="shared" si="23"/>
        <v>1.7841213202497874E-2</v>
      </c>
      <c r="AW32" s="24">
        <f>SUM(AW22:AW31)</f>
        <v>3253</v>
      </c>
      <c r="AX32" s="28">
        <f t="shared" si="24"/>
        <v>-4.9664037394098748E-2</v>
      </c>
      <c r="AY32" s="24">
        <f>SUM(AY22:AY31)</f>
        <v>3348</v>
      </c>
      <c r="AZ32" s="28">
        <f t="shared" si="25"/>
        <v>2.9203811865969875E-2</v>
      </c>
      <c r="BA32" s="24">
        <f>SUM(BA22:BA31)</f>
        <v>3352</v>
      </c>
      <c r="BB32" s="28">
        <f t="shared" si="26"/>
        <v>1.1947431302270495E-3</v>
      </c>
    </row>
    <row r="33" spans="1:54" x14ac:dyDescent="0.2">
      <c r="A33" s="36" t="s">
        <v>432</v>
      </c>
      <c r="B33" s="58"/>
      <c r="C33" s="59"/>
      <c r="D33" s="36"/>
    </row>
    <row r="34" spans="1:54" x14ac:dyDescent="0.2">
      <c r="A34" s="161" t="s">
        <v>447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76"/>
      <c r="AB34" s="77"/>
    </row>
    <row r="35" spans="1:54" x14ac:dyDescent="0.2">
      <c r="A35" s="23" t="s">
        <v>437</v>
      </c>
      <c r="B35" s="23">
        <v>1996</v>
      </c>
      <c r="C35" s="23">
        <v>1997</v>
      </c>
      <c r="D35" s="24"/>
      <c r="E35" s="23">
        <v>1998</v>
      </c>
      <c r="F35" s="24"/>
      <c r="G35" s="23">
        <v>1999</v>
      </c>
      <c r="H35" s="24"/>
      <c r="I35" s="38">
        <v>2000</v>
      </c>
      <c r="J35" s="38"/>
      <c r="K35" s="38">
        <v>2001</v>
      </c>
      <c r="L35" s="38"/>
      <c r="M35" s="23" t="s">
        <v>117</v>
      </c>
      <c r="N35" s="24"/>
      <c r="O35" s="24">
        <v>2003</v>
      </c>
      <c r="P35" s="24"/>
      <c r="Q35" s="24">
        <v>2004</v>
      </c>
      <c r="R35" s="24"/>
      <c r="S35" s="24">
        <v>2005</v>
      </c>
      <c r="T35" s="24"/>
      <c r="U35" s="24">
        <v>2006</v>
      </c>
      <c r="V35" s="24"/>
      <c r="W35" s="24">
        <v>2007</v>
      </c>
      <c r="X35" s="24"/>
      <c r="Y35" s="24">
        <v>2008</v>
      </c>
      <c r="Z35" s="24"/>
      <c r="AA35" s="24">
        <v>2009</v>
      </c>
      <c r="AB35" s="24"/>
      <c r="AC35" s="24">
        <v>2010</v>
      </c>
      <c r="AD35" s="24"/>
      <c r="AE35" s="24">
        <v>2011</v>
      </c>
      <c r="AF35" s="24"/>
      <c r="AG35" s="24">
        <v>2012</v>
      </c>
      <c r="AH35" s="24"/>
      <c r="AI35" s="24">
        <v>2013</v>
      </c>
      <c r="AJ35" s="24"/>
      <c r="AK35" s="24">
        <v>2014</v>
      </c>
      <c r="AL35" s="24"/>
      <c r="AM35" s="24">
        <v>2015</v>
      </c>
      <c r="AN35" s="24"/>
      <c r="AO35" s="24">
        <v>2016</v>
      </c>
      <c r="AP35" s="24"/>
      <c r="AQ35" s="24">
        <v>2017</v>
      </c>
      <c r="AR35" s="24"/>
      <c r="AS35" s="24">
        <v>2018</v>
      </c>
      <c r="AT35" s="24"/>
      <c r="AU35" s="24">
        <v>2019</v>
      </c>
      <c r="AV35" s="24"/>
      <c r="AW35" s="24">
        <v>2020</v>
      </c>
      <c r="AX35" s="24"/>
      <c r="AY35" s="24">
        <v>2021</v>
      </c>
      <c r="AZ35" s="24"/>
      <c r="BA35" s="24">
        <v>2022</v>
      </c>
      <c r="BB35" s="24"/>
    </row>
    <row r="36" spans="1:54" x14ac:dyDescent="0.2">
      <c r="A36" s="24" t="s">
        <v>439</v>
      </c>
      <c r="B36" s="28">
        <f t="shared" ref="B36:C46" si="27">B22/B$32</f>
        <v>0.9069522471910112</v>
      </c>
      <c r="C36" s="28">
        <f t="shared" si="27"/>
        <v>0.91485212869678256</v>
      </c>
      <c r="D36" s="24"/>
      <c r="E36" s="28">
        <f t="shared" ref="E36:E46" si="28">E22/E$32</f>
        <v>0.92829794639749386</v>
      </c>
      <c r="F36" s="24"/>
      <c r="G36" s="28">
        <f t="shared" ref="G36:G46" si="29">G22/G$32</f>
        <v>0.93176624224616389</v>
      </c>
      <c r="H36" s="24"/>
      <c r="I36" s="28">
        <f t="shared" ref="I36:I46" si="30">I22/I$32</f>
        <v>0.91724977182841494</v>
      </c>
      <c r="J36" s="28"/>
      <c r="K36" s="28">
        <f t="shared" ref="K36:K46" si="31">K22/K$32</f>
        <v>0.91640178003814365</v>
      </c>
      <c r="L36" s="28"/>
      <c r="M36" s="28">
        <f t="shared" ref="M36:M46" si="32">M22/M$32</f>
        <v>0.91647708807279815</v>
      </c>
      <c r="N36" s="24"/>
      <c r="O36" s="28">
        <f t="shared" ref="O36:O46" si="33">O22/O$32</f>
        <v>0.9116074237181504</v>
      </c>
      <c r="P36" s="24"/>
      <c r="Q36" s="28">
        <f t="shared" ref="Q36:Q46" si="34">Q22/Q$32</f>
        <v>0.8910505836575876</v>
      </c>
      <c r="R36" s="24"/>
      <c r="S36" s="28">
        <f t="shared" ref="S36:S46" si="35">S22/S$32</f>
        <v>0.89265129682997113</v>
      </c>
      <c r="T36" s="24"/>
      <c r="U36" s="28">
        <f t="shared" ref="U36:U46" si="36">U22/U$32</f>
        <v>0.9006320224719101</v>
      </c>
      <c r="V36" s="24"/>
      <c r="W36" s="28">
        <f t="shared" ref="W36:Y46" si="37">W22/W$32</f>
        <v>0.90132698196665528</v>
      </c>
      <c r="X36" s="24"/>
      <c r="Y36" s="28">
        <f t="shared" si="37"/>
        <v>0.90772818121252496</v>
      </c>
      <c r="Z36" s="24"/>
      <c r="AA36" s="28">
        <f t="shared" ref="AA36:AC46" si="38">AA22/AA$32</f>
        <v>0.91464174454828662</v>
      </c>
      <c r="AB36" s="24"/>
      <c r="AC36" s="28">
        <f t="shared" si="38"/>
        <v>0.91239193083573489</v>
      </c>
      <c r="AD36" s="24"/>
      <c r="AE36" s="28">
        <f t="shared" ref="AE36:AE46" si="39">AE22/AE$32</f>
        <v>0.91019922688076127</v>
      </c>
      <c r="AF36" s="24"/>
      <c r="AG36" s="28">
        <f t="shared" ref="AG36:AI46" si="40">AG22/AG$32</f>
        <v>0.9091171379111368</v>
      </c>
      <c r="AH36" s="24"/>
      <c r="AI36" s="28">
        <f t="shared" si="40"/>
        <v>0.89532362960668943</v>
      </c>
      <c r="AJ36" s="24"/>
      <c r="AK36" s="28">
        <f t="shared" ref="AK36:AM46" si="41">AK22/AK$32</f>
        <v>0.92143306096794464</v>
      </c>
      <c r="AL36" s="24"/>
      <c r="AM36" s="28">
        <f t="shared" si="41"/>
        <v>0.91008264462809918</v>
      </c>
      <c r="AN36" s="24"/>
      <c r="AO36" s="28">
        <f t="shared" ref="AO36:AQ46" si="42">AO22/AO$32</f>
        <v>0.90748031496062997</v>
      </c>
      <c r="AP36" s="24"/>
      <c r="AQ36" s="28">
        <f t="shared" si="42"/>
        <v>0.89911448450347886</v>
      </c>
      <c r="AR36" s="24"/>
      <c r="AS36" s="28">
        <f t="shared" ref="AS36:AU46" si="43">AS22/AS$32</f>
        <v>0.90365744870651199</v>
      </c>
      <c r="AT36" s="24"/>
      <c r="AU36" s="28">
        <f t="shared" si="43"/>
        <v>0.89775051124744376</v>
      </c>
      <c r="AV36" s="24"/>
      <c r="AW36" s="28">
        <f t="shared" ref="AW36:AY46" si="44">AW22/AW$32</f>
        <v>0.91300338149400551</v>
      </c>
      <c r="AX36" s="24"/>
      <c r="AY36" s="28">
        <f t="shared" si="44"/>
        <v>0.90860215053763438</v>
      </c>
      <c r="AZ36" s="24"/>
      <c r="BA36" s="28">
        <f t="shared" ref="BA36" si="45">BA22/BA$32</f>
        <v>0.90930787589498807</v>
      </c>
      <c r="BB36" s="24"/>
    </row>
    <row r="37" spans="1:54" x14ac:dyDescent="0.2">
      <c r="A37" s="24" t="s">
        <v>440</v>
      </c>
      <c r="B37" s="28">
        <f t="shared" si="27"/>
        <v>3.0547752808988762E-2</v>
      </c>
      <c r="C37" s="28">
        <f t="shared" si="27"/>
        <v>2.8274293142671433E-2</v>
      </c>
      <c r="D37" s="24"/>
      <c r="E37" s="28">
        <f t="shared" si="28"/>
        <v>2.2276366167768884E-2</v>
      </c>
      <c r="F37" s="24"/>
      <c r="G37" s="28">
        <f t="shared" si="29"/>
        <v>2.6118184786157361E-2</v>
      </c>
      <c r="H37" s="24"/>
      <c r="I37" s="28">
        <f t="shared" si="30"/>
        <v>2.9510191664131429E-2</v>
      </c>
      <c r="J37" s="28"/>
      <c r="K37" s="28">
        <f t="shared" si="31"/>
        <v>3.1468531468531472E-2</v>
      </c>
      <c r="L37" s="28"/>
      <c r="M37" s="28">
        <f t="shared" si="32"/>
        <v>3.1199220019499513E-2</v>
      </c>
      <c r="N37" s="24"/>
      <c r="O37" s="28">
        <f t="shared" si="33"/>
        <v>2.7052532242843663E-2</v>
      </c>
      <c r="P37" s="24"/>
      <c r="Q37" s="28">
        <f t="shared" si="34"/>
        <v>3.431199151043509E-2</v>
      </c>
      <c r="R37" s="24"/>
      <c r="S37" s="28">
        <f t="shared" si="35"/>
        <v>2.7377521613832854E-2</v>
      </c>
      <c r="T37" s="24"/>
      <c r="U37" s="28">
        <f t="shared" si="36"/>
        <v>2.5632022471910113E-2</v>
      </c>
      <c r="V37" s="24"/>
      <c r="W37" s="28">
        <f t="shared" si="37"/>
        <v>2.4838380401497107E-2</v>
      </c>
      <c r="X37" s="24"/>
      <c r="Y37" s="28">
        <f t="shared" si="37"/>
        <v>2.2318454363757494E-2</v>
      </c>
      <c r="Z37" s="24"/>
      <c r="AA37" s="28">
        <f t="shared" si="38"/>
        <v>2.4610591900311528E-2</v>
      </c>
      <c r="AB37" s="24"/>
      <c r="AC37" s="28">
        <f t="shared" si="38"/>
        <v>2.420749279538905E-2</v>
      </c>
      <c r="AD37" s="24"/>
      <c r="AE37" s="28">
        <f t="shared" si="39"/>
        <v>2.5572405590246802E-2</v>
      </c>
      <c r="AF37" s="24"/>
      <c r="AG37" s="28">
        <f t="shared" si="40"/>
        <v>2.1061742642815927E-2</v>
      </c>
      <c r="AH37" s="24"/>
      <c r="AI37" s="28">
        <f t="shared" si="40"/>
        <v>1.7033137194177764E-2</v>
      </c>
      <c r="AJ37" s="24"/>
      <c r="AK37" s="28">
        <f t="shared" si="41"/>
        <v>1.759899434318039E-2</v>
      </c>
      <c r="AL37" s="24"/>
      <c r="AM37" s="28">
        <f t="shared" si="41"/>
        <v>1.9834710743801654E-2</v>
      </c>
      <c r="AN37" s="24"/>
      <c r="AO37" s="28">
        <f t="shared" si="42"/>
        <v>2.4606299212598427E-2</v>
      </c>
      <c r="AP37" s="24"/>
      <c r="AQ37" s="28">
        <f t="shared" si="42"/>
        <v>3.2890575585072739E-2</v>
      </c>
      <c r="AR37" s="24"/>
      <c r="AS37" s="28">
        <f t="shared" si="43"/>
        <v>2.4977698483496878E-2</v>
      </c>
      <c r="AT37" s="24"/>
      <c r="AU37" s="28">
        <f t="shared" si="43"/>
        <v>2.0449897750511249E-2</v>
      </c>
      <c r="AV37" s="24"/>
      <c r="AW37" s="28">
        <f t="shared" si="44"/>
        <v>2.1211189671072855E-2</v>
      </c>
      <c r="AX37" s="24"/>
      <c r="AY37" s="28">
        <f t="shared" si="44"/>
        <v>2.5388291517323774E-2</v>
      </c>
      <c r="AZ37" s="24"/>
      <c r="BA37" s="28">
        <f t="shared" ref="BA37" si="46">BA23/BA$32</f>
        <v>2.0883054892601432E-2</v>
      </c>
      <c r="BB37" s="24"/>
    </row>
    <row r="38" spans="1:54" x14ac:dyDescent="0.2">
      <c r="A38" s="24" t="s">
        <v>441</v>
      </c>
      <c r="B38" s="28">
        <f t="shared" si="27"/>
        <v>1.7556179775280898E-3</v>
      </c>
      <c r="C38" s="28">
        <f t="shared" si="27"/>
        <v>6.4998375040623989E-4</v>
      </c>
      <c r="D38" s="24"/>
      <c r="E38" s="28">
        <f t="shared" si="28"/>
        <v>3.4806822137138882E-4</v>
      </c>
      <c r="F38" s="24"/>
      <c r="G38" s="28">
        <f t="shared" si="29"/>
        <v>9.7943192948090111E-4</v>
      </c>
      <c r="H38" s="24"/>
      <c r="I38" s="28">
        <f t="shared" si="30"/>
        <v>2.4338302403407361E-3</v>
      </c>
      <c r="J38" s="28"/>
      <c r="K38" s="28">
        <f t="shared" si="31"/>
        <v>1.9071837253655435E-3</v>
      </c>
      <c r="L38" s="28"/>
      <c r="M38" s="28">
        <f t="shared" si="32"/>
        <v>2.9249268768280793E-3</v>
      </c>
      <c r="N38" s="24"/>
      <c r="O38" s="28">
        <f t="shared" si="33"/>
        <v>3.1456432840515887E-3</v>
      </c>
      <c r="P38" s="24"/>
      <c r="Q38" s="28">
        <f t="shared" si="34"/>
        <v>5.6597099398655818E-3</v>
      </c>
      <c r="R38" s="24"/>
      <c r="S38" s="28">
        <f t="shared" si="35"/>
        <v>6.8443804034582136E-3</v>
      </c>
      <c r="T38" s="24"/>
      <c r="U38" s="28">
        <f t="shared" si="36"/>
        <v>3.1601123595505617E-3</v>
      </c>
      <c r="V38" s="24"/>
      <c r="W38" s="28">
        <f t="shared" si="37"/>
        <v>2.7220142905750254E-3</v>
      </c>
      <c r="X38" s="24"/>
      <c r="Y38" s="28">
        <f t="shared" si="37"/>
        <v>6.6622251832111927E-4</v>
      </c>
      <c r="Z38" s="24"/>
      <c r="AA38" s="28">
        <f t="shared" si="38"/>
        <v>1.557632398753894E-3</v>
      </c>
      <c r="AB38" s="24"/>
      <c r="AC38" s="28">
        <f t="shared" si="38"/>
        <v>2.0172910662824206E-3</v>
      </c>
      <c r="AD38" s="24"/>
      <c r="AE38" s="28">
        <f t="shared" si="39"/>
        <v>2.6761819803746653E-3</v>
      </c>
      <c r="AF38" s="24"/>
      <c r="AG38" s="28">
        <f t="shared" si="40"/>
        <v>3.7507212925562607E-3</v>
      </c>
      <c r="AH38" s="24"/>
      <c r="AI38" s="28">
        <f t="shared" si="40"/>
        <v>3.7163208423660575E-3</v>
      </c>
      <c r="AJ38" s="24"/>
      <c r="AK38" s="28">
        <f t="shared" si="41"/>
        <v>2.8284098051539913E-3</v>
      </c>
      <c r="AL38" s="24"/>
      <c r="AM38" s="28">
        <f t="shared" si="41"/>
        <v>1.652892561983471E-3</v>
      </c>
      <c r="AN38" s="24"/>
      <c r="AO38" s="28">
        <f t="shared" si="42"/>
        <v>1.968503937007874E-3</v>
      </c>
      <c r="AP38" s="24"/>
      <c r="AQ38" s="28">
        <f t="shared" si="42"/>
        <v>2.213788741302973E-3</v>
      </c>
      <c r="AR38" s="24"/>
      <c r="AS38" s="28">
        <f t="shared" si="43"/>
        <v>2.3788284269997025E-3</v>
      </c>
      <c r="AT38" s="24"/>
      <c r="AU38" s="28">
        <f t="shared" si="43"/>
        <v>2.6292725679228747E-3</v>
      </c>
      <c r="AV38" s="24"/>
      <c r="AW38" s="28">
        <f t="shared" si="44"/>
        <v>2.4592683676606208E-3</v>
      </c>
      <c r="AX38" s="24"/>
      <c r="AY38" s="28">
        <f t="shared" si="44"/>
        <v>2.9868578255675031E-3</v>
      </c>
      <c r="AZ38" s="24"/>
      <c r="BA38" s="28">
        <f t="shared" ref="BA38" si="47">BA24/BA$32</f>
        <v>3.5799522673031028E-3</v>
      </c>
      <c r="BB38" s="24"/>
    </row>
    <row r="39" spans="1:54" x14ac:dyDescent="0.2">
      <c r="A39" s="24" t="s">
        <v>442</v>
      </c>
      <c r="B39" s="28">
        <f t="shared" si="27"/>
        <v>3.1601123595505617E-3</v>
      </c>
      <c r="C39" s="28">
        <f t="shared" si="27"/>
        <v>9.7497562560935978E-4</v>
      </c>
      <c r="D39" s="24"/>
      <c r="E39" s="28">
        <f t="shared" si="28"/>
        <v>1.3922728854855553E-3</v>
      </c>
      <c r="F39" s="24"/>
      <c r="G39" s="28">
        <f t="shared" si="29"/>
        <v>9.7943192948090111E-4</v>
      </c>
      <c r="H39" s="24"/>
      <c r="I39" s="28">
        <f t="shared" si="30"/>
        <v>1.5211439002129601E-3</v>
      </c>
      <c r="J39" s="28"/>
      <c r="K39" s="28">
        <f t="shared" si="31"/>
        <v>2.5429116338207248E-3</v>
      </c>
      <c r="L39" s="28"/>
      <c r="M39" s="28">
        <f t="shared" si="32"/>
        <v>2.5999350016249595E-3</v>
      </c>
      <c r="N39" s="24"/>
      <c r="O39" s="28">
        <f t="shared" si="33"/>
        <v>3.4602076124567475E-3</v>
      </c>
      <c r="P39" s="24"/>
      <c r="Q39" s="28">
        <f t="shared" si="34"/>
        <v>3.1835868411743897E-3</v>
      </c>
      <c r="R39" s="24"/>
      <c r="S39" s="28">
        <f t="shared" si="35"/>
        <v>1.8011527377521613E-3</v>
      </c>
      <c r="T39" s="24"/>
      <c r="U39" s="28">
        <f t="shared" si="36"/>
        <v>2.4578651685393258E-3</v>
      </c>
      <c r="V39" s="24"/>
      <c r="W39" s="28">
        <f t="shared" si="37"/>
        <v>1.3610071452875127E-3</v>
      </c>
      <c r="X39" s="24"/>
      <c r="Y39" s="28">
        <f t="shared" si="37"/>
        <v>1.3324450366422385E-3</v>
      </c>
      <c r="Z39" s="24"/>
      <c r="AA39" s="28">
        <f t="shared" si="38"/>
        <v>9.3457943925233649E-4</v>
      </c>
      <c r="AB39" s="24"/>
      <c r="AC39" s="28">
        <f t="shared" si="38"/>
        <v>2.3054755043227667E-3</v>
      </c>
      <c r="AD39" s="24"/>
      <c r="AE39" s="28">
        <f t="shared" si="39"/>
        <v>1.7841213202497771E-3</v>
      </c>
      <c r="AF39" s="24"/>
      <c r="AG39" s="28">
        <f t="shared" si="40"/>
        <v>8.6555106751298326E-4</v>
      </c>
      <c r="AH39" s="24"/>
      <c r="AI39" s="28">
        <f t="shared" si="40"/>
        <v>0</v>
      </c>
      <c r="AJ39" s="24"/>
      <c r="AK39" s="28">
        <f t="shared" si="41"/>
        <v>6.285355122564425E-4</v>
      </c>
      <c r="AL39" s="24"/>
      <c r="AM39" s="28">
        <f t="shared" si="41"/>
        <v>6.6115702479338848E-4</v>
      </c>
      <c r="AN39" s="24"/>
      <c r="AO39" s="28">
        <f t="shared" si="42"/>
        <v>9.8425196850393699E-4</v>
      </c>
      <c r="AP39" s="24"/>
      <c r="AQ39" s="28">
        <f t="shared" si="42"/>
        <v>9.4876660341555979E-4</v>
      </c>
      <c r="AR39" s="24"/>
      <c r="AS39" s="28">
        <f t="shared" si="43"/>
        <v>1.1894142134998512E-3</v>
      </c>
      <c r="AT39" s="24"/>
      <c r="AU39" s="28">
        <f t="shared" si="43"/>
        <v>5.842827928717499E-4</v>
      </c>
      <c r="AV39" s="24"/>
      <c r="AW39" s="28">
        <f t="shared" si="44"/>
        <v>1.5370427297878881E-3</v>
      </c>
      <c r="AX39" s="24"/>
      <c r="AY39" s="28">
        <f t="shared" si="44"/>
        <v>8.960573476702509E-4</v>
      </c>
      <c r="AZ39" s="24"/>
      <c r="BA39" s="28">
        <f t="shared" ref="BA39" si="48">BA25/BA$32</f>
        <v>1.4916467780429594E-3</v>
      </c>
      <c r="BB39" s="24"/>
    </row>
    <row r="40" spans="1:54" x14ac:dyDescent="0.2">
      <c r="A40" s="24" t="s">
        <v>443</v>
      </c>
      <c r="B40" s="28">
        <f t="shared" si="27"/>
        <v>3.3356741573033706E-2</v>
      </c>
      <c r="C40" s="28">
        <f t="shared" si="27"/>
        <v>3.4449138771530712E-2</v>
      </c>
      <c r="D40" s="24"/>
      <c r="E40" s="28">
        <f t="shared" si="28"/>
        <v>3.6895231465367211E-2</v>
      </c>
      <c r="F40" s="24"/>
      <c r="G40" s="28">
        <f t="shared" si="29"/>
        <v>2.742409402546523E-2</v>
      </c>
      <c r="H40" s="24"/>
      <c r="I40" s="28">
        <f t="shared" si="30"/>
        <v>3.2856708244599936E-2</v>
      </c>
      <c r="J40" s="28"/>
      <c r="K40" s="28">
        <f t="shared" si="31"/>
        <v>3.8143674507310869E-2</v>
      </c>
      <c r="L40" s="28"/>
      <c r="M40" s="28">
        <f t="shared" si="32"/>
        <v>3.4449138771530712E-2</v>
      </c>
      <c r="N40" s="24"/>
      <c r="O40" s="28">
        <f t="shared" si="33"/>
        <v>3.1456432840515886E-2</v>
      </c>
      <c r="P40" s="24"/>
      <c r="Q40" s="28">
        <f t="shared" si="34"/>
        <v>4.2094092677750265E-2</v>
      </c>
      <c r="R40" s="24"/>
      <c r="S40" s="28">
        <f t="shared" si="35"/>
        <v>4.2507204610951012E-2</v>
      </c>
      <c r="T40" s="24"/>
      <c r="U40" s="28">
        <f t="shared" si="36"/>
        <v>3.8974719101123594E-2</v>
      </c>
      <c r="V40" s="24"/>
      <c r="W40" s="28">
        <f t="shared" si="37"/>
        <v>3.8448451854372234E-2</v>
      </c>
      <c r="X40" s="24"/>
      <c r="Y40" s="28">
        <f t="shared" si="37"/>
        <v>3.9307128580946038E-2</v>
      </c>
      <c r="Z40" s="24"/>
      <c r="AA40" s="28">
        <f t="shared" si="38"/>
        <v>3.5825545171339561E-2</v>
      </c>
      <c r="AB40" s="24"/>
      <c r="AC40" s="28">
        <f t="shared" si="38"/>
        <v>3.256484149855908E-2</v>
      </c>
      <c r="AD40" s="24"/>
      <c r="AE40" s="28">
        <f t="shared" si="39"/>
        <v>3.2411537317870949E-2</v>
      </c>
      <c r="AF40" s="24"/>
      <c r="AG40" s="28">
        <f t="shared" si="40"/>
        <v>3.693017888055395E-2</v>
      </c>
      <c r="AH40" s="24"/>
      <c r="AI40" s="28">
        <f t="shared" si="40"/>
        <v>3.4375967791886036E-2</v>
      </c>
      <c r="AJ40" s="24"/>
      <c r="AK40" s="28">
        <f t="shared" si="41"/>
        <v>3.0798240100565682E-2</v>
      </c>
      <c r="AL40" s="24"/>
      <c r="AM40" s="28">
        <f t="shared" si="41"/>
        <v>2.809917355371901E-2</v>
      </c>
      <c r="AN40" s="24"/>
      <c r="AO40" s="28">
        <f t="shared" si="42"/>
        <v>3.2480314960629919E-2</v>
      </c>
      <c r="AP40" s="24"/>
      <c r="AQ40" s="28">
        <f t="shared" si="42"/>
        <v>3.2258064516129031E-2</v>
      </c>
      <c r="AR40" s="24"/>
      <c r="AS40" s="28">
        <f t="shared" si="43"/>
        <v>2.7951234017246505E-2</v>
      </c>
      <c r="AT40" s="24"/>
      <c r="AU40" s="28">
        <f t="shared" si="43"/>
        <v>3.2135553607946246E-2</v>
      </c>
      <c r="AV40" s="24"/>
      <c r="AW40" s="28">
        <f t="shared" si="44"/>
        <v>2.9203811865969875E-2</v>
      </c>
      <c r="AX40" s="24"/>
      <c r="AY40" s="28">
        <f t="shared" si="44"/>
        <v>2.8673835125448029E-2</v>
      </c>
      <c r="AZ40" s="24"/>
      <c r="BA40" s="28">
        <f t="shared" ref="BA40" si="49">BA26/BA$32</f>
        <v>2.8937947494033413E-2</v>
      </c>
      <c r="BB40" s="24"/>
    </row>
    <row r="41" spans="1:54" x14ac:dyDescent="0.2">
      <c r="A41" s="24" t="s">
        <v>444</v>
      </c>
      <c r="B41" s="28">
        <f t="shared" si="27"/>
        <v>5.9691011235955055E-3</v>
      </c>
      <c r="C41" s="28">
        <f t="shared" si="27"/>
        <v>3.2499187520311991E-3</v>
      </c>
      <c r="D41" s="24"/>
      <c r="E41" s="28">
        <f t="shared" si="28"/>
        <v>3.1326139923424992E-3</v>
      </c>
      <c r="F41" s="24"/>
      <c r="G41" s="28">
        <f t="shared" si="29"/>
        <v>6.5295461965393404E-4</v>
      </c>
      <c r="H41" s="24"/>
      <c r="I41" s="28">
        <f t="shared" si="30"/>
        <v>2.4338302403407361E-3</v>
      </c>
      <c r="J41" s="28"/>
      <c r="K41" s="28">
        <f t="shared" si="31"/>
        <v>2.2250476795931343E-3</v>
      </c>
      <c r="L41" s="28"/>
      <c r="M41" s="28">
        <f t="shared" si="32"/>
        <v>9.7497562560935978E-4</v>
      </c>
      <c r="N41" s="24"/>
      <c r="O41" s="28">
        <f t="shared" si="33"/>
        <v>5.662157911292859E-3</v>
      </c>
      <c r="P41" s="24"/>
      <c r="Q41" s="28">
        <f t="shared" si="34"/>
        <v>4.5985143261407851E-3</v>
      </c>
      <c r="R41" s="24"/>
      <c r="S41" s="28">
        <f t="shared" si="35"/>
        <v>4.6829971181556193E-3</v>
      </c>
      <c r="T41" s="24"/>
      <c r="U41" s="28">
        <f t="shared" si="36"/>
        <v>4.9157303370786515E-3</v>
      </c>
      <c r="V41" s="24"/>
      <c r="W41" s="28">
        <f t="shared" si="37"/>
        <v>3.4025178632187819E-3</v>
      </c>
      <c r="X41" s="24"/>
      <c r="Y41" s="28">
        <f t="shared" si="37"/>
        <v>1.6655562958027982E-3</v>
      </c>
      <c r="Z41" s="24"/>
      <c r="AA41" s="28">
        <f t="shared" si="38"/>
        <v>1.869158878504673E-3</v>
      </c>
      <c r="AB41" s="24"/>
      <c r="AC41" s="28">
        <f t="shared" si="38"/>
        <v>3.4582132564841498E-3</v>
      </c>
      <c r="AD41" s="24"/>
      <c r="AE41" s="28">
        <f t="shared" si="39"/>
        <v>7.7311923877490338E-3</v>
      </c>
      <c r="AF41" s="24"/>
      <c r="AG41" s="28">
        <f t="shared" si="40"/>
        <v>5.7703404500865554E-3</v>
      </c>
      <c r="AH41" s="24"/>
      <c r="AI41" s="28">
        <f t="shared" si="40"/>
        <v>3.0969340353050479E-3</v>
      </c>
      <c r="AJ41" s="24"/>
      <c r="AK41" s="28">
        <f t="shared" si="41"/>
        <v>3.771213073538655E-3</v>
      </c>
      <c r="AL41" s="24"/>
      <c r="AM41" s="28">
        <f t="shared" si="41"/>
        <v>7.2727272727272727E-3</v>
      </c>
      <c r="AN41" s="24"/>
      <c r="AO41" s="28">
        <f t="shared" si="42"/>
        <v>5.5774278215223096E-3</v>
      </c>
      <c r="AP41" s="24"/>
      <c r="AQ41" s="28">
        <f t="shared" si="42"/>
        <v>4.4275774826059459E-3</v>
      </c>
      <c r="AR41" s="24"/>
      <c r="AS41" s="28">
        <f t="shared" si="43"/>
        <v>6.839131727624145E-3</v>
      </c>
      <c r="AT41" s="24"/>
      <c r="AU41" s="28">
        <f t="shared" si="43"/>
        <v>7.5956763073327487E-3</v>
      </c>
      <c r="AV41" s="24"/>
      <c r="AW41" s="28">
        <f t="shared" si="44"/>
        <v>5.533353827236397E-3</v>
      </c>
      <c r="AX41" s="24"/>
      <c r="AY41" s="28">
        <f t="shared" si="44"/>
        <v>4.7789725209080045E-3</v>
      </c>
      <c r="AZ41" s="24"/>
      <c r="BA41" s="28">
        <f t="shared" ref="BA41" si="50">BA27/BA$32</f>
        <v>2.6849642004773268E-3</v>
      </c>
      <c r="BB41" s="24"/>
    </row>
    <row r="42" spans="1:54" x14ac:dyDescent="0.2">
      <c r="A42" s="24" t="s">
        <v>445</v>
      </c>
      <c r="B42" s="28">
        <f t="shared" si="27"/>
        <v>0</v>
      </c>
      <c r="C42" s="28">
        <f t="shared" si="27"/>
        <v>0</v>
      </c>
      <c r="D42" s="24"/>
      <c r="E42" s="28">
        <f t="shared" si="28"/>
        <v>0</v>
      </c>
      <c r="F42" s="24"/>
      <c r="G42" s="28">
        <f t="shared" si="29"/>
        <v>0</v>
      </c>
      <c r="H42" s="24"/>
      <c r="I42" s="28">
        <f t="shared" si="30"/>
        <v>0</v>
      </c>
      <c r="J42" s="28"/>
      <c r="K42" s="28">
        <f t="shared" si="31"/>
        <v>0</v>
      </c>
      <c r="L42" s="28"/>
      <c r="M42" s="28">
        <f t="shared" si="32"/>
        <v>0</v>
      </c>
      <c r="N42" s="24"/>
      <c r="O42" s="28">
        <f t="shared" si="33"/>
        <v>1.5728216420257944E-3</v>
      </c>
      <c r="P42" s="24"/>
      <c r="Q42" s="28">
        <f t="shared" si="34"/>
        <v>3.1835868411743897E-3</v>
      </c>
      <c r="R42" s="24"/>
      <c r="S42" s="28">
        <f t="shared" si="35"/>
        <v>6.4841498559077811E-3</v>
      </c>
      <c r="T42" s="24"/>
      <c r="U42" s="28">
        <f t="shared" si="36"/>
        <v>7.7247191011235953E-3</v>
      </c>
      <c r="V42" s="24"/>
      <c r="W42" s="28">
        <f t="shared" si="37"/>
        <v>7.1452875127594418E-3</v>
      </c>
      <c r="X42" s="24"/>
      <c r="Y42" s="28">
        <f t="shared" si="37"/>
        <v>6.6622251832111927E-3</v>
      </c>
      <c r="Z42" s="24"/>
      <c r="AA42" s="28">
        <f t="shared" si="38"/>
        <v>2.8037383177570091E-3</v>
      </c>
      <c r="AB42" s="24"/>
      <c r="AC42" s="28">
        <f t="shared" si="38"/>
        <v>2.881844380403458E-3</v>
      </c>
      <c r="AD42" s="24"/>
      <c r="AE42" s="28">
        <f t="shared" si="39"/>
        <v>4.1629497472494793E-3</v>
      </c>
      <c r="AF42" s="24"/>
      <c r="AG42" s="28">
        <f t="shared" si="40"/>
        <v>3.7507212925562607E-3</v>
      </c>
      <c r="AH42" s="24"/>
      <c r="AI42" s="28">
        <f t="shared" si="40"/>
        <v>1.8581604211830288E-3</v>
      </c>
      <c r="AJ42" s="24"/>
      <c r="AK42" s="28">
        <f t="shared" si="41"/>
        <v>2.1998742928975488E-3</v>
      </c>
      <c r="AL42" s="24"/>
      <c r="AM42" s="28">
        <f t="shared" si="41"/>
        <v>4.6280991735537192E-3</v>
      </c>
      <c r="AN42" s="24"/>
      <c r="AO42" s="28">
        <f t="shared" si="42"/>
        <v>2.952755905511811E-3</v>
      </c>
      <c r="AP42" s="24"/>
      <c r="AQ42" s="28">
        <f t="shared" si="42"/>
        <v>1.2650221378874131E-3</v>
      </c>
      <c r="AR42" s="24"/>
      <c r="AS42" s="28">
        <f t="shared" si="43"/>
        <v>3.5682426404995541E-3</v>
      </c>
      <c r="AT42" s="24"/>
      <c r="AU42" s="28">
        <f t="shared" si="43"/>
        <v>2.3371311714869996E-3</v>
      </c>
      <c r="AV42" s="24"/>
      <c r="AW42" s="28">
        <f t="shared" si="44"/>
        <v>1.8444512757454657E-3</v>
      </c>
      <c r="AX42" s="24"/>
      <c r="AY42" s="28">
        <f t="shared" si="44"/>
        <v>2.090800477897252E-3</v>
      </c>
      <c r="AZ42" s="24"/>
      <c r="BA42" s="28">
        <f t="shared" ref="BA42" si="51">BA28/BA$32</f>
        <v>2.3866348448687352E-3</v>
      </c>
      <c r="BB42" s="24"/>
    </row>
    <row r="43" spans="1:54" x14ac:dyDescent="0.2">
      <c r="A43" s="24" t="s">
        <v>448</v>
      </c>
      <c r="B43" s="28">
        <f t="shared" si="27"/>
        <v>0</v>
      </c>
      <c r="C43" s="28">
        <f t="shared" si="27"/>
        <v>0</v>
      </c>
      <c r="D43" s="24"/>
      <c r="E43" s="28">
        <f t="shared" si="28"/>
        <v>0</v>
      </c>
      <c r="F43" s="24"/>
      <c r="G43" s="28">
        <f t="shared" si="29"/>
        <v>0</v>
      </c>
      <c r="H43" s="24"/>
      <c r="I43" s="28">
        <f t="shared" si="30"/>
        <v>0</v>
      </c>
      <c r="J43" s="28"/>
      <c r="K43" s="28">
        <f t="shared" si="31"/>
        <v>0</v>
      </c>
      <c r="L43" s="28"/>
      <c r="M43" s="28">
        <f t="shared" si="32"/>
        <v>1.6249593760155996E-3</v>
      </c>
      <c r="N43" s="24"/>
      <c r="O43" s="28">
        <f t="shared" si="33"/>
        <v>1.5728216420257944E-3</v>
      </c>
      <c r="P43" s="24"/>
      <c r="Q43" s="28">
        <f t="shared" si="34"/>
        <v>2.8298549699327909E-3</v>
      </c>
      <c r="R43" s="24"/>
      <c r="S43" s="28">
        <f t="shared" si="35"/>
        <v>4.6829971181556193E-3</v>
      </c>
      <c r="T43" s="24"/>
      <c r="U43" s="28">
        <f t="shared" si="36"/>
        <v>2.1067415730337078E-3</v>
      </c>
      <c r="V43" s="24"/>
      <c r="W43" s="28">
        <f t="shared" si="37"/>
        <v>2.7220142905750254E-3</v>
      </c>
      <c r="X43" s="24"/>
      <c r="Y43" s="28">
        <f t="shared" si="37"/>
        <v>1.6655562958027982E-3</v>
      </c>
      <c r="Z43" s="24"/>
      <c r="AA43" s="28">
        <f t="shared" si="38"/>
        <v>2.1806853582554517E-3</v>
      </c>
      <c r="AB43" s="24"/>
      <c r="AC43" s="28">
        <f t="shared" si="38"/>
        <v>4.3227665706051877E-3</v>
      </c>
      <c r="AD43" s="24"/>
      <c r="AE43" s="28">
        <f t="shared" si="39"/>
        <v>2.9735355337496285E-3</v>
      </c>
      <c r="AF43" s="24"/>
      <c r="AG43" s="28">
        <f t="shared" si="40"/>
        <v>3.7507212925562607E-3</v>
      </c>
      <c r="AH43" s="24"/>
      <c r="AI43" s="28">
        <f t="shared" si="40"/>
        <v>6.1938680706100958E-3</v>
      </c>
      <c r="AJ43" s="24"/>
      <c r="AK43" s="28">
        <f t="shared" si="41"/>
        <v>6.9138906348208675E-3</v>
      </c>
      <c r="AL43" s="24"/>
      <c r="AM43" s="28">
        <f t="shared" si="41"/>
        <v>1.090909090909091E-2</v>
      </c>
      <c r="AN43" s="24"/>
      <c r="AO43" s="28">
        <f t="shared" si="42"/>
        <v>3.2808398950131233E-3</v>
      </c>
      <c r="AP43" s="24"/>
      <c r="AQ43" s="28">
        <f t="shared" si="42"/>
        <v>3.1625553447185324E-3</v>
      </c>
      <c r="AR43" s="24"/>
      <c r="AS43" s="28">
        <f t="shared" si="43"/>
        <v>3.2708890871245913E-3</v>
      </c>
      <c r="AT43" s="24"/>
      <c r="AU43" s="28">
        <f t="shared" si="43"/>
        <v>3.5056967572304996E-3</v>
      </c>
      <c r="AV43" s="24"/>
      <c r="AW43" s="28">
        <f t="shared" si="44"/>
        <v>1.5370427297878881E-3</v>
      </c>
      <c r="AX43" s="24"/>
      <c r="AY43" s="28">
        <f t="shared" si="44"/>
        <v>2.6881720430107529E-3</v>
      </c>
      <c r="AZ43" s="24"/>
      <c r="BA43" s="28">
        <f t="shared" ref="BA43" si="52">BA29/BA$32</f>
        <v>2.6849642004773268E-3</v>
      </c>
      <c r="BB43" s="24"/>
    </row>
    <row r="44" spans="1:54" x14ac:dyDescent="0.2">
      <c r="A44" s="24" t="s">
        <v>434</v>
      </c>
      <c r="B44" s="28">
        <f t="shared" si="27"/>
        <v>0</v>
      </c>
      <c r="C44" s="28">
        <f t="shared" si="27"/>
        <v>0</v>
      </c>
      <c r="D44" s="24"/>
      <c r="E44" s="28">
        <f t="shared" si="28"/>
        <v>0</v>
      </c>
      <c r="F44" s="24"/>
      <c r="G44" s="28">
        <f t="shared" si="29"/>
        <v>0</v>
      </c>
      <c r="H44" s="24"/>
      <c r="I44" s="28">
        <f t="shared" si="30"/>
        <v>0</v>
      </c>
      <c r="J44" s="28"/>
      <c r="K44" s="28">
        <f t="shared" si="31"/>
        <v>3.178639542275906E-4</v>
      </c>
      <c r="L44" s="28"/>
      <c r="M44" s="28">
        <f t="shared" si="32"/>
        <v>6.4998375040623989E-4</v>
      </c>
      <c r="N44" s="24"/>
      <c r="O44" s="28">
        <f t="shared" si="33"/>
        <v>0</v>
      </c>
      <c r="P44" s="24"/>
      <c r="Q44" s="28">
        <f t="shared" si="34"/>
        <v>0</v>
      </c>
      <c r="R44" s="24"/>
      <c r="S44" s="28">
        <f t="shared" si="35"/>
        <v>1.0806916426512969E-3</v>
      </c>
      <c r="T44" s="24"/>
      <c r="U44" s="28">
        <f t="shared" si="36"/>
        <v>1.7556179775280898E-3</v>
      </c>
      <c r="V44" s="24"/>
      <c r="W44" s="28">
        <f t="shared" si="37"/>
        <v>2.041510717931269E-3</v>
      </c>
      <c r="X44" s="24"/>
      <c r="Y44" s="28">
        <f t="shared" si="37"/>
        <v>2.6648900732844771E-3</v>
      </c>
      <c r="Z44" s="24"/>
      <c r="AA44" s="28">
        <f t="shared" si="38"/>
        <v>9.3457943925233649E-4</v>
      </c>
      <c r="AB44" s="24"/>
      <c r="AC44" s="28">
        <f t="shared" si="38"/>
        <v>1.440922190201729E-3</v>
      </c>
      <c r="AD44" s="24"/>
      <c r="AE44" s="28">
        <f t="shared" si="39"/>
        <v>1.7841213202497771E-3</v>
      </c>
      <c r="AF44" s="24"/>
      <c r="AG44" s="28">
        <f t="shared" si="40"/>
        <v>3.1736872475476054E-3</v>
      </c>
      <c r="AH44" s="24"/>
      <c r="AI44" s="28">
        <f t="shared" si="40"/>
        <v>1.8581604211830288E-3</v>
      </c>
      <c r="AJ44" s="24"/>
      <c r="AK44" s="28">
        <f t="shared" si="41"/>
        <v>6.285355122564425E-4</v>
      </c>
      <c r="AL44" s="24"/>
      <c r="AM44" s="28">
        <f t="shared" si="41"/>
        <v>1.652892561983471E-3</v>
      </c>
      <c r="AN44" s="24"/>
      <c r="AO44" s="28">
        <f t="shared" si="42"/>
        <v>1.6404199475065617E-3</v>
      </c>
      <c r="AP44" s="24"/>
      <c r="AQ44" s="28">
        <f t="shared" si="42"/>
        <v>2.5300442757748261E-3</v>
      </c>
      <c r="AR44" s="24"/>
      <c r="AS44" s="28">
        <f t="shared" si="43"/>
        <v>1.7841213202497771E-3</v>
      </c>
      <c r="AT44" s="24"/>
      <c r="AU44" s="28">
        <f t="shared" si="43"/>
        <v>1.1685655857434998E-3</v>
      </c>
      <c r="AV44" s="24"/>
      <c r="AW44" s="28">
        <f t="shared" si="44"/>
        <v>2.7666769136181985E-3</v>
      </c>
      <c r="AX44" s="24"/>
      <c r="AY44" s="28">
        <f t="shared" si="44"/>
        <v>2.090800477897252E-3</v>
      </c>
      <c r="AZ44" s="24"/>
      <c r="BA44" s="28">
        <f t="shared" ref="BA44" si="53">BA30/BA$32</f>
        <v>2.3866348448687352E-3</v>
      </c>
      <c r="BB44" s="24"/>
    </row>
    <row r="45" spans="1:54" x14ac:dyDescent="0.2">
      <c r="A45" s="24" t="s">
        <v>435</v>
      </c>
      <c r="B45" s="28">
        <f t="shared" si="27"/>
        <v>1.8258426966292134E-2</v>
      </c>
      <c r="C45" s="28">
        <f t="shared" si="27"/>
        <v>1.7549561260968474E-2</v>
      </c>
      <c r="D45" s="24"/>
      <c r="E45" s="28">
        <f t="shared" si="28"/>
        <v>7.657500870170553E-3</v>
      </c>
      <c r="F45" s="24"/>
      <c r="G45" s="28">
        <f t="shared" si="29"/>
        <v>1.2079660463597781E-2</v>
      </c>
      <c r="H45" s="24"/>
      <c r="I45" s="28">
        <f t="shared" si="30"/>
        <v>1.3994523881959233E-2</v>
      </c>
      <c r="J45" s="28"/>
      <c r="K45" s="28">
        <f t="shared" si="31"/>
        <v>6.993006993006993E-3</v>
      </c>
      <c r="L45" s="28"/>
      <c r="M45" s="28">
        <f t="shared" si="32"/>
        <v>9.0997725056873573E-3</v>
      </c>
      <c r="N45" s="24"/>
      <c r="O45" s="28">
        <f t="shared" si="33"/>
        <v>1.4469959106637308E-2</v>
      </c>
      <c r="P45" s="24"/>
      <c r="Q45" s="28">
        <f t="shared" si="34"/>
        <v>1.3088079235939158E-2</v>
      </c>
      <c r="R45" s="24"/>
      <c r="S45" s="28">
        <f t="shared" si="35"/>
        <v>1.1887608069164265E-2</v>
      </c>
      <c r="T45" s="24"/>
      <c r="U45" s="28">
        <f t="shared" si="36"/>
        <v>1.2640449438202247E-2</v>
      </c>
      <c r="V45" s="24"/>
      <c r="W45" s="28">
        <f t="shared" si="37"/>
        <v>1.5991833957128276E-2</v>
      </c>
      <c r="X45" s="24"/>
      <c r="Y45" s="28">
        <f t="shared" si="37"/>
        <v>1.5989340439706862E-2</v>
      </c>
      <c r="Z45" s="24"/>
      <c r="AA45" s="28">
        <f t="shared" si="38"/>
        <v>1.4641744548286604E-2</v>
      </c>
      <c r="AB45" s="24"/>
      <c r="AC45" s="28">
        <f t="shared" si="38"/>
        <v>1.4409221902017291E-2</v>
      </c>
      <c r="AD45" s="24"/>
      <c r="AE45" s="28">
        <f t="shared" si="39"/>
        <v>1.0704727921498661E-2</v>
      </c>
      <c r="AF45" s="24"/>
      <c r="AG45" s="28">
        <f t="shared" si="40"/>
        <v>1.1829197922677438E-2</v>
      </c>
      <c r="AH45" s="24"/>
      <c r="AI45" s="28">
        <f t="shared" si="40"/>
        <v>3.6543821616599567E-2</v>
      </c>
      <c r="AJ45" s="24"/>
      <c r="AK45" s="28">
        <f t="shared" si="41"/>
        <v>1.3199245757385292E-2</v>
      </c>
      <c r="AL45" s="24"/>
      <c r="AM45" s="28">
        <f t="shared" si="41"/>
        <v>1.5206611570247934E-2</v>
      </c>
      <c r="AN45" s="24"/>
      <c r="AO45" s="28">
        <f t="shared" si="42"/>
        <v>1.9028871391076115E-2</v>
      </c>
      <c r="AP45" s="24"/>
      <c r="AQ45" s="28">
        <f t="shared" si="42"/>
        <v>2.118912080961417E-2</v>
      </c>
      <c r="AR45" s="24"/>
      <c r="AS45" s="28">
        <f t="shared" si="43"/>
        <v>2.4382991376746953E-2</v>
      </c>
      <c r="AT45" s="24"/>
      <c r="AU45" s="28">
        <f>AU31/AU$32</f>
        <v>3.1843412211510373E-2</v>
      </c>
      <c r="AV45" s="24"/>
      <c r="AW45" s="28">
        <f t="shared" si="44"/>
        <v>2.0903781125115279E-2</v>
      </c>
      <c r="AX45" s="24"/>
      <c r="AY45" s="28">
        <f t="shared" si="44"/>
        <v>2.1804062126642772E-2</v>
      </c>
      <c r="AZ45" s="24"/>
      <c r="BA45" s="28">
        <f t="shared" ref="BA45" si="54">BA31/BA$32</f>
        <v>2.5656324582338901E-2</v>
      </c>
      <c r="BB45" s="24"/>
    </row>
    <row r="46" spans="1:54" x14ac:dyDescent="0.2">
      <c r="A46" s="24" t="s">
        <v>52</v>
      </c>
      <c r="B46" s="28">
        <f t="shared" si="27"/>
        <v>1</v>
      </c>
      <c r="C46" s="28">
        <f t="shared" si="27"/>
        <v>1</v>
      </c>
      <c r="D46" s="24"/>
      <c r="E46" s="28">
        <f t="shared" si="28"/>
        <v>1</v>
      </c>
      <c r="F46" s="24"/>
      <c r="G46" s="28">
        <f t="shared" si="29"/>
        <v>1</v>
      </c>
      <c r="H46" s="24"/>
      <c r="I46" s="28">
        <f t="shared" si="30"/>
        <v>1</v>
      </c>
      <c r="J46" s="28"/>
      <c r="K46" s="28">
        <f t="shared" si="31"/>
        <v>1</v>
      </c>
      <c r="L46" s="28"/>
      <c r="M46" s="28">
        <f t="shared" si="32"/>
        <v>1</v>
      </c>
      <c r="N46" s="24"/>
      <c r="O46" s="28">
        <f t="shared" si="33"/>
        <v>1</v>
      </c>
      <c r="P46" s="24"/>
      <c r="Q46" s="28">
        <f t="shared" si="34"/>
        <v>1</v>
      </c>
      <c r="R46" s="24"/>
      <c r="S46" s="28">
        <f t="shared" si="35"/>
        <v>1</v>
      </c>
      <c r="T46" s="24"/>
      <c r="U46" s="28">
        <f t="shared" si="36"/>
        <v>1</v>
      </c>
      <c r="V46" s="24"/>
      <c r="W46" s="28">
        <f t="shared" si="37"/>
        <v>1</v>
      </c>
      <c r="X46" s="24"/>
      <c r="Y46" s="28">
        <f t="shared" si="37"/>
        <v>1</v>
      </c>
      <c r="Z46" s="24"/>
      <c r="AA46" s="28">
        <f t="shared" si="38"/>
        <v>1</v>
      </c>
      <c r="AB46" s="24"/>
      <c r="AC46" s="28">
        <f t="shared" si="38"/>
        <v>1</v>
      </c>
      <c r="AD46" s="24"/>
      <c r="AE46" s="28">
        <f t="shared" si="39"/>
        <v>1</v>
      </c>
      <c r="AF46" s="24"/>
      <c r="AG46" s="28">
        <f t="shared" si="40"/>
        <v>1</v>
      </c>
      <c r="AH46" s="24"/>
      <c r="AI46" s="28">
        <f t="shared" si="40"/>
        <v>1</v>
      </c>
      <c r="AJ46" s="24"/>
      <c r="AK46" s="28">
        <f t="shared" si="41"/>
        <v>1</v>
      </c>
      <c r="AL46" s="24"/>
      <c r="AM46" s="28">
        <f t="shared" si="41"/>
        <v>1</v>
      </c>
      <c r="AN46" s="24"/>
      <c r="AO46" s="28">
        <f t="shared" si="42"/>
        <v>1</v>
      </c>
      <c r="AP46" s="24"/>
      <c r="AQ46" s="28">
        <f t="shared" si="42"/>
        <v>1</v>
      </c>
      <c r="AR46" s="24"/>
      <c r="AS46" s="28">
        <f t="shared" si="43"/>
        <v>1</v>
      </c>
      <c r="AT46" s="24"/>
      <c r="AU46" s="28">
        <f t="shared" si="43"/>
        <v>1</v>
      </c>
      <c r="AV46" s="24"/>
      <c r="AW46" s="28">
        <f t="shared" si="44"/>
        <v>1</v>
      </c>
      <c r="AX46" s="24"/>
      <c r="AY46" s="28">
        <f t="shared" si="44"/>
        <v>1</v>
      </c>
      <c r="AZ46" s="24"/>
      <c r="BA46" s="28">
        <f t="shared" ref="BA46" si="55">BA32/BA$32</f>
        <v>1</v>
      </c>
      <c r="BB46" s="24"/>
    </row>
    <row r="47" spans="1:54" x14ac:dyDescent="0.2">
      <c r="B47" s="40"/>
      <c r="C47" s="40"/>
    </row>
    <row r="48" spans="1:54" x14ac:dyDescent="0.2">
      <c r="R48" s="60"/>
      <c r="T48" s="60"/>
    </row>
    <row r="49" spans="18:20" x14ac:dyDescent="0.2">
      <c r="R49" s="60"/>
      <c r="T49" s="60"/>
    </row>
    <row r="50" spans="18:20" x14ac:dyDescent="0.2">
      <c r="R50" s="60"/>
      <c r="T50" s="60"/>
    </row>
    <row r="51" spans="18:20" x14ac:dyDescent="0.2">
      <c r="R51" s="60"/>
      <c r="T51" s="60"/>
    </row>
    <row r="52" spans="18:20" x14ac:dyDescent="0.2">
      <c r="R52" s="60"/>
      <c r="T52" s="60"/>
    </row>
    <row r="53" spans="18:20" x14ac:dyDescent="0.2">
      <c r="R53" s="60"/>
      <c r="T53" s="60"/>
    </row>
    <row r="54" spans="18:20" x14ac:dyDescent="0.2">
      <c r="R54" s="60"/>
      <c r="T54" s="60"/>
    </row>
    <row r="55" spans="18:20" x14ac:dyDescent="0.2">
      <c r="R55" s="60"/>
    </row>
    <row r="56" spans="18:20" x14ac:dyDescent="0.2">
      <c r="R56" s="60"/>
    </row>
  </sheetData>
  <phoneticPr fontId="0" type="noConversion"/>
  <pageMargins left="0.75" right="0.75" top="1" bottom="1" header="0.5" footer="0.5"/>
  <pageSetup scale="69" firstPageNumber="13" orientation="landscape" useFirstPageNumber="1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B119"/>
  <sheetViews>
    <sheetView workbookViewId="0">
      <pane xSplit="1" ySplit="1" topLeftCell="AF2" activePane="bottomRight" state="frozen"/>
      <selection pane="topRight" activeCell="B1" sqref="B1"/>
      <selection pane="bottomLeft" activeCell="A2" sqref="A2"/>
      <selection pane="bottomRight" activeCell="BA13" sqref="BA13:BA25"/>
    </sheetView>
  </sheetViews>
  <sheetFormatPr defaultRowHeight="12.75" x14ac:dyDescent="0.2"/>
  <cols>
    <col min="1" max="1" width="22.5703125" customWidth="1"/>
    <col min="2" max="8" width="8.28515625" customWidth="1"/>
    <col min="9" max="12" width="8.28515625" style="50" customWidth="1"/>
    <col min="13" max="13" width="8.28515625" style="63" customWidth="1"/>
    <col min="46" max="46" width="10.28515625" bestFit="1" customWidth="1"/>
    <col min="48" max="48" width="10" customWidth="1"/>
  </cols>
  <sheetData>
    <row r="1" spans="1:54" ht="15.95" customHeight="1" x14ac:dyDescent="0.2">
      <c r="A1" s="171" t="s">
        <v>449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</row>
    <row r="2" spans="1:54" x14ac:dyDescent="0.2">
      <c r="A2" s="23" t="s">
        <v>450</v>
      </c>
      <c r="B2" s="23">
        <v>1996</v>
      </c>
      <c r="C2" s="23" t="s">
        <v>438</v>
      </c>
      <c r="D2" s="23" t="s">
        <v>37</v>
      </c>
      <c r="E2" s="23" t="s">
        <v>451</v>
      </c>
      <c r="F2" s="23" t="s">
        <v>37</v>
      </c>
      <c r="G2" s="23" t="s">
        <v>452</v>
      </c>
      <c r="H2" s="23" t="s">
        <v>37</v>
      </c>
      <c r="I2" s="51">
        <v>2000</v>
      </c>
      <c r="J2" s="51" t="s">
        <v>37</v>
      </c>
      <c r="K2" s="51">
        <v>2001</v>
      </c>
      <c r="L2" s="51" t="s">
        <v>37</v>
      </c>
      <c r="M2" s="38">
        <v>2002</v>
      </c>
      <c r="N2" s="51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24">
        <v>2010</v>
      </c>
      <c r="AD2" s="47" t="s">
        <v>37</v>
      </c>
      <c r="AE2" s="24">
        <v>2011</v>
      </c>
      <c r="AF2" s="47" t="s">
        <v>37</v>
      </c>
      <c r="AG2" s="24">
        <v>2012</v>
      </c>
      <c r="AH2" s="47" t="s">
        <v>37</v>
      </c>
      <c r="AI2" s="24">
        <v>2013</v>
      </c>
      <c r="AJ2" s="47" t="s">
        <v>37</v>
      </c>
      <c r="AK2" s="24">
        <v>2014</v>
      </c>
      <c r="AL2" s="24" t="s">
        <v>37</v>
      </c>
      <c r="AM2" s="24">
        <v>2015</v>
      </c>
      <c r="AN2" s="47" t="s">
        <v>37</v>
      </c>
      <c r="AO2" s="24">
        <v>2016</v>
      </c>
      <c r="AP2" s="47" t="s">
        <v>37</v>
      </c>
      <c r="AQ2" s="24">
        <v>2017</v>
      </c>
      <c r="AR2" s="87" t="s">
        <v>37</v>
      </c>
      <c r="AS2" s="24">
        <v>2018</v>
      </c>
      <c r="AT2" s="87" t="s">
        <v>37</v>
      </c>
      <c r="AU2" s="24">
        <v>2019</v>
      </c>
      <c r="AV2" s="87" t="s">
        <v>37</v>
      </c>
      <c r="AW2" s="24">
        <v>2020</v>
      </c>
      <c r="AX2" s="87" t="s">
        <v>37</v>
      </c>
      <c r="AY2" s="24">
        <v>2021</v>
      </c>
      <c r="AZ2" s="87" t="s">
        <v>37</v>
      </c>
      <c r="BA2" s="24">
        <v>2022</v>
      </c>
      <c r="BB2" s="87" t="s">
        <v>37</v>
      </c>
    </row>
    <row r="3" spans="1:54" x14ac:dyDescent="0.2">
      <c r="A3" s="61" t="s">
        <v>453</v>
      </c>
      <c r="B3" s="23"/>
      <c r="C3" s="23"/>
      <c r="D3" s="23"/>
      <c r="E3" s="23"/>
      <c r="F3" s="23"/>
      <c r="G3" s="23"/>
      <c r="H3" s="23"/>
      <c r="I3" s="51"/>
      <c r="J3" s="51"/>
      <c r="K3" s="51"/>
      <c r="L3" s="51"/>
      <c r="M3" s="38"/>
      <c r="N3" s="5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>
        <v>10</v>
      </c>
      <c r="AB3" s="25">
        <v>0</v>
      </c>
      <c r="AC3" s="24">
        <v>8</v>
      </c>
      <c r="AD3" s="25">
        <v>0</v>
      </c>
      <c r="AE3" s="24">
        <v>4</v>
      </c>
      <c r="AF3" s="25">
        <f t="shared" ref="AF3:AF19" si="0">(AE3/AC3) - 1</f>
        <v>-0.5</v>
      </c>
      <c r="AG3" s="38">
        <v>4</v>
      </c>
      <c r="AH3" s="25">
        <f t="shared" ref="AH3:AR19" si="1">(AG3/AE3) - 1</f>
        <v>0</v>
      </c>
      <c r="AI3" s="97">
        <v>3</v>
      </c>
      <c r="AJ3" s="25">
        <f t="shared" si="1"/>
        <v>-0.25</v>
      </c>
      <c r="AK3" s="24">
        <v>4</v>
      </c>
      <c r="AL3" s="25">
        <f t="shared" si="1"/>
        <v>0.33333333333333326</v>
      </c>
      <c r="AM3" s="24">
        <v>1</v>
      </c>
      <c r="AN3" s="25">
        <f t="shared" si="1"/>
        <v>-0.75</v>
      </c>
      <c r="AO3" s="24">
        <v>1</v>
      </c>
      <c r="AP3" s="25">
        <f t="shared" si="1"/>
        <v>0</v>
      </c>
      <c r="AQ3" s="24">
        <v>7</v>
      </c>
      <c r="AR3" s="25">
        <f t="shared" si="1"/>
        <v>6</v>
      </c>
      <c r="AS3" s="24">
        <v>4</v>
      </c>
      <c r="AT3" s="25">
        <f t="shared" ref="AT3:AT23" si="2">(AS3/AQ3) - 1</f>
        <v>-0.4285714285714286</v>
      </c>
      <c r="AU3" s="24">
        <v>4</v>
      </c>
      <c r="AV3" s="25">
        <f t="shared" ref="AV3:AV10" si="3">(AU3/AS3) - 1</f>
        <v>0</v>
      </c>
      <c r="AW3" s="24">
        <v>8</v>
      </c>
      <c r="AX3" s="25">
        <f t="shared" ref="AX3:AX21" si="4">(AW3/AU3) - 1</f>
        <v>1</v>
      </c>
      <c r="AY3" s="24">
        <v>10</v>
      </c>
      <c r="AZ3" s="25">
        <f t="shared" ref="AZ3:AZ21" si="5">(AY3/AW3) - 1</f>
        <v>0.25</v>
      </c>
      <c r="BA3" s="24">
        <v>4</v>
      </c>
      <c r="BB3" s="25">
        <f t="shared" ref="BB3:BB9" si="6">(BA3/AY3) - 1</f>
        <v>-0.6</v>
      </c>
    </row>
    <row r="4" spans="1:54" x14ac:dyDescent="0.2">
      <c r="A4" s="61" t="s">
        <v>454</v>
      </c>
      <c r="B4" s="29">
        <v>0</v>
      </c>
      <c r="C4" s="29">
        <v>1</v>
      </c>
      <c r="D4" s="28"/>
      <c r="E4" s="29">
        <v>8</v>
      </c>
      <c r="F4" s="25">
        <f>(E4/C4) - 1</f>
        <v>7</v>
      </c>
      <c r="G4" s="24">
        <v>5</v>
      </c>
      <c r="H4" s="25">
        <f>(G4/E4) - 1</f>
        <v>-0.375</v>
      </c>
      <c r="I4" s="38">
        <v>13</v>
      </c>
      <c r="J4" s="25">
        <f>(I4/G4) - 1</f>
        <v>1.6</v>
      </c>
      <c r="K4" s="38">
        <v>13</v>
      </c>
      <c r="L4" s="25">
        <f>(K4/I4) - 1</f>
        <v>0</v>
      </c>
      <c r="M4" s="38">
        <v>15</v>
      </c>
      <c r="N4" s="25">
        <f>(M4/K4) - 1</f>
        <v>0.15384615384615374</v>
      </c>
      <c r="O4" s="24">
        <v>8</v>
      </c>
      <c r="P4" s="25">
        <f>(O4/M4) - 1</f>
        <v>-0.46666666666666667</v>
      </c>
      <c r="Q4" s="24">
        <v>5</v>
      </c>
      <c r="R4" s="25">
        <f>(Q4/O4) - 1</f>
        <v>-0.375</v>
      </c>
      <c r="S4" s="24">
        <v>4</v>
      </c>
      <c r="T4" s="25">
        <f>(S4/Q4) - 1</f>
        <v>-0.19999999999999996</v>
      </c>
      <c r="U4" s="24">
        <v>4</v>
      </c>
      <c r="V4" s="25">
        <f>(U4/S4) - 1</f>
        <v>0</v>
      </c>
      <c r="W4" s="24">
        <v>6</v>
      </c>
      <c r="X4" s="25">
        <f t="shared" ref="X4:X19" si="7">(W4/U4) - 1</f>
        <v>0.5</v>
      </c>
      <c r="Y4" s="24">
        <v>2</v>
      </c>
      <c r="Z4" s="25">
        <f t="shared" ref="Z4:Z9" si="8">(Y4/W4) - 1</f>
        <v>-0.66666666666666674</v>
      </c>
      <c r="AA4" s="24">
        <v>7</v>
      </c>
      <c r="AB4" s="25">
        <f t="shared" ref="AB4:AB9" si="9">(AA4/Y4) - 1</f>
        <v>2.5</v>
      </c>
      <c r="AC4" s="24">
        <v>7</v>
      </c>
      <c r="AD4" s="25">
        <f t="shared" ref="AD4:AD9" si="10">(AC4/AA4) - 1</f>
        <v>0</v>
      </c>
      <c r="AE4" s="24">
        <v>6</v>
      </c>
      <c r="AF4" s="25">
        <f t="shared" si="0"/>
        <v>-0.1428571428571429</v>
      </c>
      <c r="AG4" s="38">
        <v>8</v>
      </c>
      <c r="AH4" s="25">
        <f t="shared" si="1"/>
        <v>0.33333333333333326</v>
      </c>
      <c r="AI4" s="24">
        <v>13</v>
      </c>
      <c r="AJ4" s="25">
        <f t="shared" si="1"/>
        <v>0.625</v>
      </c>
      <c r="AK4" s="24">
        <v>4</v>
      </c>
      <c r="AL4" s="25">
        <f t="shared" si="1"/>
        <v>-0.69230769230769229</v>
      </c>
      <c r="AM4" s="24">
        <v>2</v>
      </c>
      <c r="AN4" s="25">
        <f t="shared" si="1"/>
        <v>-0.5</v>
      </c>
      <c r="AO4" s="24">
        <v>5</v>
      </c>
      <c r="AP4" s="25">
        <f t="shared" si="1"/>
        <v>1.5</v>
      </c>
      <c r="AQ4" s="24">
        <v>1</v>
      </c>
      <c r="AR4" s="25">
        <f t="shared" si="1"/>
        <v>-0.8</v>
      </c>
      <c r="AS4" s="24">
        <v>1</v>
      </c>
      <c r="AT4" s="25">
        <f t="shared" si="2"/>
        <v>0</v>
      </c>
      <c r="AU4" s="24">
        <v>2</v>
      </c>
      <c r="AV4" s="25">
        <f t="shared" si="3"/>
        <v>1</v>
      </c>
      <c r="AW4" s="24">
        <v>4</v>
      </c>
      <c r="AX4" s="25">
        <f t="shared" si="4"/>
        <v>1</v>
      </c>
      <c r="AY4" s="24">
        <v>4</v>
      </c>
      <c r="AZ4" s="25">
        <f t="shared" si="5"/>
        <v>0</v>
      </c>
      <c r="BA4" s="24">
        <v>2</v>
      </c>
      <c r="BB4" s="25">
        <f t="shared" si="6"/>
        <v>-0.5</v>
      </c>
    </row>
    <row r="5" spans="1:54" x14ac:dyDescent="0.2">
      <c r="A5" s="61" t="s">
        <v>455</v>
      </c>
      <c r="B5" s="29"/>
      <c r="C5" s="29"/>
      <c r="D5" s="28"/>
      <c r="E5" s="29"/>
      <c r="F5" s="25"/>
      <c r="G5" s="24"/>
      <c r="H5" s="25"/>
      <c r="I5" s="38"/>
      <c r="J5" s="25"/>
      <c r="K5" s="38"/>
      <c r="L5" s="25"/>
      <c r="M5" s="38"/>
      <c r="N5" s="25"/>
      <c r="O5" s="24"/>
      <c r="P5" s="25"/>
      <c r="Q5" s="24"/>
      <c r="R5" s="25"/>
      <c r="S5" s="24"/>
      <c r="T5" s="25"/>
      <c r="U5" s="24">
        <v>13</v>
      </c>
      <c r="V5" s="25"/>
      <c r="W5" s="24">
        <v>11</v>
      </c>
      <c r="X5" s="25">
        <f t="shared" si="7"/>
        <v>-0.15384615384615385</v>
      </c>
      <c r="Y5" s="24">
        <v>16</v>
      </c>
      <c r="Z5" s="25">
        <f t="shared" si="8"/>
        <v>0.45454545454545459</v>
      </c>
      <c r="AA5" s="24">
        <v>22</v>
      </c>
      <c r="AB5" s="25">
        <f t="shared" si="9"/>
        <v>0.375</v>
      </c>
      <c r="AC5" s="24">
        <v>22</v>
      </c>
      <c r="AD5" s="25">
        <f t="shared" si="10"/>
        <v>0</v>
      </c>
      <c r="AE5" s="24">
        <v>18</v>
      </c>
      <c r="AF5" s="25">
        <f t="shared" si="0"/>
        <v>-0.18181818181818177</v>
      </c>
      <c r="AG5" s="38">
        <v>16</v>
      </c>
      <c r="AH5" s="25">
        <f t="shared" si="1"/>
        <v>-0.11111111111111116</v>
      </c>
      <c r="AI5" s="24">
        <v>26</v>
      </c>
      <c r="AJ5" s="25">
        <f t="shared" si="1"/>
        <v>0.625</v>
      </c>
      <c r="AK5" s="24">
        <v>13</v>
      </c>
      <c r="AL5" s="25">
        <f t="shared" si="1"/>
        <v>-0.5</v>
      </c>
      <c r="AM5" s="24">
        <v>12</v>
      </c>
      <c r="AN5" s="25">
        <f t="shared" si="1"/>
        <v>-7.6923076923076872E-2</v>
      </c>
      <c r="AO5" s="24">
        <v>20</v>
      </c>
      <c r="AP5" s="25">
        <f t="shared" si="1"/>
        <v>0.66666666666666674</v>
      </c>
      <c r="AQ5" s="24">
        <v>16</v>
      </c>
      <c r="AR5" s="25">
        <f t="shared" si="1"/>
        <v>-0.19999999999999996</v>
      </c>
      <c r="AS5" s="24">
        <v>13</v>
      </c>
      <c r="AT5" s="25">
        <f t="shared" si="2"/>
        <v>-0.1875</v>
      </c>
      <c r="AU5" s="24">
        <v>14</v>
      </c>
      <c r="AV5" s="25">
        <f t="shared" si="3"/>
        <v>7.6923076923076872E-2</v>
      </c>
      <c r="AW5" s="24">
        <v>13</v>
      </c>
      <c r="AX5" s="25">
        <f t="shared" si="4"/>
        <v>-7.1428571428571397E-2</v>
      </c>
      <c r="AY5" s="24">
        <v>13</v>
      </c>
      <c r="AZ5" s="25">
        <f t="shared" si="5"/>
        <v>0</v>
      </c>
      <c r="BA5" s="24">
        <v>26</v>
      </c>
      <c r="BB5" s="25">
        <f t="shared" si="6"/>
        <v>1</v>
      </c>
    </row>
    <row r="6" spans="1:54" x14ac:dyDescent="0.2">
      <c r="A6" s="24" t="s">
        <v>456</v>
      </c>
      <c r="B6" s="29">
        <v>1</v>
      </c>
      <c r="C6" s="29">
        <v>20</v>
      </c>
      <c r="D6" s="28">
        <f>C6/B6 - 1</f>
        <v>19</v>
      </c>
      <c r="E6" s="29">
        <v>36</v>
      </c>
      <c r="F6" s="25">
        <f>(E6/C6) - 1</f>
        <v>0.8</v>
      </c>
      <c r="G6" s="24">
        <v>35</v>
      </c>
      <c r="H6" s="25">
        <f>(G6/E6) - 1</f>
        <v>-2.777777777777779E-2</v>
      </c>
      <c r="I6" s="38">
        <v>28</v>
      </c>
      <c r="J6" s="25">
        <f>(I6/G6) - 1</f>
        <v>-0.19999999999999996</v>
      </c>
      <c r="K6" s="38">
        <v>21</v>
      </c>
      <c r="L6" s="25">
        <f>(K6/I6) - 1</f>
        <v>-0.25</v>
      </c>
      <c r="M6" s="38">
        <v>42</v>
      </c>
      <c r="N6" s="25">
        <f>(M6/K6) - 1</f>
        <v>1</v>
      </c>
      <c r="O6" s="24">
        <v>52</v>
      </c>
      <c r="P6" s="25">
        <f>(O6/M6) - 1</f>
        <v>0.23809523809523814</v>
      </c>
      <c r="Q6" s="24">
        <v>34</v>
      </c>
      <c r="R6" s="25">
        <f>(Q6/O6) - 1</f>
        <v>-0.34615384615384615</v>
      </c>
      <c r="S6" s="24">
        <v>26</v>
      </c>
      <c r="T6" s="25">
        <f>(S6/Q6) - 1</f>
        <v>-0.23529411764705888</v>
      </c>
      <c r="U6" s="24">
        <v>38</v>
      </c>
      <c r="V6" s="25">
        <f>(U6/S6) - 1</f>
        <v>0.46153846153846145</v>
      </c>
      <c r="W6" s="24">
        <v>33</v>
      </c>
      <c r="X6" s="25">
        <f t="shared" si="7"/>
        <v>-0.13157894736842102</v>
      </c>
      <c r="Y6" s="24">
        <v>58</v>
      </c>
      <c r="Z6" s="25">
        <f t="shared" si="8"/>
        <v>0.75757575757575757</v>
      </c>
      <c r="AA6" s="24">
        <v>48</v>
      </c>
      <c r="AB6" s="25">
        <f t="shared" si="9"/>
        <v>-0.17241379310344829</v>
      </c>
      <c r="AC6" s="24">
        <v>46</v>
      </c>
      <c r="AD6" s="25">
        <f t="shared" si="10"/>
        <v>-4.166666666666663E-2</v>
      </c>
      <c r="AE6" s="24">
        <v>25</v>
      </c>
      <c r="AF6" s="25">
        <f t="shared" si="0"/>
        <v>-0.45652173913043481</v>
      </c>
      <c r="AG6" s="38">
        <v>15</v>
      </c>
      <c r="AH6" s="25">
        <f t="shared" si="1"/>
        <v>-0.4</v>
      </c>
      <c r="AI6" s="24">
        <v>40</v>
      </c>
      <c r="AJ6" s="25">
        <f t="shared" si="1"/>
        <v>1.6666666666666665</v>
      </c>
      <c r="AK6" s="24">
        <v>22</v>
      </c>
      <c r="AL6" s="25">
        <f t="shared" si="1"/>
        <v>-0.44999999999999996</v>
      </c>
      <c r="AM6" s="24">
        <v>20</v>
      </c>
      <c r="AN6" s="25">
        <f t="shared" si="1"/>
        <v>-9.0909090909090939E-2</v>
      </c>
      <c r="AO6" s="24">
        <v>22</v>
      </c>
      <c r="AP6" s="25">
        <f t="shared" si="1"/>
        <v>0.10000000000000009</v>
      </c>
      <c r="AQ6" s="24">
        <v>21</v>
      </c>
      <c r="AR6" s="25">
        <f t="shared" si="1"/>
        <v>-4.5454545454545414E-2</v>
      </c>
      <c r="AS6" s="24">
        <v>23</v>
      </c>
      <c r="AT6" s="25">
        <f t="shared" si="2"/>
        <v>9.5238095238095344E-2</v>
      </c>
      <c r="AU6" s="24">
        <v>23</v>
      </c>
      <c r="AV6" s="25">
        <f t="shared" si="3"/>
        <v>0</v>
      </c>
      <c r="AW6" s="24">
        <v>16</v>
      </c>
      <c r="AX6" s="25">
        <f t="shared" si="4"/>
        <v>-0.30434782608695654</v>
      </c>
      <c r="AY6" s="24">
        <v>14</v>
      </c>
      <c r="AZ6" s="25">
        <f t="shared" si="5"/>
        <v>-0.125</v>
      </c>
      <c r="BA6" s="24">
        <v>26</v>
      </c>
      <c r="BB6" s="25">
        <f t="shared" si="6"/>
        <v>0.85714285714285721</v>
      </c>
    </row>
    <row r="7" spans="1:54" x14ac:dyDescent="0.2">
      <c r="A7" s="24" t="s">
        <v>457</v>
      </c>
      <c r="B7" s="29"/>
      <c r="C7" s="29"/>
      <c r="D7" s="28"/>
      <c r="E7" s="29"/>
      <c r="F7" s="25"/>
      <c r="G7" s="24"/>
      <c r="H7" s="25"/>
      <c r="I7" s="38"/>
      <c r="J7" s="25"/>
      <c r="K7" s="38"/>
      <c r="L7" s="25"/>
      <c r="M7" s="38"/>
      <c r="N7" s="25"/>
      <c r="O7" s="24"/>
      <c r="P7" s="25"/>
      <c r="Q7" s="24"/>
      <c r="R7" s="25"/>
      <c r="S7" s="24"/>
      <c r="T7" s="25"/>
      <c r="U7" s="24">
        <v>9</v>
      </c>
      <c r="V7" s="25"/>
      <c r="W7" s="24">
        <v>14</v>
      </c>
      <c r="X7" s="25">
        <f t="shared" si="7"/>
        <v>0.55555555555555558</v>
      </c>
      <c r="Y7" s="24">
        <v>14</v>
      </c>
      <c r="Z7" s="25">
        <f t="shared" si="8"/>
        <v>0</v>
      </c>
      <c r="AA7" s="24">
        <v>12</v>
      </c>
      <c r="AB7" s="25">
        <f t="shared" si="9"/>
        <v>-0.1428571428571429</v>
      </c>
      <c r="AC7" s="24">
        <v>8</v>
      </c>
      <c r="AD7" s="25">
        <f t="shared" si="10"/>
        <v>-0.33333333333333337</v>
      </c>
      <c r="AE7" s="24">
        <v>13</v>
      </c>
      <c r="AF7" s="25">
        <f t="shared" si="0"/>
        <v>0.625</v>
      </c>
      <c r="AG7" s="38">
        <v>19</v>
      </c>
      <c r="AH7" s="25">
        <f t="shared" si="1"/>
        <v>0.46153846153846145</v>
      </c>
      <c r="AI7" s="24">
        <v>14</v>
      </c>
      <c r="AJ7" s="25">
        <f t="shared" si="1"/>
        <v>-0.26315789473684215</v>
      </c>
      <c r="AK7" s="24">
        <v>8</v>
      </c>
      <c r="AL7" s="25">
        <f t="shared" si="1"/>
        <v>-0.4285714285714286</v>
      </c>
      <c r="AM7" s="24">
        <v>14</v>
      </c>
      <c r="AN7" s="25">
        <f t="shared" si="1"/>
        <v>0.75</v>
      </c>
      <c r="AO7" s="24">
        <v>8</v>
      </c>
      <c r="AP7" s="25">
        <f t="shared" si="1"/>
        <v>-0.4285714285714286</v>
      </c>
      <c r="AQ7" s="24">
        <v>5</v>
      </c>
      <c r="AR7" s="25">
        <f t="shared" si="1"/>
        <v>-0.375</v>
      </c>
      <c r="AS7" s="24">
        <v>6</v>
      </c>
      <c r="AT7" s="25">
        <f t="shared" si="2"/>
        <v>0.19999999999999996</v>
      </c>
      <c r="AU7" s="24">
        <v>7</v>
      </c>
      <c r="AV7" s="25">
        <f t="shared" si="3"/>
        <v>0.16666666666666674</v>
      </c>
      <c r="AW7" s="24">
        <v>5</v>
      </c>
      <c r="AX7" s="25">
        <f t="shared" si="4"/>
        <v>-0.2857142857142857</v>
      </c>
      <c r="AY7" s="24">
        <v>12</v>
      </c>
      <c r="AZ7" s="25">
        <f t="shared" si="5"/>
        <v>1.4</v>
      </c>
      <c r="BA7" s="24">
        <v>7</v>
      </c>
      <c r="BB7" s="25">
        <f t="shared" si="6"/>
        <v>-0.41666666666666663</v>
      </c>
    </row>
    <row r="8" spans="1:54" x14ac:dyDescent="0.2">
      <c r="A8" s="24" t="s">
        <v>458</v>
      </c>
      <c r="B8" s="29">
        <v>0</v>
      </c>
      <c r="C8" s="29">
        <v>18</v>
      </c>
      <c r="D8" s="28"/>
      <c r="E8" s="29">
        <v>59</v>
      </c>
      <c r="F8" s="25">
        <f t="shared" ref="F8:F19" si="11">(E8/C8) - 1</f>
        <v>2.2777777777777777</v>
      </c>
      <c r="G8" s="24">
        <v>68</v>
      </c>
      <c r="H8" s="25">
        <f t="shared" ref="H8:H19" si="12">(G8/E8) - 1</f>
        <v>0.15254237288135597</v>
      </c>
      <c r="I8" s="38">
        <v>63</v>
      </c>
      <c r="J8" s="25">
        <f t="shared" ref="J8:J19" si="13">(I8/G8) - 1</f>
        <v>-7.3529411764705843E-2</v>
      </c>
      <c r="K8" s="38">
        <v>70</v>
      </c>
      <c r="L8" s="25">
        <f t="shared" ref="L8:L19" si="14">(K8/I8) - 1</f>
        <v>0.11111111111111116</v>
      </c>
      <c r="M8" s="38">
        <v>65</v>
      </c>
      <c r="N8" s="25">
        <f t="shared" ref="N8:N19" si="15">(M8/K8) - 1</f>
        <v>-7.1428571428571397E-2</v>
      </c>
      <c r="O8" s="24">
        <v>81</v>
      </c>
      <c r="P8" s="25">
        <f t="shared" ref="P8:P19" si="16">(O8/M8) - 1</f>
        <v>0.24615384615384617</v>
      </c>
      <c r="Q8" s="24">
        <v>71</v>
      </c>
      <c r="R8" s="25">
        <f t="shared" ref="R8:R19" si="17">(Q8/O8) - 1</f>
        <v>-0.12345679012345678</v>
      </c>
      <c r="S8" s="24">
        <v>65</v>
      </c>
      <c r="T8" s="25">
        <f t="shared" ref="T8:T19" si="18">(S8/Q8) - 1</f>
        <v>-8.4507042253521125E-2</v>
      </c>
      <c r="U8" s="24">
        <v>64</v>
      </c>
      <c r="V8" s="25">
        <f t="shared" ref="V8:V19" si="19">(U8/S8) - 1</f>
        <v>-1.538461538461533E-2</v>
      </c>
      <c r="W8" s="24">
        <v>85</v>
      </c>
      <c r="X8" s="25">
        <f t="shared" si="7"/>
        <v>0.328125</v>
      </c>
      <c r="Y8" s="24">
        <v>71</v>
      </c>
      <c r="Z8" s="25">
        <f t="shared" si="8"/>
        <v>-0.16470588235294115</v>
      </c>
      <c r="AA8" s="24">
        <v>110</v>
      </c>
      <c r="AB8" s="25">
        <f t="shared" si="9"/>
        <v>0.54929577464788726</v>
      </c>
      <c r="AC8" s="24">
        <v>107</v>
      </c>
      <c r="AD8" s="25">
        <f t="shared" si="10"/>
        <v>-2.7272727272727226E-2</v>
      </c>
      <c r="AE8" s="24">
        <v>39</v>
      </c>
      <c r="AF8" s="25">
        <f t="shared" si="0"/>
        <v>-0.63551401869158886</v>
      </c>
      <c r="AG8" s="38">
        <v>40</v>
      </c>
      <c r="AH8" s="25">
        <f t="shared" si="1"/>
        <v>2.564102564102555E-2</v>
      </c>
      <c r="AI8" s="24">
        <v>85</v>
      </c>
      <c r="AJ8" s="25">
        <f t="shared" si="1"/>
        <v>1.125</v>
      </c>
      <c r="AK8" s="24">
        <v>43</v>
      </c>
      <c r="AL8" s="25">
        <f t="shared" si="1"/>
        <v>-0.49411764705882355</v>
      </c>
      <c r="AM8" s="24">
        <v>28</v>
      </c>
      <c r="AN8" s="25">
        <f t="shared" si="1"/>
        <v>-0.34883720930232553</v>
      </c>
      <c r="AO8" s="24">
        <v>36</v>
      </c>
      <c r="AP8" s="25">
        <f t="shared" si="1"/>
        <v>0.28571428571428581</v>
      </c>
      <c r="AQ8" s="24">
        <v>34</v>
      </c>
      <c r="AR8" s="25">
        <f t="shared" si="1"/>
        <v>-5.555555555555558E-2</v>
      </c>
      <c r="AS8" s="24">
        <v>54</v>
      </c>
      <c r="AT8" s="25">
        <f t="shared" si="2"/>
        <v>0.58823529411764697</v>
      </c>
      <c r="AU8" s="24">
        <v>39</v>
      </c>
      <c r="AV8" s="25">
        <f t="shared" si="3"/>
        <v>-0.27777777777777779</v>
      </c>
      <c r="AW8" s="24">
        <v>47</v>
      </c>
      <c r="AX8" s="25">
        <f t="shared" si="4"/>
        <v>0.20512820512820507</v>
      </c>
      <c r="AY8" s="24">
        <v>62</v>
      </c>
      <c r="AZ8" s="25">
        <f t="shared" si="5"/>
        <v>0.31914893617021267</v>
      </c>
      <c r="BA8" s="24">
        <v>64</v>
      </c>
      <c r="BB8" s="25">
        <f t="shared" si="6"/>
        <v>3.2258064516129004E-2</v>
      </c>
    </row>
    <row r="9" spans="1:54" x14ac:dyDescent="0.2">
      <c r="A9" s="24" t="s">
        <v>459</v>
      </c>
      <c r="B9" s="29">
        <v>117</v>
      </c>
      <c r="C9" s="29">
        <v>154</v>
      </c>
      <c r="D9" s="28">
        <f t="shared" ref="D9:D19" si="20">C9/B9 - 1</f>
        <v>0.31623931623931623</v>
      </c>
      <c r="E9" s="29">
        <v>150</v>
      </c>
      <c r="F9" s="25">
        <f t="shared" si="11"/>
        <v>-2.5974025974025983E-2</v>
      </c>
      <c r="G9" s="24">
        <v>159</v>
      </c>
      <c r="H9" s="25">
        <f t="shared" si="12"/>
        <v>6.0000000000000053E-2</v>
      </c>
      <c r="I9" s="38">
        <v>198</v>
      </c>
      <c r="J9" s="25">
        <f t="shared" si="13"/>
        <v>0.24528301886792447</v>
      </c>
      <c r="K9" s="38">
        <v>193</v>
      </c>
      <c r="L9" s="25">
        <f t="shared" si="14"/>
        <v>-2.5252525252525304E-2</v>
      </c>
      <c r="M9" s="38">
        <v>159</v>
      </c>
      <c r="N9" s="25">
        <f t="shared" si="15"/>
        <v>-0.17616580310880825</v>
      </c>
      <c r="O9" s="24">
        <v>98</v>
      </c>
      <c r="P9" s="25">
        <f t="shared" si="16"/>
        <v>-0.38364779874213839</v>
      </c>
      <c r="Q9" s="24">
        <v>93</v>
      </c>
      <c r="R9" s="25">
        <f t="shared" si="17"/>
        <v>-5.1020408163265252E-2</v>
      </c>
      <c r="S9" s="24">
        <v>74</v>
      </c>
      <c r="T9" s="25">
        <f t="shared" si="18"/>
        <v>-0.20430107526881724</v>
      </c>
      <c r="U9" s="24">
        <v>87</v>
      </c>
      <c r="V9" s="25">
        <f t="shared" si="19"/>
        <v>0.17567567567567566</v>
      </c>
      <c r="W9" s="24">
        <v>104</v>
      </c>
      <c r="X9" s="25">
        <f t="shared" si="7"/>
        <v>0.19540229885057481</v>
      </c>
      <c r="Y9" s="24">
        <v>111</v>
      </c>
      <c r="Z9" s="25">
        <f t="shared" si="8"/>
        <v>6.7307692307692291E-2</v>
      </c>
      <c r="AA9" s="92">
        <v>119</v>
      </c>
      <c r="AB9" s="25">
        <f t="shared" si="9"/>
        <v>7.2072072072072002E-2</v>
      </c>
      <c r="AC9" s="24">
        <v>131</v>
      </c>
      <c r="AD9" s="25">
        <f t="shared" si="10"/>
        <v>0.10084033613445387</v>
      </c>
      <c r="AE9" s="24">
        <v>95</v>
      </c>
      <c r="AF9" s="25">
        <f t="shared" si="0"/>
        <v>-0.27480916030534353</v>
      </c>
      <c r="AG9" s="38">
        <v>107</v>
      </c>
      <c r="AH9" s="25">
        <f t="shared" si="1"/>
        <v>0.12631578947368416</v>
      </c>
      <c r="AI9" s="24">
        <v>99</v>
      </c>
      <c r="AJ9" s="25">
        <f t="shared" si="1"/>
        <v>-7.4766355140186924E-2</v>
      </c>
      <c r="AK9" s="24">
        <v>100</v>
      </c>
      <c r="AL9" s="25">
        <f t="shared" si="1"/>
        <v>1.0101010101010166E-2</v>
      </c>
      <c r="AM9" s="24">
        <v>98</v>
      </c>
      <c r="AN9" s="25">
        <f t="shared" si="1"/>
        <v>-2.0000000000000018E-2</v>
      </c>
      <c r="AO9" s="24">
        <v>78</v>
      </c>
      <c r="AP9" s="25">
        <f t="shared" si="1"/>
        <v>-0.20408163265306123</v>
      </c>
      <c r="AQ9" s="24">
        <v>75</v>
      </c>
      <c r="AR9" s="25">
        <f t="shared" si="1"/>
        <v>-3.8461538461538436E-2</v>
      </c>
      <c r="AS9" s="24">
        <v>67</v>
      </c>
      <c r="AT9" s="25">
        <f t="shared" si="2"/>
        <v>-0.10666666666666669</v>
      </c>
      <c r="AU9" s="24">
        <v>88</v>
      </c>
      <c r="AV9" s="25">
        <f t="shared" si="3"/>
        <v>0.31343283582089554</v>
      </c>
      <c r="AW9" s="24">
        <v>80</v>
      </c>
      <c r="AX9" s="25">
        <f t="shared" si="4"/>
        <v>-9.0909090909090939E-2</v>
      </c>
      <c r="AY9" s="24">
        <v>87</v>
      </c>
      <c r="AZ9" s="25">
        <f t="shared" si="5"/>
        <v>8.7499999999999911E-2</v>
      </c>
      <c r="BA9" s="24">
        <v>82</v>
      </c>
      <c r="BB9" s="25">
        <f t="shared" si="6"/>
        <v>-5.7471264367816133E-2</v>
      </c>
    </row>
    <row r="10" spans="1:54" x14ac:dyDescent="0.2">
      <c r="A10" s="24" t="s">
        <v>460</v>
      </c>
      <c r="B10" s="29"/>
      <c r="C10" s="29"/>
      <c r="D10" s="28"/>
      <c r="E10" s="29"/>
      <c r="F10" s="25"/>
      <c r="G10" s="24"/>
      <c r="H10" s="25"/>
      <c r="I10" s="38"/>
      <c r="J10" s="25"/>
      <c r="K10" s="38"/>
      <c r="L10" s="25"/>
      <c r="M10" s="38"/>
      <c r="N10" s="25"/>
      <c r="O10" s="24"/>
      <c r="P10" s="25"/>
      <c r="Q10" s="24"/>
      <c r="R10" s="25"/>
      <c r="S10" s="24"/>
      <c r="T10" s="25"/>
      <c r="U10" s="24"/>
      <c r="V10" s="25"/>
      <c r="W10" s="24"/>
      <c r="X10" s="25"/>
      <c r="Y10" s="24"/>
      <c r="Z10" s="25"/>
      <c r="AA10" s="92">
        <v>9</v>
      </c>
      <c r="AB10" s="25"/>
      <c r="AC10" s="24">
        <v>3</v>
      </c>
      <c r="AD10" s="25"/>
      <c r="AE10" s="24">
        <v>2</v>
      </c>
      <c r="AF10" s="25">
        <f t="shared" si="0"/>
        <v>-0.33333333333333337</v>
      </c>
      <c r="AG10" s="38">
        <v>0</v>
      </c>
      <c r="AH10" s="25">
        <f t="shared" si="1"/>
        <v>-1</v>
      </c>
      <c r="AI10" s="24">
        <v>0</v>
      </c>
      <c r="AJ10" s="25">
        <v>0</v>
      </c>
      <c r="AK10" s="97">
        <v>1</v>
      </c>
      <c r="AL10" s="25">
        <v>0</v>
      </c>
      <c r="AM10" s="97">
        <v>0.01</v>
      </c>
      <c r="AN10" s="25">
        <f t="shared" si="1"/>
        <v>-0.99</v>
      </c>
      <c r="AO10" s="97">
        <v>0.01</v>
      </c>
      <c r="AP10" s="25">
        <f t="shared" si="1"/>
        <v>0</v>
      </c>
      <c r="AQ10" s="97">
        <v>0.01</v>
      </c>
      <c r="AR10" s="25">
        <f t="shared" si="1"/>
        <v>0</v>
      </c>
      <c r="AS10" s="157">
        <v>2</v>
      </c>
      <c r="AT10" s="25">
        <v>2</v>
      </c>
      <c r="AU10" s="157">
        <v>3</v>
      </c>
      <c r="AV10" s="25">
        <f t="shared" si="3"/>
        <v>0.5</v>
      </c>
      <c r="AW10" s="157"/>
      <c r="AX10" s="25">
        <f t="shared" si="4"/>
        <v>-1</v>
      </c>
      <c r="AY10" s="157">
        <v>0</v>
      </c>
      <c r="AZ10" s="25">
        <v>-1</v>
      </c>
      <c r="BA10" s="157">
        <v>0</v>
      </c>
      <c r="BB10" s="25">
        <v>-1</v>
      </c>
    </row>
    <row r="11" spans="1:54" x14ac:dyDescent="0.2">
      <c r="A11" s="24" t="s">
        <v>461</v>
      </c>
      <c r="B11" s="29"/>
      <c r="C11" s="29"/>
      <c r="D11" s="28"/>
      <c r="E11" s="29"/>
      <c r="F11" s="25"/>
      <c r="G11" s="24"/>
      <c r="H11" s="25"/>
      <c r="I11" s="38"/>
      <c r="J11" s="25"/>
      <c r="K11" s="38"/>
      <c r="L11" s="25"/>
      <c r="M11" s="38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92">
        <v>10</v>
      </c>
      <c r="AB11" s="25">
        <v>0</v>
      </c>
      <c r="AC11" s="24">
        <v>25</v>
      </c>
      <c r="AD11" s="25">
        <v>0</v>
      </c>
      <c r="AE11" s="97">
        <v>0.08</v>
      </c>
      <c r="AF11" s="25">
        <f t="shared" si="0"/>
        <v>-0.99680000000000002</v>
      </c>
      <c r="AG11" s="97">
        <v>9</v>
      </c>
      <c r="AH11" s="25">
        <f t="shared" si="1"/>
        <v>111.5</v>
      </c>
      <c r="AI11" s="97">
        <v>12</v>
      </c>
      <c r="AJ11" s="25">
        <f t="shared" si="1"/>
        <v>0.33333333333333326</v>
      </c>
      <c r="AK11" s="24">
        <v>5</v>
      </c>
      <c r="AL11" s="25">
        <f t="shared" si="1"/>
        <v>-0.58333333333333326</v>
      </c>
      <c r="AM11" s="24">
        <v>12</v>
      </c>
      <c r="AN11" s="25">
        <f t="shared" si="1"/>
        <v>1.4</v>
      </c>
      <c r="AO11" s="24">
        <v>12</v>
      </c>
      <c r="AP11" s="25">
        <f t="shared" si="1"/>
        <v>0</v>
      </c>
      <c r="AQ11" s="24">
        <v>4</v>
      </c>
      <c r="AR11" s="25">
        <f t="shared" si="1"/>
        <v>-0.66666666666666674</v>
      </c>
      <c r="AS11" s="24">
        <v>5</v>
      </c>
      <c r="AT11" s="25">
        <f t="shared" si="2"/>
        <v>0.25</v>
      </c>
      <c r="AU11" s="24">
        <v>8</v>
      </c>
      <c r="AV11" s="25">
        <f t="shared" ref="AV11:AV23" si="21">(AU11/AS11) - 1</f>
        <v>0.60000000000000009</v>
      </c>
      <c r="AW11" s="24">
        <v>12</v>
      </c>
      <c r="AX11" s="25">
        <f t="shared" si="4"/>
        <v>0.5</v>
      </c>
      <c r="AY11" s="24">
        <v>7</v>
      </c>
      <c r="AZ11" s="25">
        <f t="shared" si="5"/>
        <v>-0.41666666666666663</v>
      </c>
      <c r="BA11" s="24">
        <v>7</v>
      </c>
      <c r="BB11" s="25">
        <f t="shared" ref="BB11:BB21" si="22">(BA11/AY11) - 1</f>
        <v>0</v>
      </c>
    </row>
    <row r="12" spans="1:54" x14ac:dyDescent="0.2">
      <c r="A12" s="24" t="s">
        <v>462</v>
      </c>
      <c r="B12" s="29">
        <v>11</v>
      </c>
      <c r="C12" s="29">
        <v>6</v>
      </c>
      <c r="D12" s="28">
        <f t="shared" si="20"/>
        <v>-0.45454545454545459</v>
      </c>
      <c r="E12" s="29">
        <v>6</v>
      </c>
      <c r="F12" s="25">
        <f t="shared" si="11"/>
        <v>0</v>
      </c>
      <c r="G12" s="24">
        <v>8</v>
      </c>
      <c r="H12" s="25">
        <f t="shared" si="12"/>
        <v>0.33333333333333326</v>
      </c>
      <c r="I12" s="38">
        <v>9</v>
      </c>
      <c r="J12" s="25">
        <f t="shared" si="13"/>
        <v>0.125</v>
      </c>
      <c r="K12" s="38">
        <v>18</v>
      </c>
      <c r="L12" s="25">
        <f t="shared" si="14"/>
        <v>1</v>
      </c>
      <c r="M12" s="38">
        <v>18</v>
      </c>
      <c r="N12" s="25">
        <f t="shared" si="15"/>
        <v>0</v>
      </c>
      <c r="O12" s="24">
        <v>11</v>
      </c>
      <c r="P12" s="25">
        <f t="shared" si="16"/>
        <v>-0.38888888888888884</v>
      </c>
      <c r="Q12" s="24">
        <v>19</v>
      </c>
      <c r="R12" s="25">
        <f t="shared" si="17"/>
        <v>0.72727272727272729</v>
      </c>
      <c r="S12" s="24">
        <v>29</v>
      </c>
      <c r="T12" s="25">
        <f t="shared" si="18"/>
        <v>0.52631578947368429</v>
      </c>
      <c r="U12" s="24">
        <v>18</v>
      </c>
      <c r="V12" s="25">
        <f t="shared" si="19"/>
        <v>-0.37931034482758619</v>
      </c>
      <c r="W12" s="24">
        <v>21</v>
      </c>
      <c r="X12" s="25">
        <f t="shared" si="7"/>
        <v>0.16666666666666674</v>
      </c>
      <c r="Y12" s="24">
        <v>15</v>
      </c>
      <c r="Z12" s="25">
        <f>(Y12/W12) - 1</f>
        <v>-0.2857142857142857</v>
      </c>
      <c r="AA12" s="92">
        <v>14</v>
      </c>
      <c r="AB12" s="25">
        <f>(AA12/Y12) - 1</f>
        <v>-6.6666666666666652E-2</v>
      </c>
      <c r="AC12" s="24">
        <v>17</v>
      </c>
      <c r="AD12" s="25">
        <f>(AC12/AA12) - 1</f>
        <v>0.21428571428571419</v>
      </c>
      <c r="AE12" s="24">
        <v>15</v>
      </c>
      <c r="AF12" s="25">
        <f t="shared" si="0"/>
        <v>-0.11764705882352944</v>
      </c>
      <c r="AG12" s="38">
        <v>10</v>
      </c>
      <c r="AH12" s="25">
        <f t="shared" si="1"/>
        <v>-0.33333333333333337</v>
      </c>
      <c r="AI12" s="24">
        <v>23</v>
      </c>
      <c r="AJ12" s="25">
        <f t="shared" si="1"/>
        <v>1.2999999999999998</v>
      </c>
      <c r="AK12" s="24">
        <v>11</v>
      </c>
      <c r="AL12" s="25">
        <f t="shared" si="1"/>
        <v>-0.52173913043478259</v>
      </c>
      <c r="AM12" s="24">
        <v>9</v>
      </c>
      <c r="AN12" s="25">
        <f t="shared" si="1"/>
        <v>-0.18181818181818177</v>
      </c>
      <c r="AO12" s="24">
        <v>12</v>
      </c>
      <c r="AP12" s="25">
        <f t="shared" si="1"/>
        <v>0.33333333333333326</v>
      </c>
      <c r="AQ12" s="24">
        <v>11</v>
      </c>
      <c r="AR12" s="25">
        <f t="shared" si="1"/>
        <v>-8.333333333333337E-2</v>
      </c>
      <c r="AS12" s="24">
        <v>10</v>
      </c>
      <c r="AT12" s="25">
        <f t="shared" si="2"/>
        <v>-9.0909090909090939E-2</v>
      </c>
      <c r="AU12" s="24">
        <v>15</v>
      </c>
      <c r="AV12" s="25">
        <f t="shared" si="21"/>
        <v>0.5</v>
      </c>
      <c r="AW12" s="24">
        <v>15</v>
      </c>
      <c r="AX12" s="25">
        <f t="shared" si="4"/>
        <v>0</v>
      </c>
      <c r="AY12" s="24">
        <v>17</v>
      </c>
      <c r="AZ12" s="25">
        <f t="shared" si="5"/>
        <v>0.1333333333333333</v>
      </c>
      <c r="BA12" s="24">
        <v>16</v>
      </c>
      <c r="BB12" s="25">
        <f t="shared" si="22"/>
        <v>-5.8823529411764719E-2</v>
      </c>
    </row>
    <row r="13" spans="1:54" x14ac:dyDescent="0.2">
      <c r="A13" s="24" t="s">
        <v>463</v>
      </c>
      <c r="B13" s="29"/>
      <c r="C13" s="29"/>
      <c r="D13" s="28"/>
      <c r="E13" s="29"/>
      <c r="F13" s="25"/>
      <c r="G13" s="24"/>
      <c r="H13" s="25"/>
      <c r="I13" s="38"/>
      <c r="J13" s="25"/>
      <c r="K13" s="38"/>
      <c r="L13" s="25"/>
      <c r="M13" s="38"/>
      <c r="N13" s="25"/>
      <c r="O13" s="24"/>
      <c r="P13" s="25"/>
      <c r="Q13" s="24"/>
      <c r="R13" s="25"/>
      <c r="S13" s="24"/>
      <c r="T13" s="25"/>
      <c r="U13" s="24"/>
      <c r="V13" s="25"/>
      <c r="W13" s="24"/>
      <c r="X13" s="25"/>
      <c r="Y13" s="24"/>
      <c r="Z13" s="25"/>
      <c r="AA13" s="92">
        <v>18</v>
      </c>
      <c r="AB13" s="25">
        <v>0</v>
      </c>
      <c r="AC13" s="24">
        <v>14</v>
      </c>
      <c r="AD13" s="25">
        <v>0</v>
      </c>
      <c r="AE13" s="97">
        <v>0.17</v>
      </c>
      <c r="AF13" s="25">
        <f t="shared" si="0"/>
        <v>-0.98785714285714288</v>
      </c>
      <c r="AG13" s="97">
        <v>19</v>
      </c>
      <c r="AH13" s="25">
        <f t="shared" si="1"/>
        <v>110.76470588235293</v>
      </c>
      <c r="AI13" s="97">
        <v>21</v>
      </c>
      <c r="AJ13" s="25">
        <f t="shared" si="1"/>
        <v>0.10526315789473695</v>
      </c>
      <c r="AK13" s="24">
        <v>16</v>
      </c>
      <c r="AL13" s="25">
        <f t="shared" si="1"/>
        <v>-0.23809523809523814</v>
      </c>
      <c r="AM13" s="24">
        <v>11</v>
      </c>
      <c r="AN13" s="25">
        <f t="shared" si="1"/>
        <v>-0.3125</v>
      </c>
      <c r="AO13" s="24">
        <v>12</v>
      </c>
      <c r="AP13" s="25">
        <f t="shared" si="1"/>
        <v>9.0909090909090828E-2</v>
      </c>
      <c r="AQ13" s="24">
        <v>17</v>
      </c>
      <c r="AR13" s="25">
        <f t="shared" si="1"/>
        <v>0.41666666666666674</v>
      </c>
      <c r="AS13" s="24">
        <v>19</v>
      </c>
      <c r="AT13" s="25">
        <f t="shared" si="2"/>
        <v>0.11764705882352944</v>
      </c>
      <c r="AU13" s="24">
        <v>25</v>
      </c>
      <c r="AV13" s="25">
        <f t="shared" si="21"/>
        <v>0.31578947368421062</v>
      </c>
      <c r="AW13" s="24">
        <v>26</v>
      </c>
      <c r="AX13" s="25">
        <f t="shared" si="4"/>
        <v>4.0000000000000036E-2</v>
      </c>
      <c r="AY13" s="24">
        <v>28</v>
      </c>
      <c r="AZ13" s="25">
        <f t="shared" si="5"/>
        <v>7.6923076923076872E-2</v>
      </c>
      <c r="BA13" s="24">
        <v>19</v>
      </c>
      <c r="BB13" s="25">
        <f t="shared" si="22"/>
        <v>-0.3214285714285714</v>
      </c>
    </row>
    <row r="14" spans="1:54" x14ac:dyDescent="0.2">
      <c r="A14" s="24" t="s">
        <v>44</v>
      </c>
      <c r="B14" s="29">
        <v>178</v>
      </c>
      <c r="C14" s="29">
        <v>246</v>
      </c>
      <c r="D14" s="28">
        <f t="shared" si="20"/>
        <v>0.3820224719101124</v>
      </c>
      <c r="E14" s="29">
        <v>244</v>
      </c>
      <c r="F14" s="25">
        <f t="shared" si="11"/>
        <v>-8.1300813008130524E-3</v>
      </c>
      <c r="G14" s="24">
        <v>295</v>
      </c>
      <c r="H14" s="25">
        <f t="shared" si="12"/>
        <v>0.20901639344262302</v>
      </c>
      <c r="I14" s="38">
        <v>324</v>
      </c>
      <c r="J14" s="25">
        <f t="shared" si="13"/>
        <v>9.8305084745762716E-2</v>
      </c>
      <c r="K14" s="38">
        <v>246</v>
      </c>
      <c r="L14" s="25">
        <f t="shared" si="14"/>
        <v>-0.2407407407407407</v>
      </c>
      <c r="M14" s="38">
        <v>264</v>
      </c>
      <c r="N14" s="25">
        <f t="shared" si="15"/>
        <v>7.3170731707317138E-2</v>
      </c>
      <c r="O14" s="24">
        <v>188</v>
      </c>
      <c r="P14" s="25">
        <f t="shared" si="16"/>
        <v>-0.28787878787878785</v>
      </c>
      <c r="Q14" s="24">
        <v>171</v>
      </c>
      <c r="R14" s="25">
        <f t="shared" si="17"/>
        <v>-9.0425531914893664E-2</v>
      </c>
      <c r="S14" s="24">
        <v>191</v>
      </c>
      <c r="T14" s="25">
        <f t="shared" si="18"/>
        <v>0.11695906432748537</v>
      </c>
      <c r="U14" s="24">
        <v>208</v>
      </c>
      <c r="V14" s="25">
        <f t="shared" si="19"/>
        <v>8.9005235602094279E-2</v>
      </c>
      <c r="W14" s="24">
        <v>207</v>
      </c>
      <c r="X14" s="25">
        <f t="shared" si="7"/>
        <v>-4.8076923076922906E-3</v>
      </c>
      <c r="Y14" s="24">
        <v>234</v>
      </c>
      <c r="Z14" s="25">
        <f>(Y14/W14) - 1</f>
        <v>0.13043478260869557</v>
      </c>
      <c r="AA14" s="91">
        <v>236</v>
      </c>
      <c r="AB14" s="25">
        <f>(AA14/Y14) - 1</f>
        <v>8.5470085470085166E-3</v>
      </c>
      <c r="AC14" s="24">
        <v>260</v>
      </c>
      <c r="AD14" s="25">
        <f>(AC14/AA14) - 1</f>
        <v>0.10169491525423724</v>
      </c>
      <c r="AE14" s="38">
        <v>162</v>
      </c>
      <c r="AF14" s="25">
        <f t="shared" si="0"/>
        <v>-0.37692307692307692</v>
      </c>
      <c r="AG14" s="38">
        <v>164</v>
      </c>
      <c r="AH14" s="25">
        <f t="shared" si="1"/>
        <v>1.2345679012345734E-2</v>
      </c>
      <c r="AI14" s="24">
        <v>175</v>
      </c>
      <c r="AJ14" s="25">
        <f t="shared" si="1"/>
        <v>6.7073170731707377E-2</v>
      </c>
      <c r="AK14" s="24">
        <v>154</v>
      </c>
      <c r="AL14" s="25">
        <f t="shared" si="1"/>
        <v>-0.12</v>
      </c>
      <c r="AM14" s="24">
        <v>124</v>
      </c>
      <c r="AN14" s="25">
        <f t="shared" si="1"/>
        <v>-0.19480519480519476</v>
      </c>
      <c r="AO14" s="24">
        <v>129</v>
      </c>
      <c r="AP14" s="25">
        <f t="shared" si="1"/>
        <v>4.0322580645161255E-2</v>
      </c>
      <c r="AQ14" s="24">
        <v>106</v>
      </c>
      <c r="AR14" s="25">
        <f t="shared" si="1"/>
        <v>-0.17829457364341084</v>
      </c>
      <c r="AS14" s="24">
        <v>103</v>
      </c>
      <c r="AT14" s="25">
        <f t="shared" si="2"/>
        <v>-2.8301886792452824E-2</v>
      </c>
      <c r="AU14" s="24">
        <v>110</v>
      </c>
      <c r="AV14" s="25">
        <f t="shared" si="21"/>
        <v>6.7961165048543659E-2</v>
      </c>
      <c r="AW14" s="24">
        <v>116</v>
      </c>
      <c r="AX14" s="25">
        <f t="shared" si="4"/>
        <v>5.4545454545454453E-2</v>
      </c>
      <c r="AY14" s="24">
        <v>119</v>
      </c>
      <c r="AZ14" s="25">
        <f t="shared" si="5"/>
        <v>2.5862068965517349E-2</v>
      </c>
      <c r="BA14" s="24">
        <v>107</v>
      </c>
      <c r="BB14" s="25">
        <f t="shared" si="22"/>
        <v>-0.10084033613445376</v>
      </c>
    </row>
    <row r="15" spans="1:54" x14ac:dyDescent="0.2">
      <c r="A15" s="24" t="s">
        <v>464</v>
      </c>
      <c r="B15" s="29"/>
      <c r="C15" s="29"/>
      <c r="D15" s="28"/>
      <c r="E15" s="29"/>
      <c r="F15" s="25"/>
      <c r="G15" s="24"/>
      <c r="H15" s="25"/>
      <c r="I15" s="38"/>
      <c r="J15" s="25"/>
      <c r="K15" s="38"/>
      <c r="L15" s="25"/>
      <c r="M15" s="38"/>
      <c r="N15" s="25"/>
      <c r="O15" s="24"/>
      <c r="P15" s="25"/>
      <c r="Q15" s="24"/>
      <c r="R15" s="25"/>
      <c r="S15" s="24"/>
      <c r="T15" s="25"/>
      <c r="U15" s="24"/>
      <c r="V15" s="25"/>
      <c r="W15" s="24"/>
      <c r="X15" s="25"/>
      <c r="Y15" s="24"/>
      <c r="Z15" s="25"/>
      <c r="AA15" s="91"/>
      <c r="AB15" s="25"/>
      <c r="AC15" s="24"/>
      <c r="AD15" s="25"/>
      <c r="AE15" s="38"/>
      <c r="AF15" s="25"/>
      <c r="AG15" s="38"/>
      <c r="AH15" s="25"/>
      <c r="AI15" s="24"/>
      <c r="AJ15" s="25"/>
      <c r="AK15" s="24">
        <v>18</v>
      </c>
      <c r="AL15" s="25"/>
      <c r="AM15" s="24">
        <v>10</v>
      </c>
      <c r="AN15" s="25">
        <f t="shared" si="1"/>
        <v>-0.44444444444444442</v>
      </c>
      <c r="AO15" s="24">
        <v>11</v>
      </c>
      <c r="AP15" s="25">
        <f t="shared" si="1"/>
        <v>0.10000000000000009</v>
      </c>
      <c r="AQ15" s="24">
        <v>8</v>
      </c>
      <c r="AR15" s="25">
        <f t="shared" si="1"/>
        <v>-0.27272727272727271</v>
      </c>
      <c r="AS15" s="24">
        <v>9</v>
      </c>
      <c r="AT15" s="25">
        <f t="shared" si="2"/>
        <v>0.125</v>
      </c>
      <c r="AU15" s="24">
        <v>10</v>
      </c>
      <c r="AV15" s="25">
        <f t="shared" si="21"/>
        <v>0.11111111111111116</v>
      </c>
      <c r="AW15" s="24">
        <v>25</v>
      </c>
      <c r="AX15" s="25">
        <f t="shared" si="4"/>
        <v>1.5</v>
      </c>
      <c r="AY15" s="24">
        <v>41</v>
      </c>
      <c r="AZ15" s="25">
        <f t="shared" si="5"/>
        <v>0.6399999999999999</v>
      </c>
      <c r="BA15" s="24">
        <v>33</v>
      </c>
      <c r="BB15" s="25">
        <f t="shared" si="22"/>
        <v>-0.19512195121951215</v>
      </c>
    </row>
    <row r="16" spans="1:54" x14ac:dyDescent="0.2">
      <c r="A16" s="24" t="s">
        <v>465</v>
      </c>
      <c r="B16" s="29">
        <v>43</v>
      </c>
      <c r="C16" s="29">
        <v>44</v>
      </c>
      <c r="D16" s="28">
        <f t="shared" si="20"/>
        <v>2.3255813953488413E-2</v>
      </c>
      <c r="E16" s="29">
        <v>46</v>
      </c>
      <c r="F16" s="25">
        <f t="shared" si="11"/>
        <v>4.5454545454545414E-2</v>
      </c>
      <c r="G16" s="24">
        <v>47</v>
      </c>
      <c r="H16" s="25">
        <f t="shared" si="12"/>
        <v>2.1739130434782705E-2</v>
      </c>
      <c r="I16" s="38">
        <v>38</v>
      </c>
      <c r="J16" s="25">
        <f t="shared" si="13"/>
        <v>-0.19148936170212771</v>
      </c>
      <c r="K16" s="38">
        <v>42</v>
      </c>
      <c r="L16" s="25">
        <f t="shared" si="14"/>
        <v>0.10526315789473695</v>
      </c>
      <c r="M16" s="38">
        <v>35</v>
      </c>
      <c r="N16" s="25">
        <f t="shared" si="15"/>
        <v>-0.16666666666666663</v>
      </c>
      <c r="O16" s="24">
        <v>49</v>
      </c>
      <c r="P16" s="25">
        <f t="shared" si="16"/>
        <v>0.39999999999999991</v>
      </c>
      <c r="Q16" s="24">
        <v>35</v>
      </c>
      <c r="R16" s="25">
        <f t="shared" si="17"/>
        <v>-0.2857142857142857</v>
      </c>
      <c r="S16" s="24">
        <v>21</v>
      </c>
      <c r="T16" s="25">
        <f t="shared" si="18"/>
        <v>-0.4</v>
      </c>
      <c r="U16" s="24">
        <v>30</v>
      </c>
      <c r="V16" s="25">
        <f t="shared" si="19"/>
        <v>0.4285714285714286</v>
      </c>
      <c r="W16" s="24">
        <v>49</v>
      </c>
      <c r="X16" s="25">
        <f t="shared" si="7"/>
        <v>0.6333333333333333</v>
      </c>
      <c r="Y16" s="24">
        <v>51</v>
      </c>
      <c r="Z16" s="25">
        <f>(Y16/W16) - 1</f>
        <v>4.081632653061229E-2</v>
      </c>
      <c r="AA16" s="91">
        <v>50</v>
      </c>
      <c r="AB16" s="25">
        <f>(AA16/Y16) - 1</f>
        <v>-1.9607843137254943E-2</v>
      </c>
      <c r="AC16" s="24">
        <v>71</v>
      </c>
      <c r="AD16" s="25">
        <f>(AC16/AA16) - 1</f>
        <v>0.41999999999999993</v>
      </c>
      <c r="AE16" s="97">
        <v>25</v>
      </c>
      <c r="AF16" s="25">
        <f t="shared" si="0"/>
        <v>-0.647887323943662</v>
      </c>
      <c r="AG16" s="97">
        <v>23</v>
      </c>
      <c r="AH16" s="25">
        <f t="shared" si="1"/>
        <v>-7.999999999999996E-2</v>
      </c>
      <c r="AI16" s="97">
        <v>53</v>
      </c>
      <c r="AJ16" s="25">
        <f t="shared" si="1"/>
        <v>1.3043478260869565</v>
      </c>
      <c r="AK16" s="24">
        <v>30</v>
      </c>
      <c r="AL16" s="25">
        <f t="shared" si="1"/>
        <v>-0.43396226415094341</v>
      </c>
      <c r="AM16" s="24">
        <v>29</v>
      </c>
      <c r="AN16" s="25">
        <f t="shared" si="1"/>
        <v>-3.3333333333333326E-2</v>
      </c>
      <c r="AO16" s="24">
        <v>29</v>
      </c>
      <c r="AP16" s="25">
        <f t="shared" si="1"/>
        <v>0</v>
      </c>
      <c r="AQ16" s="24">
        <v>30</v>
      </c>
      <c r="AR16" s="25">
        <f t="shared" si="1"/>
        <v>3.4482758620689724E-2</v>
      </c>
      <c r="AS16" s="24">
        <v>44</v>
      </c>
      <c r="AT16" s="25">
        <f t="shared" si="2"/>
        <v>0.46666666666666656</v>
      </c>
      <c r="AU16" s="24">
        <v>54</v>
      </c>
      <c r="AV16" s="25">
        <f t="shared" si="21"/>
        <v>0.22727272727272729</v>
      </c>
      <c r="AW16" s="24">
        <v>31</v>
      </c>
      <c r="AX16" s="25">
        <f t="shared" si="4"/>
        <v>-0.42592592592592593</v>
      </c>
      <c r="AY16" s="24">
        <v>36</v>
      </c>
      <c r="AZ16" s="25">
        <f t="shared" si="5"/>
        <v>0.16129032258064524</v>
      </c>
      <c r="BA16" s="24">
        <v>36</v>
      </c>
      <c r="BB16" s="25">
        <f t="shared" si="22"/>
        <v>0</v>
      </c>
    </row>
    <row r="17" spans="1:54" x14ac:dyDescent="0.2">
      <c r="A17" s="24" t="s">
        <v>466</v>
      </c>
      <c r="B17" s="29">
        <v>94</v>
      </c>
      <c r="C17" s="29">
        <v>73</v>
      </c>
      <c r="D17" s="28">
        <f t="shared" si="20"/>
        <v>-0.22340425531914898</v>
      </c>
      <c r="E17" s="29">
        <v>104</v>
      </c>
      <c r="F17" s="25">
        <f t="shared" si="11"/>
        <v>0.42465753424657526</v>
      </c>
      <c r="G17" s="24">
        <v>102</v>
      </c>
      <c r="H17" s="25">
        <f t="shared" si="12"/>
        <v>-1.9230769230769273E-2</v>
      </c>
      <c r="I17" s="38">
        <v>94</v>
      </c>
      <c r="J17" s="25">
        <f t="shared" si="13"/>
        <v>-7.8431372549019662E-2</v>
      </c>
      <c r="K17" s="38">
        <v>105</v>
      </c>
      <c r="L17" s="25">
        <f t="shared" si="14"/>
        <v>0.11702127659574457</v>
      </c>
      <c r="M17" s="38">
        <v>91</v>
      </c>
      <c r="N17" s="25">
        <f t="shared" si="15"/>
        <v>-0.1333333333333333</v>
      </c>
      <c r="O17" s="24">
        <v>107</v>
      </c>
      <c r="P17" s="25">
        <f t="shared" si="16"/>
        <v>0.17582417582417587</v>
      </c>
      <c r="Q17" s="24">
        <v>69</v>
      </c>
      <c r="R17" s="25">
        <f t="shared" si="17"/>
        <v>-0.35514018691588789</v>
      </c>
      <c r="S17" s="24">
        <v>53</v>
      </c>
      <c r="T17" s="25">
        <f t="shared" si="18"/>
        <v>-0.23188405797101452</v>
      </c>
      <c r="U17" s="24">
        <v>69</v>
      </c>
      <c r="V17" s="25">
        <f t="shared" si="19"/>
        <v>0.30188679245283012</v>
      </c>
      <c r="W17" s="24">
        <v>79</v>
      </c>
      <c r="X17" s="25">
        <f t="shared" si="7"/>
        <v>0.14492753623188404</v>
      </c>
      <c r="Y17" s="24">
        <v>75</v>
      </c>
      <c r="Z17" s="25">
        <f>(Y17/W17) - 1</f>
        <v>-5.0632911392405111E-2</v>
      </c>
      <c r="AA17" s="91">
        <v>65</v>
      </c>
      <c r="AB17" s="25">
        <f>(AA17/Y17) - 1</f>
        <v>-0.1333333333333333</v>
      </c>
      <c r="AC17" s="24">
        <v>83</v>
      </c>
      <c r="AD17" s="25">
        <f>(AC17/AA17) - 1</f>
        <v>0.27692307692307683</v>
      </c>
      <c r="AE17" s="38">
        <v>66</v>
      </c>
      <c r="AF17" s="25">
        <f t="shared" si="0"/>
        <v>-0.20481927710843373</v>
      </c>
      <c r="AG17" s="38">
        <v>60</v>
      </c>
      <c r="AH17" s="25">
        <f t="shared" si="1"/>
        <v>-9.0909090909090939E-2</v>
      </c>
      <c r="AI17" s="24">
        <v>63</v>
      </c>
      <c r="AJ17" s="25">
        <f t="shared" si="1"/>
        <v>5.0000000000000044E-2</v>
      </c>
      <c r="AK17" s="24">
        <v>47</v>
      </c>
      <c r="AL17" s="25">
        <f t="shared" si="1"/>
        <v>-0.25396825396825395</v>
      </c>
      <c r="AM17" s="24">
        <v>40</v>
      </c>
      <c r="AN17" s="25">
        <f t="shared" si="1"/>
        <v>-0.14893617021276595</v>
      </c>
      <c r="AO17" s="24">
        <v>52</v>
      </c>
      <c r="AP17" s="25">
        <f t="shared" si="1"/>
        <v>0.30000000000000004</v>
      </c>
      <c r="AQ17" s="24">
        <v>46</v>
      </c>
      <c r="AR17" s="25">
        <f t="shared" si="1"/>
        <v>-0.11538461538461542</v>
      </c>
      <c r="AS17" s="24">
        <v>53</v>
      </c>
      <c r="AT17" s="25">
        <f t="shared" si="2"/>
        <v>0.15217391304347827</v>
      </c>
      <c r="AU17" s="24">
        <v>65</v>
      </c>
      <c r="AV17" s="25">
        <f t="shared" si="21"/>
        <v>0.22641509433962259</v>
      </c>
      <c r="AW17" s="24">
        <v>61</v>
      </c>
      <c r="AX17" s="25">
        <f t="shared" si="4"/>
        <v>-6.1538461538461542E-2</v>
      </c>
      <c r="AY17" s="24">
        <v>62</v>
      </c>
      <c r="AZ17" s="25">
        <f t="shared" si="5"/>
        <v>1.6393442622950838E-2</v>
      </c>
      <c r="BA17" s="24">
        <v>77</v>
      </c>
      <c r="BB17" s="25">
        <f t="shared" si="22"/>
        <v>0.24193548387096775</v>
      </c>
    </row>
    <row r="18" spans="1:54" x14ac:dyDescent="0.2">
      <c r="A18" s="24" t="s">
        <v>467</v>
      </c>
      <c r="B18" s="29">
        <v>217</v>
      </c>
      <c r="C18" s="29">
        <v>184</v>
      </c>
      <c r="D18" s="28">
        <f t="shared" si="20"/>
        <v>-0.15207373271889402</v>
      </c>
      <c r="E18" s="29">
        <v>180</v>
      </c>
      <c r="F18" s="25">
        <f t="shared" si="11"/>
        <v>-2.1739130434782594E-2</v>
      </c>
      <c r="G18" s="24">
        <v>247</v>
      </c>
      <c r="H18" s="25">
        <f t="shared" si="12"/>
        <v>0.37222222222222223</v>
      </c>
      <c r="I18" s="38">
        <v>228</v>
      </c>
      <c r="J18" s="25">
        <f t="shared" si="13"/>
        <v>-7.6923076923076872E-2</v>
      </c>
      <c r="K18" s="38">
        <v>191</v>
      </c>
      <c r="L18" s="25">
        <f t="shared" si="14"/>
        <v>-0.16228070175438591</v>
      </c>
      <c r="M18" s="38">
        <v>213</v>
      </c>
      <c r="N18" s="25">
        <f t="shared" si="15"/>
        <v>0.11518324607329844</v>
      </c>
      <c r="O18" s="24">
        <v>190</v>
      </c>
      <c r="P18" s="25">
        <f t="shared" si="16"/>
        <v>-0.107981220657277</v>
      </c>
      <c r="Q18" s="24">
        <v>173</v>
      </c>
      <c r="R18" s="25">
        <f t="shared" si="17"/>
        <v>-8.9473684210526261E-2</v>
      </c>
      <c r="S18" s="24">
        <v>165</v>
      </c>
      <c r="T18" s="25">
        <f t="shared" si="18"/>
        <v>-4.6242774566473965E-2</v>
      </c>
      <c r="U18" s="24">
        <v>188</v>
      </c>
      <c r="V18" s="25">
        <f t="shared" si="19"/>
        <v>0.1393939393939394</v>
      </c>
      <c r="W18" s="24">
        <v>197</v>
      </c>
      <c r="X18" s="25">
        <f t="shared" si="7"/>
        <v>4.7872340425531901E-2</v>
      </c>
      <c r="Y18" s="24">
        <v>197</v>
      </c>
      <c r="Z18" s="25">
        <f>(Y18/W18) - 1</f>
        <v>0</v>
      </c>
      <c r="AA18" s="91">
        <v>191</v>
      </c>
      <c r="AB18" s="25">
        <f>(AA18/Y18) - 1</f>
        <v>-3.0456852791878153E-2</v>
      </c>
      <c r="AC18" s="24">
        <v>183</v>
      </c>
      <c r="AD18" s="25">
        <f>(AC18/AA18) - 1</f>
        <v>-4.1884816753926746E-2</v>
      </c>
      <c r="AE18" s="97">
        <v>133</v>
      </c>
      <c r="AF18" s="25">
        <f t="shared" si="0"/>
        <v>-0.27322404371584696</v>
      </c>
      <c r="AG18" s="97">
        <v>140</v>
      </c>
      <c r="AH18" s="25">
        <f t="shared" si="1"/>
        <v>5.2631578947368363E-2</v>
      </c>
      <c r="AI18" s="97">
        <v>154</v>
      </c>
      <c r="AJ18" s="25">
        <f t="shared" si="1"/>
        <v>0.10000000000000009</v>
      </c>
      <c r="AK18" s="24">
        <v>140</v>
      </c>
      <c r="AL18" s="25">
        <f t="shared" si="1"/>
        <v>-9.0909090909090939E-2</v>
      </c>
      <c r="AM18" s="24">
        <v>127</v>
      </c>
      <c r="AN18" s="25">
        <f t="shared" si="1"/>
        <v>-9.285714285714286E-2</v>
      </c>
      <c r="AO18" s="24">
        <v>129</v>
      </c>
      <c r="AP18" s="25">
        <f t="shared" si="1"/>
        <v>1.5748031496062964E-2</v>
      </c>
      <c r="AQ18" s="24">
        <v>140</v>
      </c>
      <c r="AR18" s="25">
        <f t="shared" si="1"/>
        <v>8.5271317829457294E-2</v>
      </c>
      <c r="AS18" s="24">
        <v>143</v>
      </c>
      <c r="AT18" s="25">
        <f t="shared" si="2"/>
        <v>2.1428571428571352E-2</v>
      </c>
      <c r="AU18" s="24">
        <v>162</v>
      </c>
      <c r="AV18" s="25">
        <f t="shared" si="21"/>
        <v>0.13286713286713292</v>
      </c>
      <c r="AW18" s="24">
        <v>147</v>
      </c>
      <c r="AX18" s="25">
        <f t="shared" si="4"/>
        <v>-9.259259259259256E-2</v>
      </c>
      <c r="AY18" s="24">
        <v>139</v>
      </c>
      <c r="AZ18" s="25">
        <f t="shared" si="5"/>
        <v>-5.4421768707482943E-2</v>
      </c>
      <c r="BA18" s="24">
        <v>126</v>
      </c>
      <c r="BB18" s="25">
        <f t="shared" si="22"/>
        <v>-9.3525179856115082E-2</v>
      </c>
    </row>
    <row r="19" spans="1:54" x14ac:dyDescent="0.2">
      <c r="A19" s="24" t="s">
        <v>468</v>
      </c>
      <c r="B19" s="29">
        <v>204</v>
      </c>
      <c r="C19" s="29">
        <v>219</v>
      </c>
      <c r="D19" s="28">
        <f t="shared" si="20"/>
        <v>7.3529411764705843E-2</v>
      </c>
      <c r="E19" s="29">
        <v>207</v>
      </c>
      <c r="F19" s="25">
        <f t="shared" si="11"/>
        <v>-5.4794520547945202E-2</v>
      </c>
      <c r="G19" s="24">
        <v>184</v>
      </c>
      <c r="H19" s="25">
        <f t="shared" si="12"/>
        <v>-0.11111111111111116</v>
      </c>
      <c r="I19" s="38">
        <v>226</v>
      </c>
      <c r="J19" s="25">
        <f t="shared" si="13"/>
        <v>0.22826086956521729</v>
      </c>
      <c r="K19" s="38">
        <v>242</v>
      </c>
      <c r="L19" s="25">
        <f t="shared" si="14"/>
        <v>7.079646017699126E-2</v>
      </c>
      <c r="M19" s="38">
        <v>252</v>
      </c>
      <c r="N19" s="25">
        <f t="shared" si="15"/>
        <v>4.1322314049586861E-2</v>
      </c>
      <c r="O19" s="24">
        <v>194</v>
      </c>
      <c r="P19" s="25">
        <f t="shared" si="16"/>
        <v>-0.23015873015873012</v>
      </c>
      <c r="Q19" s="24">
        <v>182</v>
      </c>
      <c r="R19" s="25">
        <f t="shared" si="17"/>
        <v>-6.1855670103092786E-2</v>
      </c>
      <c r="S19" s="24">
        <v>182</v>
      </c>
      <c r="T19" s="25">
        <f t="shared" si="18"/>
        <v>0</v>
      </c>
      <c r="U19" s="24">
        <v>195</v>
      </c>
      <c r="V19" s="25">
        <f t="shared" si="19"/>
        <v>7.1428571428571397E-2</v>
      </c>
      <c r="W19" s="24">
        <v>212</v>
      </c>
      <c r="X19" s="25">
        <f t="shared" si="7"/>
        <v>8.7179487179487092E-2</v>
      </c>
      <c r="Y19" s="24">
        <v>294</v>
      </c>
      <c r="Z19" s="25">
        <f>(Y19/W19) - 1</f>
        <v>0.3867924528301887</v>
      </c>
      <c r="AA19" s="91">
        <v>289</v>
      </c>
      <c r="AB19" s="25">
        <f>(AA19/Y19) - 1</f>
        <v>-1.7006802721088454E-2</v>
      </c>
      <c r="AC19" s="24">
        <v>405</v>
      </c>
      <c r="AD19" s="25">
        <f>(AC19/AA19) - 1</f>
        <v>0.40138408304498263</v>
      </c>
      <c r="AE19" s="38">
        <v>206</v>
      </c>
      <c r="AF19" s="25">
        <f t="shared" si="0"/>
        <v>-0.49135802469135803</v>
      </c>
      <c r="AG19" s="38">
        <v>210</v>
      </c>
      <c r="AH19" s="25">
        <f t="shared" si="1"/>
        <v>1.9417475728155331E-2</v>
      </c>
      <c r="AI19" s="24">
        <v>345</v>
      </c>
      <c r="AJ19" s="25">
        <f t="shared" si="1"/>
        <v>0.64285714285714279</v>
      </c>
      <c r="AK19" s="24">
        <v>290</v>
      </c>
      <c r="AL19" s="25">
        <f t="shared" si="1"/>
        <v>-0.15942028985507251</v>
      </c>
      <c r="AM19" s="24">
        <v>302</v>
      </c>
      <c r="AN19" s="25">
        <f t="shared" si="1"/>
        <v>4.1379310344827669E-2</v>
      </c>
      <c r="AO19" s="24">
        <v>277</v>
      </c>
      <c r="AP19" s="25">
        <f t="shared" si="1"/>
        <v>-8.2781456953642363E-2</v>
      </c>
      <c r="AQ19" s="24">
        <v>294</v>
      </c>
      <c r="AR19" s="25">
        <f t="shared" si="1"/>
        <v>6.1371841155234641E-2</v>
      </c>
      <c r="AS19" s="24">
        <v>270</v>
      </c>
      <c r="AT19" s="25">
        <f t="shared" si="2"/>
        <v>-8.1632653061224469E-2</v>
      </c>
      <c r="AU19" s="24">
        <v>251</v>
      </c>
      <c r="AV19" s="25">
        <f t="shared" si="21"/>
        <v>-7.0370370370370416E-2</v>
      </c>
      <c r="AW19" s="24">
        <v>276</v>
      </c>
      <c r="AX19" s="25">
        <f t="shared" si="4"/>
        <v>9.960159362549792E-2</v>
      </c>
      <c r="AY19" s="24">
        <v>304</v>
      </c>
      <c r="AZ19" s="25">
        <f t="shared" si="5"/>
        <v>0.10144927536231885</v>
      </c>
      <c r="BA19" s="24">
        <v>322</v>
      </c>
      <c r="BB19" s="25">
        <f t="shared" si="22"/>
        <v>5.921052631578938E-2</v>
      </c>
    </row>
    <row r="20" spans="1:54" x14ac:dyDescent="0.2">
      <c r="A20" s="24" t="s">
        <v>469</v>
      </c>
      <c r="B20" s="29"/>
      <c r="C20" s="29"/>
      <c r="D20" s="28"/>
      <c r="E20" s="29"/>
      <c r="F20" s="25"/>
      <c r="G20" s="24"/>
      <c r="H20" s="25"/>
      <c r="I20" s="38"/>
      <c r="J20" s="25"/>
      <c r="K20" s="38"/>
      <c r="L20" s="25"/>
      <c r="M20" s="38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91">
        <v>11</v>
      </c>
      <c r="AB20" s="25">
        <v>0</v>
      </c>
      <c r="AC20" s="24">
        <v>9</v>
      </c>
      <c r="AD20" s="25">
        <v>0</v>
      </c>
      <c r="AE20" s="97">
        <v>2</v>
      </c>
      <c r="AF20" s="25">
        <f t="shared" ref="AF20:AF42" si="23">(AE20/AC20) - 1</f>
        <v>-0.77777777777777779</v>
      </c>
      <c r="AG20" s="97">
        <v>3</v>
      </c>
      <c r="AH20" s="25">
        <f t="shared" ref="AH20:AL42" si="24">(AG20/AE20) - 1</f>
        <v>0.5</v>
      </c>
      <c r="AI20" s="97">
        <v>9</v>
      </c>
      <c r="AJ20" s="25">
        <f t="shared" si="24"/>
        <v>2</v>
      </c>
      <c r="AK20" s="24">
        <v>4</v>
      </c>
      <c r="AL20" s="25">
        <f t="shared" si="24"/>
        <v>-0.55555555555555558</v>
      </c>
      <c r="AM20" s="24">
        <v>5</v>
      </c>
      <c r="AN20" s="25">
        <f t="shared" ref="AN20:AR42" si="25">(AM20/AK20) - 1</f>
        <v>0.25</v>
      </c>
      <c r="AO20" s="24">
        <v>5</v>
      </c>
      <c r="AP20" s="25">
        <f t="shared" si="25"/>
        <v>0</v>
      </c>
      <c r="AQ20" s="24">
        <v>5</v>
      </c>
      <c r="AR20" s="25">
        <f t="shared" si="25"/>
        <v>0</v>
      </c>
      <c r="AS20" s="24">
        <v>4</v>
      </c>
      <c r="AT20" s="25">
        <f t="shared" si="2"/>
        <v>-0.19999999999999996</v>
      </c>
      <c r="AU20" s="24">
        <v>10</v>
      </c>
      <c r="AV20" s="25">
        <f t="shared" si="21"/>
        <v>1.5</v>
      </c>
      <c r="AW20" s="24">
        <v>10</v>
      </c>
      <c r="AX20" s="25">
        <f t="shared" si="4"/>
        <v>0</v>
      </c>
      <c r="AY20" s="24">
        <v>29</v>
      </c>
      <c r="AZ20" s="25">
        <f t="shared" si="5"/>
        <v>1.9</v>
      </c>
      <c r="BA20" s="24">
        <v>28</v>
      </c>
      <c r="BB20" s="25">
        <f t="shared" si="22"/>
        <v>-3.4482758620689613E-2</v>
      </c>
    </row>
    <row r="21" spans="1:54" x14ac:dyDescent="0.2">
      <c r="A21" s="24" t="s">
        <v>470</v>
      </c>
      <c r="B21" s="29"/>
      <c r="C21" s="29"/>
      <c r="D21" s="28"/>
      <c r="E21" s="29"/>
      <c r="F21" s="25"/>
      <c r="G21" s="24"/>
      <c r="H21" s="25"/>
      <c r="I21" s="38"/>
      <c r="J21" s="25"/>
      <c r="K21" s="38"/>
      <c r="L21" s="25"/>
      <c r="M21" s="38"/>
      <c r="N21" s="25"/>
      <c r="O21" s="24"/>
      <c r="P21" s="25"/>
      <c r="Q21" s="24"/>
      <c r="R21" s="25"/>
      <c r="S21" s="24"/>
      <c r="T21" s="25"/>
      <c r="U21" s="24"/>
      <c r="V21" s="25"/>
      <c r="W21" s="24"/>
      <c r="X21" s="25"/>
      <c r="Y21" s="24"/>
      <c r="Z21" s="25"/>
      <c r="AA21" s="91">
        <v>5</v>
      </c>
      <c r="AB21" s="25">
        <v>0</v>
      </c>
      <c r="AC21" s="24">
        <v>9</v>
      </c>
      <c r="AD21" s="25">
        <v>0</v>
      </c>
      <c r="AE21" s="97">
        <v>3</v>
      </c>
      <c r="AF21" s="25">
        <f t="shared" si="23"/>
        <v>-0.66666666666666674</v>
      </c>
      <c r="AG21" s="97">
        <v>5</v>
      </c>
      <c r="AH21" s="25">
        <f t="shared" si="24"/>
        <v>0.66666666666666674</v>
      </c>
      <c r="AI21" s="97">
        <v>9</v>
      </c>
      <c r="AJ21" s="25">
        <f t="shared" si="24"/>
        <v>0.8</v>
      </c>
      <c r="AK21" s="24">
        <v>2</v>
      </c>
      <c r="AL21" s="25">
        <f t="shared" si="24"/>
        <v>-0.77777777777777779</v>
      </c>
      <c r="AM21" s="24">
        <v>3</v>
      </c>
      <c r="AN21" s="25">
        <f t="shared" si="25"/>
        <v>0.5</v>
      </c>
      <c r="AO21" s="24">
        <v>3</v>
      </c>
      <c r="AP21" s="25">
        <f t="shared" si="25"/>
        <v>0</v>
      </c>
      <c r="AQ21" s="24">
        <v>1</v>
      </c>
      <c r="AR21" s="25">
        <f t="shared" si="25"/>
        <v>-0.66666666666666674</v>
      </c>
      <c r="AS21" s="24">
        <v>3</v>
      </c>
      <c r="AT21" s="25">
        <f t="shared" si="2"/>
        <v>2</v>
      </c>
      <c r="AU21" s="24">
        <v>1</v>
      </c>
      <c r="AV21" s="25">
        <f t="shared" si="21"/>
        <v>-0.66666666666666674</v>
      </c>
      <c r="AW21" s="24">
        <v>5</v>
      </c>
      <c r="AX21" s="25">
        <f t="shared" si="4"/>
        <v>4</v>
      </c>
      <c r="AY21" s="24">
        <v>18</v>
      </c>
      <c r="AZ21" s="25">
        <f t="shared" si="5"/>
        <v>2.6</v>
      </c>
      <c r="BA21" s="24">
        <v>21</v>
      </c>
      <c r="BB21" s="25">
        <f t="shared" si="22"/>
        <v>0.16666666666666674</v>
      </c>
    </row>
    <row r="22" spans="1:54" x14ac:dyDescent="0.2">
      <c r="A22" s="24" t="s">
        <v>471</v>
      </c>
      <c r="B22" s="29"/>
      <c r="C22" s="29"/>
      <c r="D22" s="28"/>
      <c r="E22" s="29"/>
      <c r="F22" s="25"/>
      <c r="G22" s="24"/>
      <c r="H22" s="25"/>
      <c r="I22" s="38"/>
      <c r="J22" s="25"/>
      <c r="K22" s="38"/>
      <c r="L22" s="25"/>
      <c r="M22" s="38"/>
      <c r="N22" s="25"/>
      <c r="O22" s="24"/>
      <c r="P22" s="25"/>
      <c r="Q22" s="24"/>
      <c r="R22" s="25"/>
      <c r="S22" s="24"/>
      <c r="T22" s="25"/>
      <c r="U22" s="24"/>
      <c r="V22" s="25"/>
      <c r="W22" s="24">
        <v>7</v>
      </c>
      <c r="X22" s="24"/>
      <c r="Y22" s="24">
        <v>3</v>
      </c>
      <c r="Z22" s="25">
        <f>(Y22/W22) - 1</f>
        <v>-0.5714285714285714</v>
      </c>
      <c r="AA22" s="91">
        <v>7</v>
      </c>
      <c r="AB22" s="25">
        <f>(AA22/Y22) - 1</f>
        <v>1.3333333333333335</v>
      </c>
      <c r="AC22" s="24">
        <v>9</v>
      </c>
      <c r="AD22" s="25">
        <f>(AC22/AA22) - 1</f>
        <v>0.28571428571428581</v>
      </c>
      <c r="AE22" s="97">
        <v>7</v>
      </c>
      <c r="AF22" s="25">
        <f t="shared" si="23"/>
        <v>-0.22222222222222221</v>
      </c>
      <c r="AG22" s="97">
        <v>2</v>
      </c>
      <c r="AH22" s="25">
        <f t="shared" si="24"/>
        <v>-0.7142857142857143</v>
      </c>
      <c r="AI22" s="97">
        <v>2</v>
      </c>
      <c r="AJ22" s="25">
        <f t="shared" si="24"/>
        <v>0</v>
      </c>
      <c r="AK22" s="24">
        <v>2</v>
      </c>
      <c r="AL22" s="25">
        <f t="shared" si="24"/>
        <v>0</v>
      </c>
      <c r="AM22" s="24">
        <v>3</v>
      </c>
      <c r="AN22" s="25">
        <f t="shared" si="25"/>
        <v>0.5</v>
      </c>
      <c r="AO22" s="24">
        <v>5</v>
      </c>
      <c r="AP22" s="25">
        <f t="shared" si="25"/>
        <v>0.66666666666666674</v>
      </c>
      <c r="AQ22" s="24">
        <v>2</v>
      </c>
      <c r="AR22" s="25">
        <f t="shared" si="25"/>
        <v>-0.6</v>
      </c>
      <c r="AS22" s="24">
        <v>0</v>
      </c>
      <c r="AT22" s="25">
        <f t="shared" si="2"/>
        <v>-1</v>
      </c>
      <c r="AU22" s="24">
        <v>2</v>
      </c>
      <c r="AV22" s="25">
        <v>2</v>
      </c>
      <c r="AW22" s="24">
        <v>2</v>
      </c>
      <c r="AX22" s="25">
        <v>2</v>
      </c>
      <c r="AY22" s="24">
        <v>1</v>
      </c>
      <c r="AZ22" s="25">
        <v>2</v>
      </c>
      <c r="BA22" s="24">
        <v>4</v>
      </c>
      <c r="BB22" s="25">
        <v>2</v>
      </c>
    </row>
    <row r="23" spans="1:54" x14ac:dyDescent="0.2">
      <c r="A23" s="24" t="s">
        <v>472</v>
      </c>
      <c r="B23" s="29">
        <v>156</v>
      </c>
      <c r="C23" s="29">
        <v>170</v>
      </c>
      <c r="D23" s="28">
        <f t="shared" ref="D23:D42" si="26">C23/B23 - 1</f>
        <v>8.9743589743589647E-2</v>
      </c>
      <c r="E23" s="29">
        <v>159</v>
      </c>
      <c r="F23" s="25">
        <f t="shared" ref="F23:F42" si="27">(E23/C23) - 1</f>
        <v>-6.4705882352941169E-2</v>
      </c>
      <c r="G23" s="24">
        <v>210</v>
      </c>
      <c r="H23" s="25">
        <f t="shared" ref="H23:H42" si="28">(G23/E23) - 1</f>
        <v>0.320754716981132</v>
      </c>
      <c r="I23" s="38">
        <v>176</v>
      </c>
      <c r="J23" s="25">
        <f t="shared" ref="J23:J42" si="29">(I23/G23) - 1</f>
        <v>-0.16190476190476188</v>
      </c>
      <c r="K23" s="38">
        <v>149</v>
      </c>
      <c r="L23" s="25">
        <f t="shared" ref="L23:L42" si="30">(K23/I23) - 1</f>
        <v>-0.15340909090909094</v>
      </c>
      <c r="M23" s="38">
        <v>132</v>
      </c>
      <c r="N23" s="25">
        <f t="shared" ref="N23:N34" si="31">(M23/K23) - 1</f>
        <v>-0.11409395973154357</v>
      </c>
      <c r="O23" s="24">
        <v>112</v>
      </c>
      <c r="P23" s="25">
        <f t="shared" ref="P23:P42" si="32">(O23/M23) - 1</f>
        <v>-0.15151515151515149</v>
      </c>
      <c r="Q23" s="24">
        <v>87</v>
      </c>
      <c r="R23" s="25">
        <f t="shared" ref="R23:R42" si="33">(Q23/O23) - 1</f>
        <v>-0.2232142857142857</v>
      </c>
      <c r="S23" s="24">
        <v>96</v>
      </c>
      <c r="T23" s="25">
        <f t="shared" ref="T23:T42" si="34">(S23/Q23) - 1</f>
        <v>0.10344827586206895</v>
      </c>
      <c r="U23" s="24">
        <v>96</v>
      </c>
      <c r="V23" s="25">
        <f t="shared" ref="V23:V42" si="35">(U23/S23) - 1</f>
        <v>0</v>
      </c>
      <c r="W23" s="24">
        <v>90</v>
      </c>
      <c r="X23" s="25">
        <f t="shared" ref="X23:X30" si="36">(W23/U23) - 1</f>
        <v>-6.25E-2</v>
      </c>
      <c r="Y23" s="24">
        <v>85</v>
      </c>
      <c r="Z23" s="25">
        <f>(Y23/W23) - 1</f>
        <v>-5.555555555555558E-2</v>
      </c>
      <c r="AA23" s="91">
        <v>84</v>
      </c>
      <c r="AB23" s="25">
        <f>(AA23/Y23) - 1</f>
        <v>-1.1764705882352899E-2</v>
      </c>
      <c r="AC23" s="24">
        <v>83</v>
      </c>
      <c r="AD23" s="25">
        <f>(AC23/AA23) - 1</f>
        <v>-1.1904761904761862E-2</v>
      </c>
      <c r="AE23" s="97">
        <v>95</v>
      </c>
      <c r="AF23" s="25">
        <f t="shared" si="23"/>
        <v>0.14457831325301207</v>
      </c>
      <c r="AG23" s="97">
        <v>74</v>
      </c>
      <c r="AH23" s="25">
        <f t="shared" si="24"/>
        <v>-0.22105263157894739</v>
      </c>
      <c r="AI23" s="97">
        <v>85</v>
      </c>
      <c r="AJ23" s="25">
        <f t="shared" si="24"/>
        <v>0.14864864864864868</v>
      </c>
      <c r="AK23" s="24">
        <v>68</v>
      </c>
      <c r="AL23" s="25">
        <f t="shared" si="24"/>
        <v>-0.19999999999999996</v>
      </c>
      <c r="AM23" s="24">
        <v>51</v>
      </c>
      <c r="AN23" s="25">
        <f t="shared" si="25"/>
        <v>-0.25</v>
      </c>
      <c r="AO23" s="24">
        <v>57</v>
      </c>
      <c r="AP23" s="25">
        <f t="shared" si="25"/>
        <v>0.11764705882352944</v>
      </c>
      <c r="AQ23" s="24">
        <v>48</v>
      </c>
      <c r="AR23" s="25">
        <f t="shared" si="25"/>
        <v>-0.15789473684210531</v>
      </c>
      <c r="AS23" s="24">
        <v>63</v>
      </c>
      <c r="AT23" s="25">
        <f t="shared" si="2"/>
        <v>0.3125</v>
      </c>
      <c r="AU23" s="24">
        <v>43</v>
      </c>
      <c r="AV23" s="25">
        <f t="shared" si="21"/>
        <v>-0.31746031746031744</v>
      </c>
      <c r="AW23" s="24">
        <v>64</v>
      </c>
      <c r="AX23" s="25">
        <f>(AW23/AU23) - 1</f>
        <v>0.48837209302325579</v>
      </c>
      <c r="AY23" s="24">
        <v>52</v>
      </c>
      <c r="AZ23" s="25">
        <f>(AY23/AW23) - 1</f>
        <v>-0.1875</v>
      </c>
      <c r="BA23" s="24">
        <v>63</v>
      </c>
      <c r="BB23" s="25">
        <f>(BA23/AY23) - 1</f>
        <v>0.21153846153846145</v>
      </c>
    </row>
    <row r="24" spans="1:54" x14ac:dyDescent="0.2">
      <c r="A24" s="24" t="s">
        <v>473</v>
      </c>
      <c r="B24" s="29"/>
      <c r="C24" s="29"/>
      <c r="D24" s="28"/>
      <c r="E24" s="29"/>
      <c r="F24" s="25"/>
      <c r="G24" s="24"/>
      <c r="H24" s="25"/>
      <c r="I24" s="38"/>
      <c r="J24" s="25"/>
      <c r="K24" s="38"/>
      <c r="L24" s="25"/>
      <c r="M24" s="38"/>
      <c r="N24" s="25"/>
      <c r="O24" s="24"/>
      <c r="P24" s="25"/>
      <c r="Q24" s="24"/>
      <c r="R24" s="25"/>
      <c r="S24" s="24"/>
      <c r="T24" s="25"/>
      <c r="U24" s="24"/>
      <c r="V24" s="25"/>
      <c r="W24" s="24"/>
      <c r="X24" s="25"/>
      <c r="Y24" s="24"/>
      <c r="Z24" s="25"/>
      <c r="AA24" s="91">
        <v>6</v>
      </c>
      <c r="AB24" s="25">
        <v>0</v>
      </c>
      <c r="AC24" s="24">
        <v>5</v>
      </c>
      <c r="AD24" s="25">
        <v>0</v>
      </c>
      <c r="AE24" s="97">
        <v>9</v>
      </c>
      <c r="AF24" s="25">
        <f t="shared" si="23"/>
        <v>0.8</v>
      </c>
      <c r="AG24" s="97">
        <v>6</v>
      </c>
      <c r="AH24" s="25">
        <f t="shared" si="24"/>
        <v>-0.33333333333333337</v>
      </c>
      <c r="AI24" s="97">
        <v>10</v>
      </c>
      <c r="AJ24" s="25">
        <f t="shared" si="24"/>
        <v>0.66666666666666674</v>
      </c>
      <c r="AK24" s="24">
        <v>7</v>
      </c>
      <c r="AL24" s="25">
        <f t="shared" si="24"/>
        <v>-0.30000000000000004</v>
      </c>
      <c r="AM24" s="24">
        <v>0</v>
      </c>
      <c r="AN24" s="25">
        <f t="shared" si="25"/>
        <v>-1</v>
      </c>
      <c r="AO24" s="24">
        <v>3</v>
      </c>
      <c r="AP24" s="25">
        <v>0</v>
      </c>
      <c r="AQ24" s="24">
        <v>1</v>
      </c>
      <c r="AR24" s="25">
        <v>0</v>
      </c>
      <c r="AS24" s="24">
        <v>0</v>
      </c>
      <c r="AT24" s="25">
        <v>0</v>
      </c>
      <c r="AU24" s="24">
        <v>0</v>
      </c>
      <c r="AV24" s="25">
        <v>0</v>
      </c>
      <c r="AW24" s="24">
        <v>1</v>
      </c>
      <c r="AX24" s="25">
        <v>0</v>
      </c>
      <c r="AY24" s="24">
        <v>3</v>
      </c>
      <c r="AZ24" s="25">
        <v>0</v>
      </c>
      <c r="BA24" s="24">
        <v>2</v>
      </c>
      <c r="BB24" s="25">
        <v>0</v>
      </c>
    </row>
    <row r="25" spans="1:54" x14ac:dyDescent="0.2">
      <c r="A25" s="24" t="s">
        <v>474</v>
      </c>
      <c r="B25" s="29">
        <v>293</v>
      </c>
      <c r="C25" s="29">
        <v>523</v>
      </c>
      <c r="D25" s="28">
        <f t="shared" si="26"/>
        <v>0.78498293515358353</v>
      </c>
      <c r="E25" s="29">
        <v>523</v>
      </c>
      <c r="F25" s="25">
        <f t="shared" si="27"/>
        <v>0</v>
      </c>
      <c r="G25" s="24">
        <v>511</v>
      </c>
      <c r="H25" s="25">
        <f t="shared" si="28"/>
        <v>-2.2944550669216079E-2</v>
      </c>
      <c r="I25" s="38">
        <v>542</v>
      </c>
      <c r="J25" s="25">
        <f t="shared" si="29"/>
        <v>6.0665362035225101E-2</v>
      </c>
      <c r="K25" s="38">
        <v>510</v>
      </c>
      <c r="L25" s="25">
        <f t="shared" si="30"/>
        <v>-5.9040590405904037E-2</v>
      </c>
      <c r="M25" s="38">
        <v>487</v>
      </c>
      <c r="N25" s="25">
        <f t="shared" si="31"/>
        <v>-4.5098039215686225E-2</v>
      </c>
      <c r="O25" s="24">
        <v>480</v>
      </c>
      <c r="P25" s="25">
        <f t="shared" si="32"/>
        <v>-1.4373716632443578E-2</v>
      </c>
      <c r="Q25" s="24">
        <v>416</v>
      </c>
      <c r="R25" s="25">
        <f t="shared" si="33"/>
        <v>-0.1333333333333333</v>
      </c>
      <c r="S25" s="24">
        <v>366</v>
      </c>
      <c r="T25" s="25">
        <f t="shared" si="34"/>
        <v>-0.12019230769230771</v>
      </c>
      <c r="U25" s="24">
        <v>323</v>
      </c>
      <c r="V25" s="25">
        <f t="shared" si="35"/>
        <v>-0.11748633879781423</v>
      </c>
      <c r="W25" s="24">
        <v>317</v>
      </c>
      <c r="X25" s="25">
        <f t="shared" si="36"/>
        <v>-1.8575851393188847E-2</v>
      </c>
      <c r="Y25" s="24">
        <v>321</v>
      </c>
      <c r="Z25" s="25">
        <f>(Y25/W25) - 1</f>
        <v>1.2618296529968376E-2</v>
      </c>
      <c r="AA25" s="91">
        <v>368</v>
      </c>
      <c r="AB25" s="25">
        <f>(AA25/Y25) - 1</f>
        <v>0.14641744548286595</v>
      </c>
      <c r="AC25" s="24">
        <v>371</v>
      </c>
      <c r="AD25" s="25">
        <f>(AC25/AA25) - 1</f>
        <v>8.152173913043459E-3</v>
      </c>
      <c r="AE25" s="97">
        <v>312</v>
      </c>
      <c r="AF25" s="25">
        <f t="shared" si="23"/>
        <v>-0.15902964959568733</v>
      </c>
      <c r="AG25" s="97">
        <v>360</v>
      </c>
      <c r="AH25" s="25">
        <f t="shared" si="24"/>
        <v>0.15384615384615374</v>
      </c>
      <c r="AI25" s="97">
        <v>314</v>
      </c>
      <c r="AJ25" s="25">
        <f t="shared" si="24"/>
        <v>-0.12777777777777777</v>
      </c>
      <c r="AK25" s="24">
        <v>336</v>
      </c>
      <c r="AL25" s="25">
        <f t="shared" si="24"/>
        <v>7.0063694267515908E-2</v>
      </c>
      <c r="AM25" s="24">
        <v>236</v>
      </c>
      <c r="AN25" s="25">
        <f t="shared" si="25"/>
        <v>-0.29761904761904767</v>
      </c>
      <c r="AO25" s="24">
        <v>210</v>
      </c>
      <c r="AP25" s="25">
        <f t="shared" si="25"/>
        <v>-0.11016949152542377</v>
      </c>
      <c r="AQ25" s="24">
        <v>276</v>
      </c>
      <c r="AR25" s="25">
        <f t="shared" si="25"/>
        <v>0.31428571428571428</v>
      </c>
      <c r="AS25" s="24">
        <v>303</v>
      </c>
      <c r="AT25" s="25">
        <f>(AS25/AQ25) - 1</f>
        <v>9.7826086956521729E-2</v>
      </c>
      <c r="AU25" s="24">
        <v>272</v>
      </c>
      <c r="AV25" s="25">
        <f>(AU25/AS25) - 1</f>
        <v>-0.10231023102310233</v>
      </c>
      <c r="AW25" s="24">
        <v>275</v>
      </c>
      <c r="AX25" s="25">
        <f>(AW25/AU25) - 1</f>
        <v>1.1029411764705843E-2</v>
      </c>
      <c r="AY25" s="24">
        <v>281</v>
      </c>
      <c r="AZ25" s="25">
        <f>(AY25/AW25) - 1</f>
        <v>2.1818181818181737E-2</v>
      </c>
      <c r="BA25" s="24">
        <v>339</v>
      </c>
      <c r="BB25" s="25">
        <f>(BA25/AY25) - 1</f>
        <v>0.20640569395017794</v>
      </c>
    </row>
    <row r="26" spans="1:54" x14ac:dyDescent="0.2">
      <c r="A26" s="24" t="s">
        <v>47</v>
      </c>
      <c r="B26" s="29">
        <v>136</v>
      </c>
      <c r="C26" s="29">
        <v>133</v>
      </c>
      <c r="D26" s="28">
        <f t="shared" si="26"/>
        <v>-2.2058823529411797E-2</v>
      </c>
      <c r="E26" s="29">
        <v>165</v>
      </c>
      <c r="F26" s="25">
        <f t="shared" si="27"/>
        <v>0.24060150375939848</v>
      </c>
      <c r="G26" s="24">
        <v>144</v>
      </c>
      <c r="H26" s="25">
        <f t="shared" si="28"/>
        <v>-0.12727272727272732</v>
      </c>
      <c r="I26" s="38">
        <v>161</v>
      </c>
      <c r="J26" s="25">
        <f t="shared" si="29"/>
        <v>0.11805555555555558</v>
      </c>
      <c r="K26" s="38">
        <v>166</v>
      </c>
      <c r="L26" s="25">
        <f t="shared" si="30"/>
        <v>3.105590062111796E-2</v>
      </c>
      <c r="M26" s="38">
        <v>158</v>
      </c>
      <c r="N26" s="25">
        <f t="shared" si="31"/>
        <v>-4.8192771084337394E-2</v>
      </c>
      <c r="O26" s="24">
        <v>161</v>
      </c>
      <c r="P26" s="25">
        <f t="shared" si="32"/>
        <v>1.8987341772152E-2</v>
      </c>
      <c r="Q26" s="24">
        <v>125</v>
      </c>
      <c r="R26" s="25">
        <f t="shared" si="33"/>
        <v>-0.22360248447204967</v>
      </c>
      <c r="S26" s="24">
        <v>103</v>
      </c>
      <c r="T26" s="25">
        <f t="shared" si="34"/>
        <v>-0.17600000000000005</v>
      </c>
      <c r="U26" s="24">
        <v>102</v>
      </c>
      <c r="V26" s="25">
        <f t="shared" si="35"/>
        <v>-9.7087378640776656E-3</v>
      </c>
      <c r="W26" s="24">
        <v>116</v>
      </c>
      <c r="X26" s="25">
        <f t="shared" si="36"/>
        <v>0.13725490196078427</v>
      </c>
      <c r="Y26" s="24">
        <v>121</v>
      </c>
      <c r="Z26" s="25">
        <f>(Y26/W26) - 1</f>
        <v>4.31034482758621E-2</v>
      </c>
      <c r="AA26" s="91">
        <v>147</v>
      </c>
      <c r="AB26" s="25">
        <f>(AA26/Y26) - 1</f>
        <v>0.21487603305785119</v>
      </c>
      <c r="AC26" s="24">
        <v>179</v>
      </c>
      <c r="AD26" s="25">
        <f>(AC26/AA26) - 1</f>
        <v>0.21768707482993199</v>
      </c>
      <c r="AE26" s="97">
        <v>131</v>
      </c>
      <c r="AF26" s="25">
        <f t="shared" si="23"/>
        <v>-0.26815642458100564</v>
      </c>
      <c r="AG26" s="97">
        <v>123</v>
      </c>
      <c r="AH26" s="25">
        <f t="shared" si="24"/>
        <v>-6.1068702290076327E-2</v>
      </c>
      <c r="AI26" s="97">
        <v>138</v>
      </c>
      <c r="AJ26" s="25">
        <f t="shared" si="24"/>
        <v>0.12195121951219523</v>
      </c>
      <c r="AK26" s="24">
        <v>103</v>
      </c>
      <c r="AL26" s="25">
        <f t="shared" si="24"/>
        <v>-0.25362318840579712</v>
      </c>
      <c r="AM26" s="24">
        <v>83</v>
      </c>
      <c r="AN26" s="25">
        <f t="shared" si="25"/>
        <v>-0.19417475728155342</v>
      </c>
      <c r="AO26" s="24">
        <v>97</v>
      </c>
      <c r="AP26" s="25">
        <f t="shared" si="25"/>
        <v>0.16867469879518082</v>
      </c>
      <c r="AQ26" s="24">
        <v>79</v>
      </c>
      <c r="AR26" s="25">
        <f t="shared" si="25"/>
        <v>-0.18556701030927836</v>
      </c>
      <c r="AS26" s="24">
        <v>82</v>
      </c>
      <c r="AT26" s="25">
        <f>(AS26/AQ26) - 1</f>
        <v>3.7974683544303778E-2</v>
      </c>
      <c r="AU26" s="24">
        <v>76</v>
      </c>
      <c r="AV26" s="25">
        <f>(AU26/AS26) - 1</f>
        <v>-7.3170731707317027E-2</v>
      </c>
      <c r="AW26" s="24">
        <v>75</v>
      </c>
      <c r="AX26" s="25">
        <f>(AW26/AU26) - 1</f>
        <v>-1.3157894736842146E-2</v>
      </c>
      <c r="AY26" s="24">
        <v>80</v>
      </c>
      <c r="AZ26" s="25">
        <f>(AY26/AW26) - 1</f>
        <v>6.6666666666666652E-2</v>
      </c>
      <c r="BA26" s="24">
        <v>93</v>
      </c>
      <c r="BB26" s="25">
        <f>(BA26/AY26) - 1</f>
        <v>0.16250000000000009</v>
      </c>
    </row>
    <row r="27" spans="1:54" x14ac:dyDescent="0.2">
      <c r="A27" s="24" t="s">
        <v>475</v>
      </c>
      <c r="B27" s="29">
        <v>97</v>
      </c>
      <c r="C27" s="29">
        <v>100</v>
      </c>
      <c r="D27" s="28">
        <f t="shared" si="26"/>
        <v>3.0927835051546282E-2</v>
      </c>
      <c r="E27" s="29">
        <v>76</v>
      </c>
      <c r="F27" s="25">
        <f t="shared" si="27"/>
        <v>-0.24</v>
      </c>
      <c r="G27" s="24">
        <v>100</v>
      </c>
      <c r="H27" s="25">
        <f t="shared" si="28"/>
        <v>0.31578947368421062</v>
      </c>
      <c r="I27" s="38">
        <v>99</v>
      </c>
      <c r="J27" s="25">
        <f t="shared" si="29"/>
        <v>-1.0000000000000009E-2</v>
      </c>
      <c r="K27" s="38">
        <v>88</v>
      </c>
      <c r="L27" s="25">
        <f t="shared" si="30"/>
        <v>-0.11111111111111116</v>
      </c>
      <c r="M27" s="38">
        <v>110</v>
      </c>
      <c r="N27" s="25">
        <f t="shared" si="31"/>
        <v>0.25</v>
      </c>
      <c r="O27" s="24">
        <v>98</v>
      </c>
      <c r="P27" s="25">
        <f t="shared" si="32"/>
        <v>-0.10909090909090913</v>
      </c>
      <c r="Q27" s="24">
        <v>85</v>
      </c>
      <c r="R27" s="25">
        <f t="shared" si="33"/>
        <v>-0.13265306122448983</v>
      </c>
      <c r="S27" s="24">
        <v>75</v>
      </c>
      <c r="T27" s="25">
        <f t="shared" si="34"/>
        <v>-0.11764705882352944</v>
      </c>
      <c r="U27" s="24">
        <v>67</v>
      </c>
      <c r="V27" s="25">
        <f t="shared" si="35"/>
        <v>-0.10666666666666669</v>
      </c>
      <c r="W27" s="24">
        <v>84</v>
      </c>
      <c r="X27" s="25">
        <f t="shared" si="36"/>
        <v>0.25373134328358216</v>
      </c>
      <c r="Y27" s="24">
        <v>86</v>
      </c>
      <c r="Z27" s="25">
        <f>(Y27/W27) - 1</f>
        <v>2.3809523809523725E-2</v>
      </c>
      <c r="AA27" s="91">
        <v>109</v>
      </c>
      <c r="AB27" s="25">
        <f>(AA27/Y27) - 1</f>
        <v>0.26744186046511631</v>
      </c>
      <c r="AC27" s="24">
        <v>109</v>
      </c>
      <c r="AD27" s="25">
        <f>(AC27/AA27) - 1</f>
        <v>0</v>
      </c>
      <c r="AE27" s="97">
        <v>82</v>
      </c>
      <c r="AF27" s="25">
        <f t="shared" si="23"/>
        <v>-0.24770642201834858</v>
      </c>
      <c r="AG27" s="97">
        <v>61</v>
      </c>
      <c r="AH27" s="25">
        <f t="shared" si="24"/>
        <v>-0.25609756097560976</v>
      </c>
      <c r="AI27" s="97">
        <v>85</v>
      </c>
      <c r="AJ27" s="25">
        <f t="shared" si="24"/>
        <v>0.39344262295081966</v>
      </c>
      <c r="AK27" s="24">
        <v>48</v>
      </c>
      <c r="AL27" s="25">
        <f t="shared" si="24"/>
        <v>-0.43529411764705883</v>
      </c>
      <c r="AM27" s="24">
        <v>73</v>
      </c>
      <c r="AN27" s="25">
        <f t="shared" si="25"/>
        <v>0.52083333333333326</v>
      </c>
      <c r="AO27" s="24">
        <v>44</v>
      </c>
      <c r="AP27" s="25">
        <f t="shared" si="25"/>
        <v>-0.39726027397260277</v>
      </c>
      <c r="AQ27" s="24">
        <v>66</v>
      </c>
      <c r="AR27" s="25">
        <f t="shared" si="25"/>
        <v>0.5</v>
      </c>
      <c r="AS27" s="24">
        <v>63</v>
      </c>
      <c r="AT27" s="25">
        <f>(AS27/AQ27) - 1</f>
        <v>-4.5454545454545414E-2</v>
      </c>
      <c r="AU27" s="24">
        <v>72</v>
      </c>
      <c r="AV27" s="25">
        <f>(AU27/AS27) - 1</f>
        <v>0.14285714285714279</v>
      </c>
      <c r="AW27" s="24">
        <v>106</v>
      </c>
      <c r="AX27" s="25">
        <f>(AW27/AU27) - 1</f>
        <v>0.47222222222222232</v>
      </c>
      <c r="AY27" s="24">
        <v>93</v>
      </c>
      <c r="AZ27" s="25">
        <f>(AY27/AW27) - 1</f>
        <v>-0.12264150943396224</v>
      </c>
      <c r="BA27" s="24">
        <v>113</v>
      </c>
      <c r="BB27" s="25">
        <f>(BA27/AY27) - 1</f>
        <v>0.21505376344086025</v>
      </c>
    </row>
    <row r="28" spans="1:54" x14ac:dyDescent="0.2">
      <c r="A28" s="24" t="s">
        <v>476</v>
      </c>
      <c r="B28" s="29">
        <v>28</v>
      </c>
      <c r="C28" s="29">
        <v>24</v>
      </c>
      <c r="D28" s="28">
        <f t="shared" si="26"/>
        <v>-0.1428571428571429</v>
      </c>
      <c r="E28" s="29">
        <v>18</v>
      </c>
      <c r="F28" s="25">
        <f t="shared" si="27"/>
        <v>-0.25</v>
      </c>
      <c r="G28" s="24">
        <v>32</v>
      </c>
      <c r="H28" s="25">
        <f t="shared" si="28"/>
        <v>0.77777777777777768</v>
      </c>
      <c r="I28" s="38">
        <v>40</v>
      </c>
      <c r="J28" s="25">
        <f t="shared" si="29"/>
        <v>0.25</v>
      </c>
      <c r="K28" s="38">
        <v>26</v>
      </c>
      <c r="L28" s="25">
        <f t="shared" si="30"/>
        <v>-0.35</v>
      </c>
      <c r="M28" s="38">
        <v>39</v>
      </c>
      <c r="N28" s="25">
        <f t="shared" si="31"/>
        <v>0.5</v>
      </c>
      <c r="O28" s="24">
        <v>60</v>
      </c>
      <c r="P28" s="25">
        <f t="shared" si="32"/>
        <v>0.53846153846153855</v>
      </c>
      <c r="Q28" s="24">
        <v>46</v>
      </c>
      <c r="R28" s="25">
        <f t="shared" si="33"/>
        <v>-0.23333333333333328</v>
      </c>
      <c r="S28" s="24">
        <v>34</v>
      </c>
      <c r="T28" s="25">
        <f t="shared" si="34"/>
        <v>-0.26086956521739135</v>
      </c>
      <c r="U28" s="24">
        <v>23</v>
      </c>
      <c r="V28" s="25">
        <f t="shared" si="35"/>
        <v>-0.32352941176470584</v>
      </c>
      <c r="W28" s="24">
        <v>29</v>
      </c>
      <c r="X28" s="25">
        <f t="shared" si="36"/>
        <v>0.26086956521739135</v>
      </c>
      <c r="Y28" s="24">
        <v>33</v>
      </c>
      <c r="Z28" s="25">
        <f>(Y28/W28) - 1</f>
        <v>0.13793103448275867</v>
      </c>
      <c r="AA28" s="91">
        <v>45</v>
      </c>
      <c r="AB28" s="25">
        <f>(AA28/Y28) - 1</f>
        <v>0.36363636363636354</v>
      </c>
      <c r="AC28" s="24">
        <v>41</v>
      </c>
      <c r="AD28" s="25">
        <f>(AC28/AA28) - 1</f>
        <v>-8.8888888888888906E-2</v>
      </c>
      <c r="AE28" s="38">
        <v>18</v>
      </c>
      <c r="AF28" s="25">
        <f t="shared" si="23"/>
        <v>-0.56097560975609762</v>
      </c>
      <c r="AG28" s="97">
        <v>20</v>
      </c>
      <c r="AH28" s="25">
        <f t="shared" si="24"/>
        <v>0.11111111111111116</v>
      </c>
      <c r="AI28" s="97">
        <v>41</v>
      </c>
      <c r="AJ28" s="25">
        <f t="shared" si="24"/>
        <v>1.0499999999999998</v>
      </c>
      <c r="AK28" s="24">
        <v>21</v>
      </c>
      <c r="AL28" s="25">
        <f t="shared" si="24"/>
        <v>-0.48780487804878048</v>
      </c>
      <c r="AM28" s="24">
        <v>16</v>
      </c>
      <c r="AN28" s="25">
        <f t="shared" si="25"/>
        <v>-0.23809523809523814</v>
      </c>
      <c r="AO28" s="24">
        <v>17</v>
      </c>
      <c r="AP28" s="25">
        <f t="shared" si="25"/>
        <v>6.25E-2</v>
      </c>
      <c r="AQ28" s="24">
        <v>20</v>
      </c>
      <c r="AR28" s="25">
        <f t="shared" si="25"/>
        <v>0.17647058823529416</v>
      </c>
      <c r="AS28" s="24">
        <v>18</v>
      </c>
      <c r="AT28" s="25">
        <f>(AS28/AQ28) - 1</f>
        <v>-9.9999999999999978E-2</v>
      </c>
      <c r="AU28" s="24">
        <v>38</v>
      </c>
      <c r="AV28" s="25">
        <f>(AU28/AS28) - 1</f>
        <v>1.1111111111111112</v>
      </c>
      <c r="AW28" s="24">
        <v>47</v>
      </c>
      <c r="AX28" s="25">
        <f>(AW28/AU28) - 1</f>
        <v>0.23684210526315796</v>
      </c>
      <c r="AY28" s="24">
        <v>41</v>
      </c>
      <c r="AZ28" s="25">
        <f>(AY28/AW28) - 1</f>
        <v>-0.12765957446808507</v>
      </c>
      <c r="BA28" s="24">
        <v>39</v>
      </c>
      <c r="BB28" s="25">
        <f>(BA28/AY28) - 1</f>
        <v>-4.8780487804878092E-2</v>
      </c>
    </row>
    <row r="29" spans="1:54" x14ac:dyDescent="0.2">
      <c r="A29" s="24" t="s">
        <v>477</v>
      </c>
      <c r="B29" s="29"/>
      <c r="C29" s="29"/>
      <c r="D29" s="28"/>
      <c r="E29" s="29"/>
      <c r="F29" s="25"/>
      <c r="G29" s="24"/>
      <c r="H29" s="25"/>
      <c r="I29" s="38"/>
      <c r="J29" s="25"/>
      <c r="K29" s="38"/>
      <c r="L29" s="25"/>
      <c r="M29" s="38"/>
      <c r="N29" s="25"/>
      <c r="O29" s="24"/>
      <c r="P29" s="25"/>
      <c r="Q29" s="24"/>
      <c r="R29" s="25"/>
      <c r="S29" s="24"/>
      <c r="T29" s="25"/>
      <c r="U29" s="24"/>
      <c r="V29" s="25"/>
      <c r="W29" s="24"/>
      <c r="X29" s="25"/>
      <c r="Y29" s="24"/>
      <c r="Z29" s="25"/>
      <c r="AA29" s="91">
        <v>8</v>
      </c>
      <c r="AB29" s="25">
        <v>0</v>
      </c>
      <c r="AC29" s="24">
        <v>7</v>
      </c>
      <c r="AD29" s="25">
        <v>0</v>
      </c>
      <c r="AE29" s="38">
        <v>2</v>
      </c>
      <c r="AF29" s="25">
        <f t="shared" si="23"/>
        <v>-0.7142857142857143</v>
      </c>
      <c r="AG29" s="38">
        <v>0</v>
      </c>
      <c r="AH29" s="25">
        <f t="shared" si="24"/>
        <v>-1</v>
      </c>
      <c r="AI29" s="97">
        <v>2</v>
      </c>
      <c r="AJ29" s="25">
        <v>0</v>
      </c>
      <c r="AK29" s="97">
        <v>1</v>
      </c>
      <c r="AL29" s="25">
        <v>0</v>
      </c>
      <c r="AM29" s="97">
        <v>2</v>
      </c>
      <c r="AN29" s="25">
        <f t="shared" si="25"/>
        <v>1</v>
      </c>
      <c r="AO29" s="24"/>
      <c r="AP29" s="25">
        <f t="shared" si="25"/>
        <v>-1</v>
      </c>
      <c r="AQ29" s="24">
        <v>6</v>
      </c>
      <c r="AR29" s="25"/>
      <c r="AS29" s="24">
        <v>5</v>
      </c>
      <c r="AT29" s="25">
        <f>(AS29/AQ29) - 1</f>
        <v>-0.16666666666666663</v>
      </c>
      <c r="AU29" s="24">
        <v>1</v>
      </c>
      <c r="AV29" s="25">
        <f>(AU29/AS29) - 1</f>
        <v>-0.8</v>
      </c>
      <c r="AW29" s="24">
        <v>1</v>
      </c>
      <c r="AX29" s="25">
        <f>(AW29/AU29) - 1</f>
        <v>0</v>
      </c>
      <c r="AY29" s="24">
        <v>0</v>
      </c>
      <c r="AZ29" s="25">
        <v>0</v>
      </c>
      <c r="BA29" s="24">
        <v>2</v>
      </c>
      <c r="BB29" s="25">
        <v>0.02</v>
      </c>
    </row>
    <row r="30" spans="1:54" x14ac:dyDescent="0.2">
      <c r="A30" s="24" t="s">
        <v>478</v>
      </c>
      <c r="B30" s="29">
        <v>135</v>
      </c>
      <c r="C30" s="29">
        <v>175</v>
      </c>
      <c r="D30" s="28">
        <f t="shared" si="26"/>
        <v>0.29629629629629628</v>
      </c>
      <c r="E30" s="29">
        <v>190</v>
      </c>
      <c r="F30" s="25">
        <f t="shared" si="27"/>
        <v>8.5714285714285632E-2</v>
      </c>
      <c r="G30" s="24">
        <v>151</v>
      </c>
      <c r="H30" s="25">
        <f t="shared" si="28"/>
        <v>-0.20526315789473681</v>
      </c>
      <c r="I30" s="38">
        <v>169</v>
      </c>
      <c r="J30" s="25">
        <f t="shared" si="29"/>
        <v>0.11920529801324498</v>
      </c>
      <c r="K30" s="38">
        <v>105</v>
      </c>
      <c r="L30" s="25">
        <f t="shared" si="30"/>
        <v>-0.37869822485207105</v>
      </c>
      <c r="M30" s="38">
        <v>102</v>
      </c>
      <c r="N30" s="25">
        <f t="shared" si="31"/>
        <v>-2.8571428571428581E-2</v>
      </c>
      <c r="O30" s="24">
        <v>102</v>
      </c>
      <c r="P30" s="25">
        <f t="shared" si="32"/>
        <v>0</v>
      </c>
      <c r="Q30" s="24">
        <v>77</v>
      </c>
      <c r="R30" s="25">
        <f t="shared" si="33"/>
        <v>-0.24509803921568629</v>
      </c>
      <c r="S30" s="24">
        <v>91</v>
      </c>
      <c r="T30" s="25">
        <f t="shared" si="34"/>
        <v>0.18181818181818188</v>
      </c>
      <c r="U30" s="24">
        <v>114</v>
      </c>
      <c r="V30" s="25">
        <f t="shared" si="35"/>
        <v>0.25274725274725274</v>
      </c>
      <c r="W30" s="24">
        <v>98</v>
      </c>
      <c r="X30" s="25">
        <f t="shared" si="36"/>
        <v>-0.14035087719298245</v>
      </c>
      <c r="Y30" s="24">
        <v>90</v>
      </c>
      <c r="Z30" s="25">
        <f>(Y30/W30) - 1</f>
        <v>-8.1632653061224469E-2</v>
      </c>
      <c r="AA30" s="91">
        <v>106</v>
      </c>
      <c r="AB30" s="25">
        <f>(AA30/Y30) - 1</f>
        <v>0.17777777777777781</v>
      </c>
      <c r="AC30" s="24">
        <v>82</v>
      </c>
      <c r="AD30" s="25">
        <f>(AC30/AA30) - 1</f>
        <v>-0.22641509433962259</v>
      </c>
      <c r="AE30" s="38">
        <v>68</v>
      </c>
      <c r="AF30" s="25">
        <f t="shared" si="23"/>
        <v>-0.17073170731707321</v>
      </c>
      <c r="AG30" s="97">
        <v>105</v>
      </c>
      <c r="AH30" s="25">
        <f t="shared" si="24"/>
        <v>0.54411764705882359</v>
      </c>
      <c r="AI30" s="97">
        <v>133</v>
      </c>
      <c r="AJ30" s="25">
        <f t="shared" si="24"/>
        <v>0.26666666666666661</v>
      </c>
      <c r="AK30" s="24">
        <v>128</v>
      </c>
      <c r="AL30" s="25">
        <f t="shared" si="24"/>
        <v>-3.7593984962406068E-2</v>
      </c>
      <c r="AM30" s="24">
        <v>136</v>
      </c>
      <c r="AN30" s="25">
        <f t="shared" si="25"/>
        <v>6.25E-2</v>
      </c>
      <c r="AO30" s="24">
        <v>118</v>
      </c>
      <c r="AP30" s="25">
        <f t="shared" si="25"/>
        <v>-0.13235294117647056</v>
      </c>
      <c r="AQ30" s="24">
        <v>113</v>
      </c>
      <c r="AR30" s="25">
        <f t="shared" si="25"/>
        <v>-4.2372881355932202E-2</v>
      </c>
      <c r="AS30" s="24">
        <v>123</v>
      </c>
      <c r="AT30" s="25">
        <f t="shared" ref="AT30:AT42" si="37">(AS30/AQ30) - 1</f>
        <v>8.8495575221238854E-2</v>
      </c>
      <c r="AU30" s="24">
        <v>109</v>
      </c>
      <c r="AV30" s="25">
        <f t="shared" ref="AV30:AV42" si="38">(AU30/AS30) - 1</f>
        <v>-0.11382113821138207</v>
      </c>
      <c r="AW30" s="24">
        <v>104</v>
      </c>
      <c r="AX30" s="25">
        <f t="shared" ref="AX30:AX42" si="39">(AW30/AU30) - 1</f>
        <v>-4.587155963302747E-2</v>
      </c>
      <c r="AY30" s="24">
        <v>124</v>
      </c>
      <c r="AZ30" s="25">
        <f t="shared" ref="AZ30:AZ42" si="40">(AY30/AW30) - 1</f>
        <v>0.19230769230769229</v>
      </c>
      <c r="BA30" s="24">
        <v>125</v>
      </c>
      <c r="BB30" s="25">
        <f t="shared" ref="BB30:BB42" si="41">(BA30/AY30) - 1</f>
        <v>8.0645161290322509E-3</v>
      </c>
    </row>
    <row r="31" spans="1:54" x14ac:dyDescent="0.2">
      <c r="A31" s="24" t="s">
        <v>479</v>
      </c>
      <c r="B31" s="29"/>
      <c r="C31" s="29"/>
      <c r="D31" s="28"/>
      <c r="E31" s="29"/>
      <c r="F31" s="25"/>
      <c r="G31" s="24"/>
      <c r="H31" s="25"/>
      <c r="I31" s="38"/>
      <c r="J31" s="25"/>
      <c r="K31" s="38"/>
      <c r="L31" s="25"/>
      <c r="M31" s="38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91">
        <v>6</v>
      </c>
      <c r="AB31" s="25">
        <v>0</v>
      </c>
      <c r="AC31" s="24">
        <v>6</v>
      </c>
      <c r="AD31" s="25">
        <v>0</v>
      </c>
      <c r="AE31" s="38">
        <v>5</v>
      </c>
      <c r="AF31" s="25">
        <f t="shared" si="23"/>
        <v>-0.16666666666666663</v>
      </c>
      <c r="AG31" s="97">
        <v>6</v>
      </c>
      <c r="AH31" s="25">
        <f t="shared" si="24"/>
        <v>0.19999999999999996</v>
      </c>
      <c r="AI31" s="97">
        <v>5</v>
      </c>
      <c r="AJ31" s="25">
        <f t="shared" si="24"/>
        <v>-0.16666666666666663</v>
      </c>
      <c r="AK31" s="24">
        <v>4</v>
      </c>
      <c r="AL31" s="25">
        <f t="shared" si="24"/>
        <v>-0.19999999999999996</v>
      </c>
      <c r="AM31" s="24">
        <v>4</v>
      </c>
      <c r="AN31" s="25">
        <f t="shared" si="25"/>
        <v>0</v>
      </c>
      <c r="AO31" s="24">
        <v>3</v>
      </c>
      <c r="AP31" s="25">
        <f t="shared" si="25"/>
        <v>-0.25</v>
      </c>
      <c r="AQ31" s="24">
        <v>9</v>
      </c>
      <c r="AR31" s="25">
        <f t="shared" si="25"/>
        <v>2</v>
      </c>
      <c r="AS31" s="24">
        <v>4</v>
      </c>
      <c r="AT31" s="25">
        <f t="shared" si="37"/>
        <v>-0.55555555555555558</v>
      </c>
      <c r="AU31" s="24">
        <v>4</v>
      </c>
      <c r="AV31" s="25">
        <f t="shared" si="38"/>
        <v>0</v>
      </c>
      <c r="AW31" s="24">
        <v>3</v>
      </c>
      <c r="AX31" s="25">
        <f t="shared" si="39"/>
        <v>-0.25</v>
      </c>
      <c r="AY31" s="24">
        <v>3</v>
      </c>
      <c r="AZ31" s="25">
        <f t="shared" si="40"/>
        <v>0</v>
      </c>
      <c r="BA31" s="24">
        <v>1</v>
      </c>
      <c r="BB31" s="25">
        <f t="shared" si="41"/>
        <v>-0.66666666666666674</v>
      </c>
    </row>
    <row r="32" spans="1:54" x14ac:dyDescent="0.2">
      <c r="A32" s="24" t="s">
        <v>480</v>
      </c>
      <c r="B32" s="29"/>
      <c r="C32" s="29"/>
      <c r="D32" s="28"/>
      <c r="E32" s="29"/>
      <c r="F32" s="25"/>
      <c r="G32" s="24"/>
      <c r="H32" s="25"/>
      <c r="I32" s="38"/>
      <c r="J32" s="25"/>
      <c r="K32" s="38"/>
      <c r="L32" s="25"/>
      <c r="M32" s="38"/>
      <c r="N32" s="25"/>
      <c r="O32" s="24"/>
      <c r="P32" s="25"/>
      <c r="Q32" s="24"/>
      <c r="R32" s="25"/>
      <c r="S32" s="24"/>
      <c r="T32" s="25"/>
      <c r="U32" s="24"/>
      <c r="V32" s="25"/>
      <c r="W32" s="24"/>
      <c r="X32" s="25"/>
      <c r="Y32" s="24"/>
      <c r="Z32" s="25"/>
      <c r="AA32" s="91">
        <v>5</v>
      </c>
      <c r="AB32" s="25">
        <v>0</v>
      </c>
      <c r="AC32" s="24">
        <v>8</v>
      </c>
      <c r="AD32" s="25">
        <v>0</v>
      </c>
      <c r="AE32" s="38">
        <v>1</v>
      </c>
      <c r="AF32" s="25">
        <f t="shared" si="23"/>
        <v>-0.875</v>
      </c>
      <c r="AG32" s="97">
        <v>0</v>
      </c>
      <c r="AH32" s="25">
        <f t="shared" si="24"/>
        <v>-1</v>
      </c>
      <c r="AI32" s="97">
        <v>4</v>
      </c>
      <c r="AJ32" s="25">
        <v>0</v>
      </c>
      <c r="AK32" s="97">
        <v>5</v>
      </c>
      <c r="AL32" s="25">
        <v>0</v>
      </c>
      <c r="AM32" s="97">
        <v>3</v>
      </c>
      <c r="AN32" s="25">
        <f t="shared" si="25"/>
        <v>-0.4</v>
      </c>
      <c r="AO32" s="97">
        <v>2</v>
      </c>
      <c r="AP32" s="25">
        <f t="shared" si="25"/>
        <v>-0.33333333333333337</v>
      </c>
      <c r="AQ32" s="24">
        <v>2</v>
      </c>
      <c r="AR32" s="25">
        <f t="shared" si="25"/>
        <v>0</v>
      </c>
      <c r="AS32" s="24">
        <v>2</v>
      </c>
      <c r="AT32" s="25">
        <f t="shared" si="37"/>
        <v>0</v>
      </c>
      <c r="AU32" s="24">
        <v>2</v>
      </c>
      <c r="AV32" s="25">
        <f t="shared" si="38"/>
        <v>0</v>
      </c>
      <c r="AW32" s="24">
        <v>2</v>
      </c>
      <c r="AX32" s="25">
        <f t="shared" si="39"/>
        <v>0</v>
      </c>
      <c r="AY32" s="24">
        <v>1</v>
      </c>
      <c r="AZ32" s="25">
        <f t="shared" si="40"/>
        <v>-0.5</v>
      </c>
      <c r="BA32" s="24">
        <v>3</v>
      </c>
      <c r="BB32" s="25">
        <f t="shared" si="41"/>
        <v>2</v>
      </c>
    </row>
    <row r="33" spans="1:54" x14ac:dyDescent="0.2">
      <c r="A33" s="24" t="s">
        <v>481</v>
      </c>
      <c r="B33" s="29"/>
      <c r="C33" s="29"/>
      <c r="D33" s="28"/>
      <c r="E33" s="29"/>
      <c r="F33" s="25"/>
      <c r="G33" s="24"/>
      <c r="H33" s="25"/>
      <c r="I33" s="38"/>
      <c r="J33" s="25"/>
      <c r="K33" s="38"/>
      <c r="L33" s="25"/>
      <c r="M33" s="38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91">
        <v>19</v>
      </c>
      <c r="AB33" s="25">
        <v>0</v>
      </c>
      <c r="AC33" s="24">
        <v>12</v>
      </c>
      <c r="AD33" s="25">
        <v>0</v>
      </c>
      <c r="AE33" s="38">
        <v>7</v>
      </c>
      <c r="AF33" s="25">
        <f t="shared" si="23"/>
        <v>-0.41666666666666663</v>
      </c>
      <c r="AG33" s="97">
        <v>8</v>
      </c>
      <c r="AH33" s="25">
        <f t="shared" si="24"/>
        <v>0.14285714285714279</v>
      </c>
      <c r="AI33" s="97">
        <v>21</v>
      </c>
      <c r="AJ33" s="25">
        <f t="shared" si="24"/>
        <v>1.625</v>
      </c>
      <c r="AK33" s="24">
        <v>6</v>
      </c>
      <c r="AL33" s="25">
        <f t="shared" si="24"/>
        <v>-0.7142857142857143</v>
      </c>
      <c r="AM33" s="24">
        <v>9</v>
      </c>
      <c r="AN33" s="25">
        <f t="shared" si="25"/>
        <v>0.5</v>
      </c>
      <c r="AO33" s="24">
        <v>3</v>
      </c>
      <c r="AP33" s="25">
        <f t="shared" si="25"/>
        <v>-0.66666666666666674</v>
      </c>
      <c r="AQ33" s="24">
        <v>8</v>
      </c>
      <c r="AR33" s="25">
        <f t="shared" si="25"/>
        <v>1.6666666666666665</v>
      </c>
      <c r="AS33" s="24">
        <v>6</v>
      </c>
      <c r="AT33" s="25">
        <f t="shared" si="37"/>
        <v>-0.25</v>
      </c>
      <c r="AU33" s="24">
        <v>9</v>
      </c>
      <c r="AV33" s="25">
        <f t="shared" si="38"/>
        <v>0.5</v>
      </c>
      <c r="AW33" s="24">
        <v>7</v>
      </c>
      <c r="AX33" s="25">
        <f t="shared" si="39"/>
        <v>-0.22222222222222221</v>
      </c>
      <c r="AY33" s="24">
        <v>19</v>
      </c>
      <c r="AZ33" s="25">
        <f t="shared" si="40"/>
        <v>1.7142857142857144</v>
      </c>
      <c r="BA33" s="24">
        <v>25</v>
      </c>
      <c r="BB33" s="25">
        <f t="shared" si="41"/>
        <v>0.31578947368421062</v>
      </c>
    </row>
    <row r="34" spans="1:54" x14ac:dyDescent="0.2">
      <c r="A34" s="24" t="s">
        <v>482</v>
      </c>
      <c r="B34" s="29">
        <v>8</v>
      </c>
      <c r="C34" s="29">
        <v>3</v>
      </c>
      <c r="D34" s="28">
        <f t="shared" si="26"/>
        <v>-0.625</v>
      </c>
      <c r="E34" s="29">
        <v>1</v>
      </c>
      <c r="F34" s="25">
        <f t="shared" si="27"/>
        <v>-0.66666666666666674</v>
      </c>
      <c r="G34" s="24">
        <v>3</v>
      </c>
      <c r="H34" s="25">
        <f t="shared" si="28"/>
        <v>2</v>
      </c>
      <c r="I34" s="38">
        <v>12</v>
      </c>
      <c r="J34" s="25">
        <f t="shared" si="29"/>
        <v>3</v>
      </c>
      <c r="K34" s="38">
        <v>22</v>
      </c>
      <c r="L34" s="25">
        <f t="shared" si="30"/>
        <v>0.83333333333333326</v>
      </c>
      <c r="M34" s="38">
        <v>17</v>
      </c>
      <c r="N34" s="25">
        <f t="shared" si="31"/>
        <v>-0.22727272727272729</v>
      </c>
      <c r="O34" s="24">
        <v>20</v>
      </c>
      <c r="P34" s="25">
        <f t="shared" si="32"/>
        <v>0.17647058823529416</v>
      </c>
      <c r="Q34" s="24">
        <v>16</v>
      </c>
      <c r="R34" s="25">
        <f t="shared" si="33"/>
        <v>-0.19999999999999996</v>
      </c>
      <c r="S34" s="24">
        <v>21</v>
      </c>
      <c r="T34" s="25">
        <f t="shared" si="34"/>
        <v>0.3125</v>
      </c>
      <c r="U34" s="24">
        <v>22</v>
      </c>
      <c r="V34" s="25">
        <f t="shared" si="35"/>
        <v>4.7619047619047672E-2</v>
      </c>
      <c r="W34" s="24">
        <v>15</v>
      </c>
      <c r="X34" s="25">
        <f>(W34/U34) - 1</f>
        <v>-0.31818181818181823</v>
      </c>
      <c r="Y34" s="24">
        <v>26</v>
      </c>
      <c r="Z34" s="25">
        <f>(Y34/W34) - 1</f>
        <v>0.73333333333333339</v>
      </c>
      <c r="AA34" s="91">
        <v>1</v>
      </c>
      <c r="AB34" s="25">
        <f>(AA34/Y34) - 1</f>
        <v>-0.96153846153846156</v>
      </c>
      <c r="AC34" s="24">
        <v>2</v>
      </c>
      <c r="AD34" s="25">
        <f>(AC34/AA34) - 1</f>
        <v>1</v>
      </c>
      <c r="AE34" s="38">
        <v>5</v>
      </c>
      <c r="AF34" s="25">
        <f t="shared" si="23"/>
        <v>1.5</v>
      </c>
      <c r="AG34" s="97">
        <v>1</v>
      </c>
      <c r="AH34" s="25">
        <f t="shared" si="24"/>
        <v>-0.8</v>
      </c>
      <c r="AI34" s="97">
        <v>1</v>
      </c>
      <c r="AJ34" s="25">
        <f t="shared" si="24"/>
        <v>0</v>
      </c>
      <c r="AK34" s="24">
        <v>2</v>
      </c>
      <c r="AL34" s="25">
        <f t="shared" si="24"/>
        <v>1</v>
      </c>
      <c r="AM34" s="24">
        <v>3</v>
      </c>
      <c r="AN34" s="25">
        <f t="shared" si="25"/>
        <v>0.5</v>
      </c>
      <c r="AO34" s="24">
        <v>2</v>
      </c>
      <c r="AP34" s="25">
        <f t="shared" si="25"/>
        <v>-0.33333333333333337</v>
      </c>
      <c r="AQ34" s="24">
        <v>1</v>
      </c>
      <c r="AR34" s="25">
        <f t="shared" si="25"/>
        <v>-0.5</v>
      </c>
      <c r="AS34" s="24">
        <v>3</v>
      </c>
      <c r="AT34" s="25">
        <f t="shared" si="37"/>
        <v>2</v>
      </c>
      <c r="AU34" s="24">
        <v>3</v>
      </c>
      <c r="AV34" s="25">
        <f t="shared" si="38"/>
        <v>0</v>
      </c>
      <c r="AW34" s="24">
        <v>1</v>
      </c>
      <c r="AX34" s="25">
        <f t="shared" si="39"/>
        <v>-0.66666666666666674</v>
      </c>
      <c r="AY34" s="24">
        <v>5</v>
      </c>
      <c r="AZ34" s="25">
        <f t="shared" si="40"/>
        <v>4</v>
      </c>
      <c r="BA34" s="24">
        <v>7</v>
      </c>
      <c r="BB34" s="25">
        <f t="shared" si="41"/>
        <v>0.39999999999999991</v>
      </c>
    </row>
    <row r="35" spans="1:54" x14ac:dyDescent="0.2">
      <c r="A35" s="24" t="s">
        <v>483</v>
      </c>
      <c r="B35" s="29">
        <v>9</v>
      </c>
      <c r="C35" s="29">
        <v>10</v>
      </c>
      <c r="D35" s="28">
        <f t="shared" si="26"/>
        <v>0.11111111111111116</v>
      </c>
      <c r="E35" s="29">
        <v>8</v>
      </c>
      <c r="F35" s="25">
        <f t="shared" si="27"/>
        <v>-0.19999999999999996</v>
      </c>
      <c r="G35" s="24">
        <v>11</v>
      </c>
      <c r="H35" s="25">
        <f t="shared" si="28"/>
        <v>0.375</v>
      </c>
      <c r="I35" s="38">
        <v>10</v>
      </c>
      <c r="J35" s="25">
        <f t="shared" si="29"/>
        <v>-9.0909090909090939E-2</v>
      </c>
      <c r="K35" s="38">
        <v>22</v>
      </c>
      <c r="L35" s="25">
        <f t="shared" si="30"/>
        <v>1.2000000000000002</v>
      </c>
      <c r="M35" s="38">
        <v>13</v>
      </c>
      <c r="N35" s="25">
        <f t="shared" ref="N35:N42" si="42">(M35/K35) - 1</f>
        <v>-0.40909090909090906</v>
      </c>
      <c r="O35" s="24">
        <v>20</v>
      </c>
      <c r="P35" s="25">
        <f t="shared" si="32"/>
        <v>0.53846153846153855</v>
      </c>
      <c r="Q35" s="24">
        <v>14</v>
      </c>
      <c r="R35" s="25">
        <f t="shared" si="33"/>
        <v>-0.30000000000000004</v>
      </c>
      <c r="S35" s="24">
        <v>11</v>
      </c>
      <c r="T35" s="25">
        <f t="shared" si="34"/>
        <v>-0.2142857142857143</v>
      </c>
      <c r="U35" s="24">
        <v>8</v>
      </c>
      <c r="V35" s="25">
        <f t="shared" si="35"/>
        <v>-0.27272727272727271</v>
      </c>
      <c r="W35" s="24">
        <v>13</v>
      </c>
      <c r="X35" s="25">
        <f t="shared" ref="X35:X42" si="43">(W35/U35) - 1</f>
        <v>0.625</v>
      </c>
      <c r="Y35" s="24">
        <v>5</v>
      </c>
      <c r="Z35" s="25">
        <f>(Y35/W35) - 1</f>
        <v>-0.61538461538461542</v>
      </c>
      <c r="AA35" s="91">
        <v>10</v>
      </c>
      <c r="AB35" s="25">
        <f>(AA35/Y35) - 1</f>
        <v>1</v>
      </c>
      <c r="AC35" s="24">
        <v>14</v>
      </c>
      <c r="AD35" s="25">
        <f>(AC35/AA35) - 1</f>
        <v>0.39999999999999991</v>
      </c>
      <c r="AE35" s="38">
        <v>12</v>
      </c>
      <c r="AF35" s="25">
        <f t="shared" si="23"/>
        <v>-0.1428571428571429</v>
      </c>
      <c r="AG35" s="97">
        <v>9</v>
      </c>
      <c r="AH35" s="25">
        <f t="shared" si="24"/>
        <v>-0.25</v>
      </c>
      <c r="AI35" s="97">
        <v>15</v>
      </c>
      <c r="AJ35" s="25">
        <f t="shared" si="24"/>
        <v>0.66666666666666674</v>
      </c>
      <c r="AK35" s="24">
        <v>8</v>
      </c>
      <c r="AL35" s="25">
        <f t="shared" si="24"/>
        <v>-0.46666666666666667</v>
      </c>
      <c r="AM35" s="24">
        <v>6</v>
      </c>
      <c r="AN35" s="25">
        <f t="shared" si="25"/>
        <v>-0.25</v>
      </c>
      <c r="AO35" s="24">
        <v>2</v>
      </c>
      <c r="AP35" s="25">
        <f t="shared" si="25"/>
        <v>-0.66666666666666674</v>
      </c>
      <c r="AQ35" s="24">
        <v>8</v>
      </c>
      <c r="AR35" s="25">
        <f t="shared" si="25"/>
        <v>3</v>
      </c>
      <c r="AS35" s="24">
        <v>14</v>
      </c>
      <c r="AT35" s="25">
        <f t="shared" si="37"/>
        <v>0.75</v>
      </c>
      <c r="AU35" s="24">
        <v>10</v>
      </c>
      <c r="AV35" s="25">
        <f t="shared" si="38"/>
        <v>-0.2857142857142857</v>
      </c>
      <c r="AW35" s="24">
        <v>11</v>
      </c>
      <c r="AX35" s="25">
        <f t="shared" si="39"/>
        <v>0.10000000000000009</v>
      </c>
      <c r="AY35" s="24">
        <v>10</v>
      </c>
      <c r="AZ35" s="25">
        <f t="shared" si="40"/>
        <v>-9.0909090909090939E-2</v>
      </c>
      <c r="BA35" s="24">
        <v>16</v>
      </c>
      <c r="BB35" s="25">
        <f t="shared" si="41"/>
        <v>0.60000000000000009</v>
      </c>
    </row>
    <row r="36" spans="1:54" x14ac:dyDescent="0.2">
      <c r="A36" s="24" t="s">
        <v>484</v>
      </c>
      <c r="B36" s="29">
        <v>41</v>
      </c>
      <c r="C36" s="29">
        <v>55</v>
      </c>
      <c r="D36" s="28">
        <f t="shared" si="26"/>
        <v>0.34146341463414642</v>
      </c>
      <c r="E36" s="29">
        <v>37</v>
      </c>
      <c r="F36" s="25">
        <f t="shared" si="27"/>
        <v>-0.32727272727272727</v>
      </c>
      <c r="G36" s="24">
        <v>42</v>
      </c>
      <c r="H36" s="25">
        <f t="shared" si="28"/>
        <v>0.13513513513513509</v>
      </c>
      <c r="I36" s="38">
        <v>58</v>
      </c>
      <c r="J36" s="25">
        <f t="shared" si="29"/>
        <v>0.38095238095238093</v>
      </c>
      <c r="K36" s="38">
        <v>74</v>
      </c>
      <c r="L36" s="25">
        <f t="shared" si="30"/>
        <v>0.27586206896551735</v>
      </c>
      <c r="M36" s="38">
        <v>40</v>
      </c>
      <c r="N36" s="25">
        <f t="shared" si="42"/>
        <v>-0.45945945945945943</v>
      </c>
      <c r="O36" s="24">
        <v>36</v>
      </c>
      <c r="P36" s="25">
        <f t="shared" si="32"/>
        <v>-9.9999999999999978E-2</v>
      </c>
      <c r="Q36" s="24">
        <v>38</v>
      </c>
      <c r="R36" s="25">
        <f t="shared" si="33"/>
        <v>5.555555555555558E-2</v>
      </c>
      <c r="S36" s="24">
        <v>37</v>
      </c>
      <c r="T36" s="25">
        <f t="shared" si="34"/>
        <v>-2.6315789473684181E-2</v>
      </c>
      <c r="U36" s="24">
        <v>32</v>
      </c>
      <c r="V36" s="25">
        <f t="shared" si="35"/>
        <v>-0.13513513513513509</v>
      </c>
      <c r="W36" s="24">
        <v>32</v>
      </c>
      <c r="X36" s="25">
        <f t="shared" si="43"/>
        <v>0</v>
      </c>
      <c r="Y36" s="24">
        <v>39</v>
      </c>
      <c r="Z36" s="25">
        <f>(Y36/W36) - 1</f>
        <v>0.21875</v>
      </c>
      <c r="AA36" s="91">
        <v>42</v>
      </c>
      <c r="AB36" s="25">
        <f>(AA36/Y36) - 1</f>
        <v>7.6923076923076872E-2</v>
      </c>
      <c r="AC36" s="24">
        <v>44</v>
      </c>
      <c r="AD36" s="25">
        <f>(AC36/AA36) - 1</f>
        <v>4.7619047619047672E-2</v>
      </c>
      <c r="AE36" s="38">
        <v>35</v>
      </c>
      <c r="AF36" s="25">
        <f t="shared" si="23"/>
        <v>-0.20454545454545459</v>
      </c>
      <c r="AG36" s="97">
        <v>36</v>
      </c>
      <c r="AH36" s="25">
        <f t="shared" si="24"/>
        <v>2.857142857142847E-2</v>
      </c>
      <c r="AI36" s="97">
        <v>46</v>
      </c>
      <c r="AJ36" s="25">
        <f t="shared" si="24"/>
        <v>0.27777777777777768</v>
      </c>
      <c r="AK36" s="24">
        <v>41</v>
      </c>
      <c r="AL36" s="25">
        <f t="shared" si="24"/>
        <v>-0.10869565217391308</v>
      </c>
      <c r="AM36" s="24">
        <v>45</v>
      </c>
      <c r="AN36" s="25">
        <f t="shared" si="25"/>
        <v>9.7560975609756184E-2</v>
      </c>
      <c r="AO36" s="24">
        <v>42</v>
      </c>
      <c r="AP36" s="25">
        <f t="shared" si="25"/>
        <v>-6.6666666666666652E-2</v>
      </c>
      <c r="AQ36" s="24">
        <v>26</v>
      </c>
      <c r="AR36" s="25">
        <f t="shared" si="25"/>
        <v>-0.38095238095238093</v>
      </c>
      <c r="AS36" s="24">
        <v>28</v>
      </c>
      <c r="AT36" s="25">
        <f t="shared" si="37"/>
        <v>7.6923076923076872E-2</v>
      </c>
      <c r="AU36" s="24">
        <v>20</v>
      </c>
      <c r="AV36" s="25">
        <f t="shared" si="38"/>
        <v>-0.2857142857142857</v>
      </c>
      <c r="AW36" s="24">
        <v>35</v>
      </c>
      <c r="AX36" s="25">
        <f t="shared" si="39"/>
        <v>0.75</v>
      </c>
      <c r="AY36" s="24">
        <v>29</v>
      </c>
      <c r="AZ36" s="25">
        <f t="shared" si="40"/>
        <v>-0.17142857142857137</v>
      </c>
      <c r="BA36" s="24">
        <v>37</v>
      </c>
      <c r="BB36" s="25">
        <f t="shared" si="41"/>
        <v>0.27586206896551735</v>
      </c>
    </row>
    <row r="37" spans="1:54" x14ac:dyDescent="0.2">
      <c r="A37" s="24" t="s">
        <v>485</v>
      </c>
      <c r="B37" s="29"/>
      <c r="C37" s="29"/>
      <c r="D37" s="28"/>
      <c r="E37" s="29"/>
      <c r="F37" s="25"/>
      <c r="G37" s="24"/>
      <c r="H37" s="25"/>
      <c r="I37" s="38"/>
      <c r="J37" s="25"/>
      <c r="K37" s="38"/>
      <c r="L37" s="25"/>
      <c r="M37" s="38"/>
      <c r="N37" s="25"/>
      <c r="O37" s="24"/>
      <c r="P37" s="25"/>
      <c r="Q37" s="24"/>
      <c r="R37" s="25"/>
      <c r="S37" s="24"/>
      <c r="T37" s="25"/>
      <c r="U37" s="24"/>
      <c r="V37" s="25"/>
      <c r="W37" s="24"/>
      <c r="X37" s="25"/>
      <c r="Y37" s="24"/>
      <c r="Z37" s="25"/>
      <c r="AA37" s="91">
        <v>7</v>
      </c>
      <c r="AB37" s="25">
        <v>0</v>
      </c>
      <c r="AC37" s="24">
        <v>6</v>
      </c>
      <c r="AD37" s="25">
        <v>0</v>
      </c>
      <c r="AE37" s="38">
        <v>2</v>
      </c>
      <c r="AF37" s="25">
        <f t="shared" si="23"/>
        <v>-0.66666666666666674</v>
      </c>
      <c r="AG37" s="97">
        <v>7</v>
      </c>
      <c r="AH37" s="25">
        <f t="shared" si="24"/>
        <v>2.5</v>
      </c>
      <c r="AI37" s="97">
        <v>12</v>
      </c>
      <c r="AJ37" s="25">
        <f t="shared" si="24"/>
        <v>0.71428571428571419</v>
      </c>
      <c r="AK37" s="24">
        <v>6</v>
      </c>
      <c r="AL37" s="25">
        <f t="shared" si="24"/>
        <v>-0.5</v>
      </c>
      <c r="AM37" s="24">
        <v>7</v>
      </c>
      <c r="AN37" s="25">
        <f t="shared" si="25"/>
        <v>0.16666666666666674</v>
      </c>
      <c r="AO37" s="24">
        <v>1</v>
      </c>
      <c r="AP37" s="25">
        <f t="shared" si="25"/>
        <v>-0.85714285714285721</v>
      </c>
      <c r="AQ37" s="24">
        <v>6</v>
      </c>
      <c r="AR37" s="25">
        <f t="shared" si="25"/>
        <v>5</v>
      </c>
      <c r="AS37" s="24">
        <v>9</v>
      </c>
      <c r="AT37" s="25">
        <f t="shared" si="37"/>
        <v>0.5</v>
      </c>
      <c r="AU37" s="24">
        <v>5</v>
      </c>
      <c r="AV37" s="25">
        <f t="shared" si="38"/>
        <v>-0.44444444444444442</v>
      </c>
      <c r="AW37" s="24">
        <v>3</v>
      </c>
      <c r="AX37" s="25">
        <f t="shared" si="39"/>
        <v>-0.4</v>
      </c>
      <c r="AY37" s="24">
        <v>16</v>
      </c>
      <c r="AZ37" s="25">
        <f t="shared" si="40"/>
        <v>4.333333333333333</v>
      </c>
      <c r="BA37" s="24">
        <v>16</v>
      </c>
      <c r="BB37" s="25">
        <f t="shared" si="41"/>
        <v>0</v>
      </c>
    </row>
    <row r="38" spans="1:54" x14ac:dyDescent="0.2">
      <c r="A38" s="24" t="s">
        <v>486</v>
      </c>
      <c r="B38" s="29">
        <v>167</v>
      </c>
      <c r="C38" s="29">
        <v>124</v>
      </c>
      <c r="D38" s="28">
        <f t="shared" si="26"/>
        <v>-0.25748502994011979</v>
      </c>
      <c r="E38" s="29">
        <v>130</v>
      </c>
      <c r="F38" s="25">
        <f t="shared" si="27"/>
        <v>4.8387096774193505E-2</v>
      </c>
      <c r="G38" s="24">
        <v>154</v>
      </c>
      <c r="H38" s="25">
        <f t="shared" si="28"/>
        <v>0.18461538461538463</v>
      </c>
      <c r="I38" s="38">
        <v>180</v>
      </c>
      <c r="J38" s="25">
        <f t="shared" si="29"/>
        <v>0.16883116883116878</v>
      </c>
      <c r="K38" s="38">
        <v>141</v>
      </c>
      <c r="L38" s="25">
        <f t="shared" si="30"/>
        <v>-0.21666666666666667</v>
      </c>
      <c r="M38" s="38">
        <v>136</v>
      </c>
      <c r="N38" s="25">
        <f t="shared" si="42"/>
        <v>-3.546099290780147E-2</v>
      </c>
      <c r="O38" s="24">
        <v>142</v>
      </c>
      <c r="P38" s="25">
        <f t="shared" si="32"/>
        <v>4.4117647058823595E-2</v>
      </c>
      <c r="Q38" s="24">
        <v>113</v>
      </c>
      <c r="R38" s="25">
        <f t="shared" si="33"/>
        <v>-0.20422535211267601</v>
      </c>
      <c r="S38" s="24">
        <v>105</v>
      </c>
      <c r="T38" s="25">
        <f t="shared" si="34"/>
        <v>-7.0796460176991149E-2</v>
      </c>
      <c r="U38" s="24">
        <v>99</v>
      </c>
      <c r="V38" s="25">
        <f t="shared" si="35"/>
        <v>-5.7142857142857162E-2</v>
      </c>
      <c r="W38" s="24">
        <v>112</v>
      </c>
      <c r="X38" s="25">
        <f t="shared" si="43"/>
        <v>0.13131313131313127</v>
      </c>
      <c r="Y38" s="24">
        <v>104</v>
      </c>
      <c r="Z38" s="25">
        <f>(Y38/W38) - 1</f>
        <v>-7.1428571428571397E-2</v>
      </c>
      <c r="AA38" s="91">
        <v>132</v>
      </c>
      <c r="AB38" s="25">
        <f>(AA38/Y38) - 1</f>
        <v>0.26923076923076916</v>
      </c>
      <c r="AC38" s="24">
        <v>140</v>
      </c>
      <c r="AD38" s="25">
        <f>(AC38/AA38) - 1</f>
        <v>6.0606060606060552E-2</v>
      </c>
      <c r="AE38" s="38">
        <v>66</v>
      </c>
      <c r="AF38" s="25">
        <f t="shared" si="23"/>
        <v>-0.52857142857142858</v>
      </c>
      <c r="AG38" s="97">
        <v>50</v>
      </c>
      <c r="AH38" s="25">
        <f t="shared" si="24"/>
        <v>-0.24242424242424243</v>
      </c>
      <c r="AI38" s="97">
        <v>98</v>
      </c>
      <c r="AJ38" s="25">
        <f t="shared" si="24"/>
        <v>0.96</v>
      </c>
      <c r="AK38" s="24">
        <v>47</v>
      </c>
      <c r="AL38" s="25">
        <f t="shared" si="24"/>
        <v>-0.52040816326530615</v>
      </c>
      <c r="AM38" s="24">
        <v>99</v>
      </c>
      <c r="AN38" s="25">
        <f t="shared" si="25"/>
        <v>1.1063829787234041</v>
      </c>
      <c r="AO38" s="24">
        <v>122</v>
      </c>
      <c r="AP38" s="25">
        <f t="shared" si="25"/>
        <v>0.23232323232323226</v>
      </c>
      <c r="AQ38" s="24">
        <v>105</v>
      </c>
      <c r="AR38" s="25">
        <f t="shared" si="25"/>
        <v>-0.13934426229508201</v>
      </c>
      <c r="AS38" s="24">
        <v>111</v>
      </c>
      <c r="AT38" s="25">
        <f t="shared" si="37"/>
        <v>5.7142857142857162E-2</v>
      </c>
      <c r="AU38" s="24">
        <v>102</v>
      </c>
      <c r="AV38" s="25">
        <f t="shared" si="38"/>
        <v>-8.108108108108103E-2</v>
      </c>
      <c r="AW38" s="24">
        <v>107</v>
      </c>
      <c r="AX38" s="25">
        <f t="shared" si="39"/>
        <v>4.9019607843137303E-2</v>
      </c>
      <c r="AY38" s="24">
        <v>103</v>
      </c>
      <c r="AZ38" s="25">
        <f t="shared" si="40"/>
        <v>-3.7383177570093462E-2</v>
      </c>
      <c r="BA38" s="24">
        <v>105</v>
      </c>
      <c r="BB38" s="25">
        <f t="shared" si="41"/>
        <v>1.9417475728155331E-2</v>
      </c>
    </row>
    <row r="39" spans="1:54" x14ac:dyDescent="0.2">
      <c r="A39" s="24" t="s">
        <v>487</v>
      </c>
      <c r="B39" s="29">
        <v>130</v>
      </c>
      <c r="C39" s="29">
        <v>154</v>
      </c>
      <c r="D39" s="28">
        <f t="shared" si="26"/>
        <v>0.18461538461538463</v>
      </c>
      <c r="E39" s="29">
        <v>96</v>
      </c>
      <c r="F39" s="25">
        <f t="shared" si="27"/>
        <v>-0.37662337662337664</v>
      </c>
      <c r="G39" s="24">
        <v>88</v>
      </c>
      <c r="H39" s="25">
        <f t="shared" si="28"/>
        <v>-8.333333333333337E-2</v>
      </c>
      <c r="I39" s="38">
        <v>118</v>
      </c>
      <c r="J39" s="25">
        <f t="shared" si="29"/>
        <v>0.34090909090909083</v>
      </c>
      <c r="K39" s="38">
        <v>136</v>
      </c>
      <c r="L39" s="25">
        <f t="shared" si="30"/>
        <v>0.15254237288135597</v>
      </c>
      <c r="M39" s="38">
        <v>146</v>
      </c>
      <c r="N39" s="25">
        <f t="shared" si="42"/>
        <v>7.3529411764705843E-2</v>
      </c>
      <c r="O39" s="24">
        <v>311</v>
      </c>
      <c r="P39" s="25">
        <f t="shared" si="32"/>
        <v>1.1301369863013697</v>
      </c>
      <c r="Q39" s="24">
        <v>145</v>
      </c>
      <c r="R39" s="25">
        <f t="shared" si="33"/>
        <v>-0.5337620578778135</v>
      </c>
      <c r="S39" s="24">
        <v>93</v>
      </c>
      <c r="T39" s="25">
        <f t="shared" si="34"/>
        <v>-0.35862068965517246</v>
      </c>
      <c r="U39" s="24">
        <v>124</v>
      </c>
      <c r="V39" s="25">
        <f t="shared" si="35"/>
        <v>0.33333333333333326</v>
      </c>
      <c r="W39" s="24">
        <v>97</v>
      </c>
      <c r="X39" s="25">
        <f t="shared" si="43"/>
        <v>-0.217741935483871</v>
      </c>
      <c r="Y39" s="24">
        <v>123</v>
      </c>
      <c r="Z39" s="25">
        <f>(Y39/W39) - 1</f>
        <v>0.268041237113402</v>
      </c>
      <c r="AA39" s="91">
        <v>79</v>
      </c>
      <c r="AB39" s="25">
        <f>(AA39/Y39) - 1</f>
        <v>-0.35772357723577231</v>
      </c>
      <c r="AC39" s="24">
        <v>121</v>
      </c>
      <c r="AD39" s="25">
        <f>(AC39/AA39) - 1</f>
        <v>0.53164556962025311</v>
      </c>
      <c r="AE39" s="38">
        <v>72</v>
      </c>
      <c r="AF39" s="25">
        <f t="shared" si="23"/>
        <v>-0.4049586776859504</v>
      </c>
      <c r="AG39" s="97">
        <v>62</v>
      </c>
      <c r="AH39" s="25">
        <f t="shared" si="24"/>
        <v>-0.13888888888888884</v>
      </c>
      <c r="AI39" s="97">
        <v>74</v>
      </c>
      <c r="AJ39" s="25">
        <f t="shared" si="24"/>
        <v>0.19354838709677424</v>
      </c>
      <c r="AK39" s="24">
        <v>41</v>
      </c>
      <c r="AL39" s="25">
        <f t="shared" si="24"/>
        <v>-0.44594594594594594</v>
      </c>
      <c r="AM39" s="24">
        <v>56</v>
      </c>
      <c r="AN39" s="25">
        <f t="shared" si="25"/>
        <v>0.36585365853658547</v>
      </c>
      <c r="AO39" s="24">
        <v>46</v>
      </c>
      <c r="AP39" s="25">
        <f t="shared" si="25"/>
        <v>-0.1785714285714286</v>
      </c>
      <c r="AQ39" s="24">
        <v>20</v>
      </c>
      <c r="AR39" s="25">
        <f t="shared" si="25"/>
        <v>-0.56521739130434789</v>
      </c>
      <c r="AS39" s="24">
        <v>40</v>
      </c>
      <c r="AT39" s="25">
        <f t="shared" si="37"/>
        <v>1</v>
      </c>
      <c r="AU39" s="24">
        <v>52</v>
      </c>
      <c r="AV39" s="25">
        <f t="shared" si="38"/>
        <v>0.30000000000000004</v>
      </c>
      <c r="AW39" s="24">
        <v>48</v>
      </c>
      <c r="AX39" s="25">
        <f t="shared" si="39"/>
        <v>-7.6923076923076872E-2</v>
      </c>
      <c r="AY39" s="24">
        <v>92</v>
      </c>
      <c r="AZ39" s="25">
        <f t="shared" si="40"/>
        <v>0.91666666666666674</v>
      </c>
      <c r="BA39" s="24">
        <v>78</v>
      </c>
      <c r="BB39" s="25">
        <f t="shared" si="41"/>
        <v>-0.15217391304347827</v>
      </c>
    </row>
    <row r="40" spans="1:54" x14ac:dyDescent="0.2">
      <c r="A40" s="24" t="s">
        <v>488</v>
      </c>
      <c r="B40" s="29">
        <f>SUM(B4:B39)</f>
        <v>2065</v>
      </c>
      <c r="C40" s="29">
        <f>SUM(C4:C39)</f>
        <v>2436</v>
      </c>
      <c r="D40" s="28">
        <f t="shared" si="26"/>
        <v>0.1796610169491526</v>
      </c>
      <c r="E40" s="29">
        <f>SUM(E4:E39)</f>
        <v>2443</v>
      </c>
      <c r="F40" s="25">
        <f t="shared" si="27"/>
        <v>2.8735632183907178E-3</v>
      </c>
      <c r="G40" s="29">
        <f>SUM(G4:G39)</f>
        <v>2596</v>
      </c>
      <c r="H40" s="25">
        <f t="shared" si="28"/>
        <v>6.2627916496111435E-2</v>
      </c>
      <c r="I40" s="38">
        <f>SUM(I4:I39)</f>
        <v>2786</v>
      </c>
      <c r="J40" s="25">
        <f t="shared" si="29"/>
        <v>7.3189522342064661E-2</v>
      </c>
      <c r="K40" s="38">
        <f>SUM(K4:K39)</f>
        <v>2580</v>
      </c>
      <c r="L40" s="25">
        <f t="shared" si="30"/>
        <v>-7.3941134242641815E-2</v>
      </c>
      <c r="M40" s="38">
        <f>SUM(M4:M39)</f>
        <v>2534</v>
      </c>
      <c r="N40" s="25">
        <f t="shared" si="42"/>
        <v>-1.782945736434105E-2</v>
      </c>
      <c r="O40" s="24">
        <v>2523</v>
      </c>
      <c r="P40" s="25">
        <f t="shared" si="32"/>
        <v>-4.3409629044988129E-3</v>
      </c>
      <c r="Q40" s="38">
        <f>SUM(Q4:Q39)</f>
        <v>2014</v>
      </c>
      <c r="R40" s="25">
        <f t="shared" si="33"/>
        <v>-0.20174395560840275</v>
      </c>
      <c r="S40" s="24">
        <f>SUM(S4:S39)</f>
        <v>1842</v>
      </c>
      <c r="T40" s="25">
        <f t="shared" si="34"/>
        <v>-8.5402184707050632E-2</v>
      </c>
      <c r="U40" s="24">
        <f>SUM(U4:U39)</f>
        <v>1933</v>
      </c>
      <c r="V40" s="25">
        <f t="shared" si="35"/>
        <v>4.940282301845822E-2</v>
      </c>
      <c r="W40" s="24">
        <f>SUM(W4:W39)</f>
        <v>2028</v>
      </c>
      <c r="X40" s="25">
        <f t="shared" si="43"/>
        <v>4.914640455250896E-2</v>
      </c>
      <c r="Y40" s="24">
        <f>SUM(Y4:Y39)</f>
        <v>2174</v>
      </c>
      <c r="Z40" s="25">
        <f>(Y40/W40) - 1</f>
        <v>7.199211045364895E-2</v>
      </c>
      <c r="AA40" s="24">
        <f>SUM(AA3:AA39)</f>
        <v>2407</v>
      </c>
      <c r="AB40" s="25">
        <f>(AA40/Y40) - 1</f>
        <v>0.10717571297148121</v>
      </c>
      <c r="AC40" s="24">
        <f>SUM(AC3:AC39)</f>
        <v>2647</v>
      </c>
      <c r="AD40" s="25">
        <f>(AC40/AA40) - 1</f>
        <v>9.9709181553801374E-2</v>
      </c>
      <c r="AE40" s="38">
        <f>SUM(AE3:AE39)</f>
        <v>1743.25</v>
      </c>
      <c r="AF40" s="25">
        <f t="shared" si="23"/>
        <v>-0.34142425387230824</v>
      </c>
      <c r="AG40" s="38">
        <f>SUM(AG3:AG39)</f>
        <v>1782</v>
      </c>
      <c r="AH40" s="25">
        <f t="shared" si="24"/>
        <v>2.2228596013193824E-2</v>
      </c>
      <c r="AI40" s="38">
        <f>SUM(AI3:AI39)</f>
        <v>2230</v>
      </c>
      <c r="AJ40" s="25">
        <f t="shared" si="24"/>
        <v>0.2514029180695847</v>
      </c>
      <c r="AK40" s="38">
        <f>SUM(AK3:AK39)</f>
        <v>1786</v>
      </c>
      <c r="AL40" s="25">
        <f t="shared" si="24"/>
        <v>-0.19910313901345289</v>
      </c>
      <c r="AM40" s="38">
        <f>SUM(AM3:AM39)</f>
        <v>1679.01</v>
      </c>
      <c r="AN40" s="25">
        <f t="shared" si="25"/>
        <v>-5.9904815229563257E-2</v>
      </c>
      <c r="AO40" s="38">
        <f>SUM(AO3:AO39)</f>
        <v>1615.01</v>
      </c>
      <c r="AP40" s="25">
        <f t="shared" si="25"/>
        <v>-3.8117700311493086E-2</v>
      </c>
      <c r="AQ40" s="38">
        <f>SUM(AQ3:AQ39)</f>
        <v>1617.01</v>
      </c>
      <c r="AR40" s="25">
        <f t="shared" si="25"/>
        <v>1.2383824248767272E-3</v>
      </c>
      <c r="AS40" s="38">
        <f>SUM(AS3:AS39)</f>
        <v>1707</v>
      </c>
      <c r="AT40" s="25">
        <f t="shared" si="37"/>
        <v>5.5652098626477242E-2</v>
      </c>
      <c r="AU40" s="38">
        <f>SUM(AU3:AU39)</f>
        <v>1711</v>
      </c>
      <c r="AV40" s="25">
        <f t="shared" si="38"/>
        <v>2.3432923257176164E-3</v>
      </c>
      <c r="AW40" s="38">
        <f>SUM(AW3:AW39)</f>
        <v>1789</v>
      </c>
      <c r="AX40" s="25">
        <f t="shared" si="39"/>
        <v>4.5587375803623598E-2</v>
      </c>
      <c r="AY40" s="38">
        <f>SUM(AY3:AY39)</f>
        <v>1955</v>
      </c>
      <c r="AZ40" s="25">
        <f t="shared" si="40"/>
        <v>9.2789267747344972E-2</v>
      </c>
      <c r="BA40" s="38">
        <f>SUM(BA3:BA39)</f>
        <v>2071</v>
      </c>
      <c r="BB40" s="25">
        <f t="shared" si="41"/>
        <v>5.9335038363171444E-2</v>
      </c>
    </row>
    <row r="41" spans="1:54" x14ac:dyDescent="0.2">
      <c r="A41" s="24" t="s">
        <v>489</v>
      </c>
      <c r="B41" s="29">
        <v>783</v>
      </c>
      <c r="C41" s="29">
        <v>641</v>
      </c>
      <c r="D41" s="28">
        <f t="shared" si="26"/>
        <v>-0.18135376756066413</v>
      </c>
      <c r="E41" s="29">
        <v>430</v>
      </c>
      <c r="F41" s="25">
        <f t="shared" si="27"/>
        <v>-0.32917316692667709</v>
      </c>
      <c r="G41" s="24">
        <v>467</v>
      </c>
      <c r="H41" s="25">
        <f t="shared" si="28"/>
        <v>8.6046511627906996E-2</v>
      </c>
      <c r="I41" s="38">
        <v>501</v>
      </c>
      <c r="J41" s="25">
        <f t="shared" si="29"/>
        <v>7.2805139186295609E-2</v>
      </c>
      <c r="K41" s="38">
        <v>588</v>
      </c>
      <c r="L41" s="25">
        <f t="shared" si="30"/>
        <v>0.17365269461077837</v>
      </c>
      <c r="M41" s="38">
        <v>543</v>
      </c>
      <c r="N41" s="25">
        <f t="shared" si="42"/>
        <v>-7.6530612244897989E-2</v>
      </c>
      <c r="O41" s="24">
        <v>656</v>
      </c>
      <c r="P41" s="25">
        <f t="shared" si="32"/>
        <v>0.20810313075506448</v>
      </c>
      <c r="Q41" s="24">
        <v>813</v>
      </c>
      <c r="R41" s="25">
        <f t="shared" si="33"/>
        <v>0.23932926829268286</v>
      </c>
      <c r="S41" s="24">
        <v>934</v>
      </c>
      <c r="T41" s="25">
        <f t="shared" si="34"/>
        <v>0.14883148831488313</v>
      </c>
      <c r="U41" s="24">
        <v>915</v>
      </c>
      <c r="V41" s="25">
        <f t="shared" si="35"/>
        <v>-2.0342612419700257E-2</v>
      </c>
      <c r="W41" s="24">
        <v>911</v>
      </c>
      <c r="X41" s="25">
        <f t="shared" si="43"/>
        <v>-4.3715846994535346E-3</v>
      </c>
      <c r="Y41" s="24">
        <v>828</v>
      </c>
      <c r="Z41" s="25">
        <f>(Y41/W41) - 1</f>
        <v>-9.1108671789242646E-2</v>
      </c>
      <c r="AA41" s="91">
        <v>803</v>
      </c>
      <c r="AB41" s="25">
        <f>(AA41/Y41) - 1</f>
        <v>-3.0193236714975868E-2</v>
      </c>
      <c r="AC41" s="24">
        <v>816</v>
      </c>
      <c r="AD41" s="25">
        <f>(AC41/AA41) - 1</f>
        <v>1.6189290161892966E-2</v>
      </c>
      <c r="AE41" s="38">
        <v>1723</v>
      </c>
      <c r="AF41" s="25">
        <f t="shared" si="23"/>
        <v>1.1115196078431371</v>
      </c>
      <c r="AG41" s="38">
        <v>1684</v>
      </c>
      <c r="AH41" s="25">
        <f t="shared" si="24"/>
        <v>-2.2634939059779424E-2</v>
      </c>
      <c r="AI41" s="38">
        <v>999</v>
      </c>
      <c r="AJ41" s="25">
        <f t="shared" si="24"/>
        <v>-0.40676959619952491</v>
      </c>
      <c r="AK41" s="24">
        <v>1397</v>
      </c>
      <c r="AL41" s="25">
        <f t="shared" si="24"/>
        <v>0.3983983983983983</v>
      </c>
      <c r="AM41" s="24">
        <v>1346</v>
      </c>
      <c r="AN41" s="25">
        <f t="shared" si="25"/>
        <v>-3.6506800286327801E-2</v>
      </c>
      <c r="AO41" s="24">
        <v>1433</v>
      </c>
      <c r="AP41" s="25">
        <f t="shared" si="25"/>
        <v>6.4635958395245163E-2</v>
      </c>
      <c r="AQ41">
        <v>1545</v>
      </c>
      <c r="AR41" s="25">
        <f t="shared" si="25"/>
        <v>7.8157711095603544E-2</v>
      </c>
      <c r="AS41" s="99">
        <v>1656</v>
      </c>
      <c r="AT41" s="25">
        <f t="shared" si="37"/>
        <v>7.1844660194174681E-2</v>
      </c>
      <c r="AU41" s="99">
        <v>1712</v>
      </c>
      <c r="AV41" s="25">
        <f t="shared" si="38"/>
        <v>3.3816425120772875E-2</v>
      </c>
      <c r="AW41" s="97">
        <v>1464</v>
      </c>
      <c r="AX41" s="25">
        <f t="shared" si="39"/>
        <v>-0.14485981308411211</v>
      </c>
      <c r="AY41" s="97">
        <v>1393</v>
      </c>
      <c r="AZ41" s="25">
        <f t="shared" si="40"/>
        <v>-4.8497267759562868E-2</v>
      </c>
      <c r="BA41" s="97">
        <v>1281</v>
      </c>
      <c r="BB41" s="25">
        <f t="shared" si="41"/>
        <v>-8.0402010050251271E-2</v>
      </c>
    </row>
    <row r="42" spans="1:54" x14ac:dyDescent="0.2">
      <c r="A42" s="24" t="s">
        <v>52</v>
      </c>
      <c r="B42" s="29">
        <f>(B40+B41)</f>
        <v>2848</v>
      </c>
      <c r="C42" s="29">
        <f>(C40+C41)</f>
        <v>3077</v>
      </c>
      <c r="D42" s="28">
        <f t="shared" si="26"/>
        <v>8.0407303370786609E-2</v>
      </c>
      <c r="E42" s="29">
        <f>(E40+E41)</f>
        <v>2873</v>
      </c>
      <c r="F42" s="25">
        <f t="shared" si="27"/>
        <v>-6.6298342541436517E-2</v>
      </c>
      <c r="G42" s="29">
        <f>(G40+G41)</f>
        <v>3063</v>
      </c>
      <c r="H42" s="25">
        <f t="shared" si="28"/>
        <v>6.613296206056396E-2</v>
      </c>
      <c r="I42" s="29">
        <f>(I40+I41)</f>
        <v>3287</v>
      </c>
      <c r="J42" s="25">
        <f t="shared" si="29"/>
        <v>7.3130917401240669E-2</v>
      </c>
      <c r="K42" s="29">
        <f>(K40+K41)</f>
        <v>3168</v>
      </c>
      <c r="L42" s="25">
        <f t="shared" si="30"/>
        <v>-3.6203224825068436E-2</v>
      </c>
      <c r="M42" s="29">
        <f>(M40+M41)</f>
        <v>3077</v>
      </c>
      <c r="N42" s="25">
        <f t="shared" si="42"/>
        <v>-2.8724747474747514E-2</v>
      </c>
      <c r="O42" s="29">
        <f>(O40+O41)</f>
        <v>3179</v>
      </c>
      <c r="P42" s="25">
        <f t="shared" si="32"/>
        <v>3.3149171270718147E-2</v>
      </c>
      <c r="Q42" s="29">
        <f>(Q40+Q41)</f>
        <v>2827</v>
      </c>
      <c r="R42" s="25">
        <f t="shared" si="33"/>
        <v>-0.11072664359861595</v>
      </c>
      <c r="S42" s="29">
        <f>(S40+S41)</f>
        <v>2776</v>
      </c>
      <c r="T42" s="25">
        <f t="shared" si="34"/>
        <v>-1.8040325433321569E-2</v>
      </c>
      <c r="U42" s="29">
        <f>(U40+U41)</f>
        <v>2848</v>
      </c>
      <c r="V42" s="25">
        <f t="shared" si="35"/>
        <v>2.5936599423631135E-2</v>
      </c>
      <c r="W42" s="29">
        <f>SUM(W40:W41)</f>
        <v>2939</v>
      </c>
      <c r="X42" s="25">
        <f t="shared" si="43"/>
        <v>3.1952247191011196E-2</v>
      </c>
      <c r="Y42" s="29">
        <f>SUM(Y40:Y41)</f>
        <v>3002</v>
      </c>
      <c r="Z42" s="25">
        <f>(Y42/W42) - 1</f>
        <v>2.1435862538278228E-2</v>
      </c>
      <c r="AA42" s="29">
        <f>SUM(AA40:AA41)</f>
        <v>3210</v>
      </c>
      <c r="AB42" s="25">
        <f>(AA42/Y42) - 1</f>
        <v>6.9287141905396421E-2</v>
      </c>
      <c r="AC42" s="29">
        <f>SUM(AC40:AC41)</f>
        <v>3463</v>
      </c>
      <c r="AD42" s="25">
        <f>(AC42/AA42) - 1</f>
        <v>7.8816199376946949E-2</v>
      </c>
      <c r="AE42" s="29">
        <f>SUM(AE40:AE41)</f>
        <v>3466.25</v>
      </c>
      <c r="AF42" s="25">
        <f t="shared" si="23"/>
        <v>9.3849263644241177E-4</v>
      </c>
      <c r="AG42" s="29">
        <f>SUM(AG40:AG41)</f>
        <v>3466</v>
      </c>
      <c r="AH42" s="25">
        <f t="shared" si="24"/>
        <v>-7.2124053371758201E-5</v>
      </c>
      <c r="AI42" s="29">
        <f>SUM(AI40:AI41)</f>
        <v>3229</v>
      </c>
      <c r="AJ42" s="25">
        <f t="shared" si="24"/>
        <v>-6.8378534333525698E-2</v>
      </c>
      <c r="AK42" s="29">
        <f>SUM(AK40:AK41)</f>
        <v>3183</v>
      </c>
      <c r="AL42" s="25">
        <f t="shared" si="24"/>
        <v>-1.4245896562403271E-2</v>
      </c>
      <c r="AM42" s="29">
        <f>SUM(AM40:AM41)</f>
        <v>3025.01</v>
      </c>
      <c r="AN42" s="25">
        <f t="shared" si="25"/>
        <v>-4.9635563933396076E-2</v>
      </c>
      <c r="AO42" s="29">
        <f>SUM(AO40:AO41)</f>
        <v>3048.01</v>
      </c>
      <c r="AP42" s="25">
        <f t="shared" si="25"/>
        <v>7.6032806503119055E-3</v>
      </c>
      <c r="AQ42" s="29">
        <f>SUM(AQ40:AQ41)</f>
        <v>3162.01</v>
      </c>
      <c r="AR42" s="25">
        <f t="shared" si="25"/>
        <v>3.7401452094973475E-2</v>
      </c>
      <c r="AS42" s="29">
        <f>SUM(AS40:AS41)</f>
        <v>3363</v>
      </c>
      <c r="AT42" s="25">
        <f t="shared" si="37"/>
        <v>6.3563998848833458E-2</v>
      </c>
      <c r="AU42" s="29">
        <f>SUM(AU40:AU41)</f>
        <v>3423</v>
      </c>
      <c r="AV42" s="25">
        <f t="shared" si="38"/>
        <v>1.7841213202497874E-2</v>
      </c>
      <c r="AW42" s="29">
        <f>SUM(AW40:AW41)</f>
        <v>3253</v>
      </c>
      <c r="AX42" s="25">
        <f t="shared" si="39"/>
        <v>-4.9664037394098748E-2</v>
      </c>
      <c r="AY42" s="29">
        <f>SUM(AY40:AY41)</f>
        <v>3348</v>
      </c>
      <c r="AZ42" s="25">
        <f t="shared" si="40"/>
        <v>2.9203811865969875E-2</v>
      </c>
      <c r="BA42" s="29">
        <f>SUM(BA40:BA41)</f>
        <v>3352</v>
      </c>
      <c r="BB42" s="25">
        <f t="shared" si="41"/>
        <v>1.1947431302270495E-3</v>
      </c>
    </row>
    <row r="43" spans="1:54" x14ac:dyDescent="0.2">
      <c r="A43" s="36"/>
      <c r="AA43" s="62"/>
      <c r="AB43" s="62"/>
    </row>
    <row r="44" spans="1:54" ht="15.95" customHeight="1" x14ac:dyDescent="0.2">
      <c r="A44" s="229" t="s">
        <v>490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62"/>
      <c r="AB44" s="62"/>
    </row>
    <row r="45" spans="1:54" x14ac:dyDescent="0.2">
      <c r="A45" s="31" t="s">
        <v>450</v>
      </c>
      <c r="B45" s="31">
        <v>1996</v>
      </c>
      <c r="C45" s="31" t="s">
        <v>438</v>
      </c>
      <c r="D45" s="31"/>
      <c r="E45" s="31" t="s">
        <v>451</v>
      </c>
      <c r="F45" s="31"/>
      <c r="G45" s="31" t="s">
        <v>452</v>
      </c>
      <c r="H45" s="31"/>
      <c r="I45" s="64">
        <v>2000</v>
      </c>
      <c r="J45" s="64"/>
      <c r="K45" s="64">
        <v>2001</v>
      </c>
      <c r="L45" s="64"/>
      <c r="M45" s="65">
        <v>2002</v>
      </c>
      <c r="N45" s="32"/>
      <c r="O45" s="32">
        <v>2003</v>
      </c>
      <c r="P45" s="32"/>
      <c r="Q45" s="32">
        <v>2004</v>
      </c>
      <c r="R45" s="32"/>
      <c r="S45" s="32">
        <v>2005</v>
      </c>
      <c r="T45" s="32"/>
      <c r="U45" s="32">
        <v>2006</v>
      </c>
      <c r="V45" s="32"/>
      <c r="W45" s="32">
        <v>2007</v>
      </c>
      <c r="X45" s="32"/>
      <c r="Y45" s="24">
        <v>2008</v>
      </c>
      <c r="Z45" s="24"/>
      <c r="AA45" s="91">
        <v>2009</v>
      </c>
      <c r="AB45" s="91"/>
      <c r="AC45" s="24">
        <v>2010</v>
      </c>
      <c r="AD45" s="24"/>
      <c r="AE45" s="24">
        <v>2011</v>
      </c>
      <c r="AF45" s="24"/>
      <c r="AG45" s="24">
        <v>2012</v>
      </c>
      <c r="AH45" s="24"/>
      <c r="AI45" s="24">
        <v>2013</v>
      </c>
      <c r="AJ45" s="24"/>
      <c r="AK45" s="24">
        <v>2014</v>
      </c>
      <c r="AL45" s="24"/>
      <c r="AM45" s="24">
        <v>2015</v>
      </c>
      <c r="AN45" s="24"/>
      <c r="AO45" s="24">
        <v>2016</v>
      </c>
      <c r="AP45" s="24"/>
      <c r="AQ45" s="24">
        <v>2017</v>
      </c>
      <c r="AR45" s="24"/>
      <c r="AS45" s="24">
        <v>2018</v>
      </c>
      <c r="AT45" s="24"/>
      <c r="AU45" s="24">
        <v>2019</v>
      </c>
      <c r="AV45" s="24"/>
      <c r="AW45" s="24">
        <v>2020</v>
      </c>
      <c r="AX45" s="24"/>
      <c r="AY45" s="24">
        <v>2021</v>
      </c>
      <c r="AZ45" s="24"/>
      <c r="BA45" s="24">
        <v>2022</v>
      </c>
      <c r="BB45" s="24"/>
    </row>
    <row r="46" spans="1:54" x14ac:dyDescent="0.2">
      <c r="A46" s="85" t="s">
        <v>453</v>
      </c>
      <c r="B46" s="31"/>
      <c r="C46" s="31"/>
      <c r="D46" s="31"/>
      <c r="E46" s="31"/>
      <c r="F46" s="31"/>
      <c r="G46" s="31"/>
      <c r="H46" s="31"/>
      <c r="I46" s="64"/>
      <c r="J46" s="64"/>
      <c r="K46" s="64"/>
      <c r="L46" s="64"/>
      <c r="M46" s="65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4"/>
      <c r="Z46" s="24"/>
      <c r="AA46" s="28">
        <f t="shared" ref="AA46:AA57" si="44">AA3/AA$42</f>
        <v>3.1152647975077881E-3</v>
      </c>
      <c r="AB46" s="91"/>
      <c r="AC46" s="28">
        <f t="shared" ref="AC46:AC57" si="45">AC3/AC$42</f>
        <v>2.310135720473578E-3</v>
      </c>
      <c r="AD46" s="24"/>
      <c r="AE46" s="28">
        <f t="shared" ref="AE46:AE57" si="46">AE3/AE$42</f>
        <v>1.1539848539487919E-3</v>
      </c>
      <c r="AF46" s="24"/>
      <c r="AG46" s="28">
        <f t="shared" ref="AG46:AG57" si="47">AG3/AG$42</f>
        <v>1.1540680900173109E-3</v>
      </c>
      <c r="AH46" s="24"/>
      <c r="AI46" s="28">
        <f t="shared" ref="AI46:AI57" si="48">AI3/AI$42</f>
        <v>9.2908021059151438E-4</v>
      </c>
      <c r="AJ46" s="24"/>
      <c r="AK46" s="28">
        <f t="shared" ref="AK46:AK81" si="49">AK3/AK$42</f>
        <v>1.2566760917373547E-3</v>
      </c>
      <c r="AL46" s="24"/>
      <c r="AM46" s="28">
        <f t="shared" ref="AM46:AM81" si="50">AM3/AM$42</f>
        <v>3.3057741957877822E-4</v>
      </c>
      <c r="AN46" s="24"/>
      <c r="AO46" s="28">
        <f t="shared" ref="AO46:AQ81" si="51">AO3/AO$42</f>
        <v>3.2808291311380212E-4</v>
      </c>
      <c r="AP46" s="24"/>
      <c r="AQ46" s="28">
        <f t="shared" si="51"/>
        <v>2.2137817400956984E-3</v>
      </c>
      <c r="AR46" s="24"/>
      <c r="AS46" s="28">
        <f t="shared" ref="AS46:AU81" si="52">AS3/AS$42</f>
        <v>1.1894142134998512E-3</v>
      </c>
      <c r="AT46" s="24"/>
      <c r="AU46" s="28">
        <f t="shared" si="52"/>
        <v>1.1685655857434998E-3</v>
      </c>
      <c r="AV46" s="24"/>
      <c r="AW46" s="28">
        <f t="shared" ref="AW46:AY81" si="53">AW3/AW$42</f>
        <v>2.4592683676606208E-3</v>
      </c>
      <c r="AX46" s="24"/>
      <c r="AY46" s="28">
        <f t="shared" si="53"/>
        <v>2.9868578255675031E-3</v>
      </c>
      <c r="AZ46" s="24"/>
      <c r="BA46" s="28">
        <f t="shared" ref="BA46" si="54">BA3/BA$42</f>
        <v>1.1933174224343676E-3</v>
      </c>
      <c r="BB46" s="24"/>
    </row>
    <row r="47" spans="1:54" x14ac:dyDescent="0.2">
      <c r="A47" s="61" t="s">
        <v>454</v>
      </c>
      <c r="B47" s="28">
        <f t="shared" ref="B47:C52" si="55">B4/B$42</f>
        <v>0</v>
      </c>
      <c r="C47" s="28">
        <f t="shared" si="55"/>
        <v>3.2499187520311994E-4</v>
      </c>
      <c r="D47" s="66"/>
      <c r="E47" s="28">
        <f t="shared" ref="E47:E52" si="56">E4/E$42</f>
        <v>2.7845457709711106E-3</v>
      </c>
      <c r="F47" s="66"/>
      <c r="G47" s="28">
        <f t="shared" ref="G47:G52" si="57">G4/G$42</f>
        <v>1.632386549134835E-3</v>
      </c>
      <c r="H47" s="66"/>
      <c r="I47" s="28">
        <f t="shared" ref="I47:I52" si="58">I4/I$42</f>
        <v>3.9549741405536963E-3</v>
      </c>
      <c r="J47" s="67"/>
      <c r="K47" s="28">
        <f t="shared" ref="K47:K52" si="59">K4/K$42</f>
        <v>4.1035353535353539E-3</v>
      </c>
      <c r="L47" s="67"/>
      <c r="M47" s="28">
        <f t="shared" ref="M47:M52" si="60">M4/M$42</f>
        <v>4.8748781280467989E-3</v>
      </c>
      <c r="N47" s="24"/>
      <c r="O47" s="28">
        <f t="shared" ref="O47:O52" si="61">O4/O$42</f>
        <v>2.5165146272412707E-3</v>
      </c>
      <c r="P47" s="24"/>
      <c r="Q47" s="28">
        <f t="shared" ref="Q47:Q52" si="62">Q4/Q$42</f>
        <v>1.7686593562079944E-3</v>
      </c>
      <c r="R47" s="24"/>
      <c r="S47" s="28">
        <f t="shared" ref="S47:S52" si="63">S4/S$42</f>
        <v>1.440922190201729E-3</v>
      </c>
      <c r="T47" s="24"/>
      <c r="U47" s="28">
        <f t="shared" ref="U47:U52" si="64">U4/U$42</f>
        <v>1.4044943820224719E-3</v>
      </c>
      <c r="V47" s="24"/>
      <c r="W47" s="28">
        <f t="shared" ref="W47:W52" si="65">W4/W$42</f>
        <v>2.041510717931269E-3</v>
      </c>
      <c r="X47" s="24"/>
      <c r="Y47" s="28">
        <f t="shared" ref="Y47:Y52" si="66">Y4/Y$42</f>
        <v>6.6622251832111927E-4</v>
      </c>
      <c r="Z47" s="24"/>
      <c r="AA47" s="28">
        <f t="shared" si="44"/>
        <v>2.1806853582554517E-3</v>
      </c>
      <c r="AB47" s="91"/>
      <c r="AC47" s="28">
        <f t="shared" si="45"/>
        <v>2.0213687554143807E-3</v>
      </c>
      <c r="AD47" s="24"/>
      <c r="AE47" s="28">
        <f t="shared" si="46"/>
        <v>1.7309772809231878E-3</v>
      </c>
      <c r="AF47" s="24"/>
      <c r="AG47" s="28">
        <f t="shared" si="47"/>
        <v>2.3081361800346219E-3</v>
      </c>
      <c r="AH47" s="24"/>
      <c r="AI47" s="28">
        <f t="shared" si="48"/>
        <v>4.0260142458965623E-3</v>
      </c>
      <c r="AJ47" s="24"/>
      <c r="AK47" s="28">
        <f t="shared" si="49"/>
        <v>1.2566760917373547E-3</v>
      </c>
      <c r="AL47" s="24"/>
      <c r="AM47" s="28">
        <f t="shared" si="50"/>
        <v>6.6115483915755644E-4</v>
      </c>
      <c r="AN47" s="24"/>
      <c r="AO47" s="28">
        <f t="shared" si="51"/>
        <v>1.6404145655690104E-3</v>
      </c>
      <c r="AP47" s="24"/>
      <c r="AQ47" s="28">
        <f t="shared" si="51"/>
        <v>3.1625453429938552E-4</v>
      </c>
      <c r="AR47" s="24"/>
      <c r="AS47" s="28">
        <f t="shared" si="52"/>
        <v>2.9735355337496281E-4</v>
      </c>
      <c r="AT47" s="24"/>
      <c r="AU47" s="28">
        <f t="shared" si="52"/>
        <v>5.842827928717499E-4</v>
      </c>
      <c r="AV47" s="24"/>
      <c r="AW47" s="28">
        <f t="shared" si="53"/>
        <v>1.2296341838303104E-3</v>
      </c>
      <c r="AX47" s="24"/>
      <c r="AY47" s="28">
        <f t="shared" si="53"/>
        <v>1.1947431302270011E-3</v>
      </c>
      <c r="AZ47" s="24"/>
      <c r="BA47" s="28">
        <f t="shared" ref="BA47" si="67">BA4/BA$42</f>
        <v>5.966587112171838E-4</v>
      </c>
      <c r="BB47" s="24"/>
    </row>
    <row r="48" spans="1:54" x14ac:dyDescent="0.2">
      <c r="A48" s="61" t="s">
        <v>455</v>
      </c>
      <c r="B48" s="28">
        <f t="shared" si="55"/>
        <v>0</v>
      </c>
      <c r="C48" s="28">
        <f t="shared" si="55"/>
        <v>0</v>
      </c>
      <c r="D48" s="66"/>
      <c r="E48" s="28">
        <f t="shared" si="56"/>
        <v>0</v>
      </c>
      <c r="F48" s="66"/>
      <c r="G48" s="28">
        <f t="shared" si="57"/>
        <v>0</v>
      </c>
      <c r="H48" s="66"/>
      <c r="I48" s="28">
        <f t="shared" si="58"/>
        <v>0</v>
      </c>
      <c r="J48" s="67"/>
      <c r="K48" s="28">
        <f t="shared" si="59"/>
        <v>0</v>
      </c>
      <c r="L48" s="67"/>
      <c r="M48" s="28">
        <f t="shared" si="60"/>
        <v>0</v>
      </c>
      <c r="N48" s="24"/>
      <c r="O48" s="28">
        <f t="shared" si="61"/>
        <v>0</v>
      </c>
      <c r="P48" s="24"/>
      <c r="Q48" s="28">
        <f t="shared" si="62"/>
        <v>0</v>
      </c>
      <c r="R48" s="24"/>
      <c r="S48" s="28">
        <f t="shared" si="63"/>
        <v>0</v>
      </c>
      <c r="T48" s="24"/>
      <c r="U48" s="28">
        <f t="shared" si="64"/>
        <v>4.5646067415730336E-3</v>
      </c>
      <c r="V48" s="24"/>
      <c r="W48" s="28">
        <f t="shared" si="65"/>
        <v>3.7427696495406599E-3</v>
      </c>
      <c r="X48" s="24"/>
      <c r="Y48" s="28">
        <f t="shared" si="66"/>
        <v>5.3297801465689541E-3</v>
      </c>
      <c r="Z48" s="24"/>
      <c r="AA48" s="28">
        <f t="shared" si="44"/>
        <v>6.853582554517134E-3</v>
      </c>
      <c r="AB48" s="91"/>
      <c r="AC48" s="28">
        <f t="shared" si="45"/>
        <v>6.3528732313023386E-3</v>
      </c>
      <c r="AD48" s="24"/>
      <c r="AE48" s="28">
        <f t="shared" si="46"/>
        <v>5.1929318427695638E-3</v>
      </c>
      <c r="AF48" s="24"/>
      <c r="AG48" s="28">
        <f t="shared" si="47"/>
        <v>4.6162723600692438E-3</v>
      </c>
      <c r="AH48" s="24"/>
      <c r="AI48" s="28">
        <f t="shared" si="48"/>
        <v>8.0520284917931246E-3</v>
      </c>
      <c r="AJ48" s="24"/>
      <c r="AK48" s="28">
        <f t="shared" si="49"/>
        <v>4.0841972981464029E-3</v>
      </c>
      <c r="AL48" s="24"/>
      <c r="AM48" s="28">
        <f t="shared" si="50"/>
        <v>3.9669290349453384E-3</v>
      </c>
      <c r="AN48" s="24"/>
      <c r="AO48" s="28">
        <f t="shared" si="51"/>
        <v>6.5616582622760418E-3</v>
      </c>
      <c r="AP48" s="24"/>
      <c r="AQ48" s="28">
        <f t="shared" si="51"/>
        <v>5.0600725487901684E-3</v>
      </c>
      <c r="AR48" s="24"/>
      <c r="AS48" s="28">
        <f t="shared" si="52"/>
        <v>3.8655961938745169E-3</v>
      </c>
      <c r="AT48" s="24"/>
      <c r="AU48" s="28">
        <f t="shared" si="52"/>
        <v>4.0899795501022499E-3</v>
      </c>
      <c r="AV48" s="24"/>
      <c r="AW48" s="28">
        <f t="shared" si="53"/>
        <v>3.9963110974485091E-3</v>
      </c>
      <c r="AX48" s="24"/>
      <c r="AY48" s="28">
        <f t="shared" si="53"/>
        <v>3.8829151732377538E-3</v>
      </c>
      <c r="AZ48" s="24"/>
      <c r="BA48" s="28">
        <f t="shared" ref="BA48" si="68">BA5/BA$42</f>
        <v>7.7565632458233887E-3</v>
      </c>
      <c r="BB48" s="24"/>
    </row>
    <row r="49" spans="1:54" x14ac:dyDescent="0.2">
      <c r="A49" s="24" t="s">
        <v>456</v>
      </c>
      <c r="B49" s="28">
        <f t="shared" si="55"/>
        <v>3.5112359550561797E-4</v>
      </c>
      <c r="C49" s="28">
        <f t="shared" si="55"/>
        <v>6.4998375040623982E-3</v>
      </c>
      <c r="D49" s="67"/>
      <c r="E49" s="28">
        <f t="shared" si="56"/>
        <v>1.2530455969369997E-2</v>
      </c>
      <c r="F49" s="67"/>
      <c r="G49" s="28">
        <f t="shared" si="57"/>
        <v>1.1426705843943846E-2</v>
      </c>
      <c r="H49" s="67"/>
      <c r="I49" s="28">
        <f t="shared" si="58"/>
        <v>8.5184058411925771E-3</v>
      </c>
      <c r="J49" s="67"/>
      <c r="K49" s="28">
        <f t="shared" si="59"/>
        <v>6.628787878787879E-3</v>
      </c>
      <c r="L49" s="67"/>
      <c r="M49" s="28">
        <f t="shared" si="60"/>
        <v>1.3649658758531037E-2</v>
      </c>
      <c r="N49" s="24"/>
      <c r="O49" s="28">
        <f t="shared" si="61"/>
        <v>1.635734507706826E-2</v>
      </c>
      <c r="P49" s="24"/>
      <c r="Q49" s="28">
        <f t="shared" si="62"/>
        <v>1.2026883622214362E-2</v>
      </c>
      <c r="R49" s="24"/>
      <c r="S49" s="28">
        <f t="shared" si="63"/>
        <v>9.3659942363112387E-3</v>
      </c>
      <c r="T49" s="24"/>
      <c r="U49" s="28">
        <f t="shared" si="64"/>
        <v>1.3342696629213483E-2</v>
      </c>
      <c r="V49" s="24"/>
      <c r="W49" s="28">
        <f t="shared" si="65"/>
        <v>1.1228308948621981E-2</v>
      </c>
      <c r="X49" s="24"/>
      <c r="Y49" s="28">
        <f t="shared" si="66"/>
        <v>1.9320453031312457E-2</v>
      </c>
      <c r="Z49" s="24"/>
      <c r="AA49" s="28">
        <f t="shared" si="44"/>
        <v>1.4953271028037384E-2</v>
      </c>
      <c r="AB49" s="91"/>
      <c r="AC49" s="28">
        <f t="shared" si="45"/>
        <v>1.3283280392723073E-2</v>
      </c>
      <c r="AD49" s="24"/>
      <c r="AE49" s="28">
        <f t="shared" si="46"/>
        <v>7.2124053371799496E-3</v>
      </c>
      <c r="AF49" s="24"/>
      <c r="AG49" s="28">
        <f t="shared" si="47"/>
        <v>4.3277553375649161E-3</v>
      </c>
      <c r="AH49" s="24"/>
      <c r="AI49" s="28">
        <f t="shared" si="48"/>
        <v>1.2387736141220192E-2</v>
      </c>
      <c r="AJ49" s="24"/>
      <c r="AK49" s="28">
        <f t="shared" si="49"/>
        <v>6.9117185045554511E-3</v>
      </c>
      <c r="AL49" s="24"/>
      <c r="AM49" s="28">
        <f t="shared" si="50"/>
        <v>6.6115483915755646E-3</v>
      </c>
      <c r="AN49" s="24"/>
      <c r="AO49" s="28">
        <f t="shared" si="51"/>
        <v>7.2178240885036465E-3</v>
      </c>
      <c r="AP49" s="24"/>
      <c r="AQ49" s="28">
        <f t="shared" si="51"/>
        <v>6.6413452202870957E-3</v>
      </c>
      <c r="AR49" s="24"/>
      <c r="AS49" s="28">
        <f t="shared" si="52"/>
        <v>6.839131727624145E-3</v>
      </c>
      <c r="AT49" s="24"/>
      <c r="AU49" s="28">
        <f t="shared" si="52"/>
        <v>6.7192521180251237E-3</v>
      </c>
      <c r="AV49" s="24"/>
      <c r="AW49" s="28">
        <f t="shared" si="53"/>
        <v>4.9185367353212417E-3</v>
      </c>
      <c r="AX49" s="24"/>
      <c r="AY49" s="28">
        <f t="shared" si="53"/>
        <v>4.181600955794504E-3</v>
      </c>
      <c r="AZ49" s="24"/>
      <c r="BA49" s="28">
        <f t="shared" ref="BA49" si="69">BA6/BA$42</f>
        <v>7.7565632458233887E-3</v>
      </c>
      <c r="BB49" s="24"/>
    </row>
    <row r="50" spans="1:54" x14ac:dyDescent="0.2">
      <c r="A50" s="24" t="s">
        <v>457</v>
      </c>
      <c r="B50" s="28">
        <f t="shared" si="55"/>
        <v>0</v>
      </c>
      <c r="C50" s="28">
        <f t="shared" si="55"/>
        <v>0</v>
      </c>
      <c r="D50" s="67"/>
      <c r="E50" s="28">
        <f t="shared" si="56"/>
        <v>0</v>
      </c>
      <c r="F50" s="67"/>
      <c r="G50" s="28">
        <f t="shared" si="57"/>
        <v>0</v>
      </c>
      <c r="H50" s="67"/>
      <c r="I50" s="28">
        <f t="shared" si="58"/>
        <v>0</v>
      </c>
      <c r="J50" s="67"/>
      <c r="K50" s="28">
        <f t="shared" si="59"/>
        <v>0</v>
      </c>
      <c r="L50" s="67"/>
      <c r="M50" s="28">
        <f t="shared" si="60"/>
        <v>0</v>
      </c>
      <c r="N50" s="24"/>
      <c r="O50" s="28">
        <f t="shared" si="61"/>
        <v>0</v>
      </c>
      <c r="P50" s="24"/>
      <c r="Q50" s="28">
        <f t="shared" si="62"/>
        <v>0</v>
      </c>
      <c r="R50" s="24"/>
      <c r="S50" s="28">
        <f t="shared" si="63"/>
        <v>0</v>
      </c>
      <c r="T50" s="24"/>
      <c r="U50" s="28">
        <f t="shared" si="64"/>
        <v>3.1601123595505617E-3</v>
      </c>
      <c r="V50" s="24"/>
      <c r="W50" s="28">
        <f t="shared" si="65"/>
        <v>4.7635250085062949E-3</v>
      </c>
      <c r="X50" s="24"/>
      <c r="Y50" s="28">
        <f t="shared" si="66"/>
        <v>4.6635576282478344E-3</v>
      </c>
      <c r="Z50" s="24"/>
      <c r="AA50" s="28">
        <f t="shared" si="44"/>
        <v>3.7383177570093459E-3</v>
      </c>
      <c r="AB50" s="91"/>
      <c r="AC50" s="28">
        <f t="shared" si="45"/>
        <v>2.310135720473578E-3</v>
      </c>
      <c r="AD50" s="24"/>
      <c r="AE50" s="28">
        <f t="shared" si="46"/>
        <v>3.7504507753335736E-3</v>
      </c>
      <c r="AF50" s="24"/>
      <c r="AG50" s="28">
        <f t="shared" si="47"/>
        <v>5.4818234275822277E-3</v>
      </c>
      <c r="AH50" s="24"/>
      <c r="AI50" s="28">
        <f t="shared" si="48"/>
        <v>4.3357076494270671E-3</v>
      </c>
      <c r="AJ50" s="24"/>
      <c r="AK50" s="28">
        <f t="shared" si="49"/>
        <v>2.5133521834747093E-3</v>
      </c>
      <c r="AL50" s="24"/>
      <c r="AM50" s="28">
        <f t="shared" si="50"/>
        <v>4.6280838741028949E-3</v>
      </c>
      <c r="AN50" s="24"/>
      <c r="AO50" s="28">
        <f t="shared" si="51"/>
        <v>2.624663304910417E-3</v>
      </c>
      <c r="AP50" s="24"/>
      <c r="AQ50" s="28">
        <f t="shared" si="51"/>
        <v>1.5812726714969274E-3</v>
      </c>
      <c r="AR50" s="24"/>
      <c r="AS50" s="28">
        <f t="shared" si="52"/>
        <v>1.7841213202497771E-3</v>
      </c>
      <c r="AT50" s="24"/>
      <c r="AU50" s="28">
        <f t="shared" si="52"/>
        <v>2.0449897750511249E-3</v>
      </c>
      <c r="AV50" s="24"/>
      <c r="AW50" s="28">
        <f t="shared" si="53"/>
        <v>1.5370427297878881E-3</v>
      </c>
      <c r="AX50" s="24"/>
      <c r="AY50" s="28">
        <f t="shared" si="53"/>
        <v>3.5842293906810036E-3</v>
      </c>
      <c r="AZ50" s="24"/>
      <c r="BA50" s="28">
        <f t="shared" ref="BA50" si="70">BA7/BA$42</f>
        <v>2.0883054892601432E-3</v>
      </c>
      <c r="BB50" s="24"/>
    </row>
    <row r="51" spans="1:54" x14ac:dyDescent="0.2">
      <c r="A51" s="24" t="s">
        <v>458</v>
      </c>
      <c r="B51" s="28">
        <f t="shared" si="55"/>
        <v>0</v>
      </c>
      <c r="C51" s="28">
        <f t="shared" si="55"/>
        <v>5.8498537536561587E-3</v>
      </c>
      <c r="D51" s="67"/>
      <c r="E51" s="28">
        <f t="shared" si="56"/>
        <v>2.0536025060911938E-2</v>
      </c>
      <c r="F51" s="67"/>
      <c r="G51" s="28">
        <f t="shared" si="57"/>
        <v>2.2200457068233759E-2</v>
      </c>
      <c r="H51" s="67"/>
      <c r="I51" s="28">
        <f t="shared" si="58"/>
        <v>1.9166413142683299E-2</v>
      </c>
      <c r="J51" s="67"/>
      <c r="K51" s="28">
        <f t="shared" si="59"/>
        <v>2.2095959595959596E-2</v>
      </c>
      <c r="L51" s="67"/>
      <c r="M51" s="28">
        <f t="shared" si="60"/>
        <v>2.1124471888202795E-2</v>
      </c>
      <c r="N51" s="24"/>
      <c r="O51" s="28">
        <f t="shared" si="61"/>
        <v>2.5479710600817867E-2</v>
      </c>
      <c r="P51" s="24"/>
      <c r="Q51" s="28">
        <f t="shared" si="62"/>
        <v>2.5114962858153518E-2</v>
      </c>
      <c r="R51" s="24"/>
      <c r="S51" s="28">
        <f t="shared" si="63"/>
        <v>2.3414985590778099E-2</v>
      </c>
      <c r="T51" s="24"/>
      <c r="U51" s="28">
        <f t="shared" si="64"/>
        <v>2.247191011235955E-2</v>
      </c>
      <c r="V51" s="24"/>
      <c r="W51" s="28">
        <f t="shared" si="65"/>
        <v>2.8921401837359646E-2</v>
      </c>
      <c r="X51" s="24"/>
      <c r="Y51" s="28">
        <f t="shared" si="66"/>
        <v>2.3650899400399734E-2</v>
      </c>
      <c r="Z51" s="24"/>
      <c r="AA51" s="28">
        <f t="shared" si="44"/>
        <v>3.4267912772585667E-2</v>
      </c>
      <c r="AB51" s="91"/>
      <c r="AC51" s="28">
        <f t="shared" si="45"/>
        <v>3.0898065261334103E-2</v>
      </c>
      <c r="AD51" s="24"/>
      <c r="AE51" s="28">
        <f t="shared" si="46"/>
        <v>1.125135232600072E-2</v>
      </c>
      <c r="AF51" s="24"/>
      <c r="AG51" s="28">
        <f t="shared" si="47"/>
        <v>1.1540680900173111E-2</v>
      </c>
      <c r="AH51" s="24"/>
      <c r="AI51" s="28">
        <f t="shared" si="48"/>
        <v>2.6323939300092906E-2</v>
      </c>
      <c r="AJ51" s="24"/>
      <c r="AK51" s="28">
        <f t="shared" si="49"/>
        <v>1.3509267986176562E-2</v>
      </c>
      <c r="AL51" s="24"/>
      <c r="AM51" s="28">
        <f t="shared" si="50"/>
        <v>9.2561677482057899E-3</v>
      </c>
      <c r="AN51" s="24"/>
      <c r="AO51" s="28">
        <f t="shared" si="51"/>
        <v>1.1810984872096876E-2</v>
      </c>
      <c r="AP51" s="24"/>
      <c r="AQ51" s="28">
        <f t="shared" si="51"/>
        <v>1.0752654166179107E-2</v>
      </c>
      <c r="AR51" s="24"/>
      <c r="AS51" s="28">
        <f t="shared" si="52"/>
        <v>1.6057091882247992E-2</v>
      </c>
      <c r="AT51" s="24"/>
      <c r="AU51" s="28">
        <f t="shared" si="52"/>
        <v>1.1393514460999123E-2</v>
      </c>
      <c r="AV51" s="24"/>
      <c r="AW51" s="28">
        <f t="shared" si="53"/>
        <v>1.4448201660006148E-2</v>
      </c>
      <c r="AX51" s="24"/>
      <c r="AY51" s="28">
        <f t="shared" si="53"/>
        <v>1.8518518518518517E-2</v>
      </c>
      <c r="AZ51" s="24"/>
      <c r="BA51" s="28">
        <f t="shared" ref="BA51" si="71">BA8/BA$42</f>
        <v>1.9093078758949882E-2</v>
      </c>
      <c r="BB51" s="24"/>
    </row>
    <row r="52" spans="1:54" x14ac:dyDescent="0.2">
      <c r="A52" s="24" t="s">
        <v>459</v>
      </c>
      <c r="B52" s="28">
        <f t="shared" si="55"/>
        <v>4.1081460674157307E-2</v>
      </c>
      <c r="C52" s="28">
        <f t="shared" si="55"/>
        <v>5.0048748781280468E-2</v>
      </c>
      <c r="D52" s="67"/>
      <c r="E52" s="28">
        <f t="shared" si="56"/>
        <v>5.221023320570832E-2</v>
      </c>
      <c r="F52" s="67"/>
      <c r="G52" s="28">
        <f t="shared" si="57"/>
        <v>5.190989226248776E-2</v>
      </c>
      <c r="H52" s="67"/>
      <c r="I52" s="28">
        <f t="shared" si="58"/>
        <v>6.0237298448433223E-2</v>
      </c>
      <c r="J52" s="67"/>
      <c r="K52" s="28">
        <f t="shared" si="59"/>
        <v>6.0921717171717168E-2</v>
      </c>
      <c r="L52" s="67"/>
      <c r="M52" s="28">
        <f t="shared" si="60"/>
        <v>5.1673708157296071E-2</v>
      </c>
      <c r="N52" s="24"/>
      <c r="O52" s="28">
        <f t="shared" si="61"/>
        <v>3.0827304183705568E-2</v>
      </c>
      <c r="P52" s="24"/>
      <c r="Q52" s="28">
        <f t="shared" si="62"/>
        <v>3.2897064025468693E-2</v>
      </c>
      <c r="R52" s="24"/>
      <c r="S52" s="28">
        <f t="shared" si="63"/>
        <v>2.6657060518731988E-2</v>
      </c>
      <c r="T52" s="24"/>
      <c r="U52" s="28">
        <f t="shared" si="64"/>
        <v>3.0547752808988762E-2</v>
      </c>
      <c r="V52" s="24"/>
      <c r="W52" s="28">
        <f t="shared" si="65"/>
        <v>3.5386185777475335E-2</v>
      </c>
      <c r="X52" s="24"/>
      <c r="Y52" s="28">
        <f t="shared" si="66"/>
        <v>3.6975349766822117E-2</v>
      </c>
      <c r="Z52" s="24"/>
      <c r="AA52" s="28">
        <f t="shared" si="44"/>
        <v>3.7071651090342682E-2</v>
      </c>
      <c r="AB52" s="91"/>
      <c r="AC52" s="28">
        <f t="shared" si="45"/>
        <v>3.782847242275484E-2</v>
      </c>
      <c r="AD52" s="24"/>
      <c r="AE52" s="28">
        <f t="shared" si="46"/>
        <v>2.7407140281283809E-2</v>
      </c>
      <c r="AF52" s="24"/>
      <c r="AG52" s="28">
        <f t="shared" si="47"/>
        <v>3.087132140796307E-2</v>
      </c>
      <c r="AH52" s="24"/>
      <c r="AI52" s="28">
        <f t="shared" si="48"/>
        <v>3.0659646949519975E-2</v>
      </c>
      <c r="AJ52" s="24"/>
      <c r="AK52" s="28">
        <f t="shared" si="49"/>
        <v>3.1416902293433864E-2</v>
      </c>
      <c r="AL52" s="24"/>
      <c r="AM52" s="28">
        <f t="shared" si="50"/>
        <v>3.2396587118720267E-2</v>
      </c>
      <c r="AN52" s="24"/>
      <c r="AO52" s="28">
        <f t="shared" si="51"/>
        <v>2.5590467222876563E-2</v>
      </c>
      <c r="AP52" s="24"/>
      <c r="AQ52" s="28">
        <f t="shared" si="51"/>
        <v>2.3719090072453913E-2</v>
      </c>
      <c r="AR52" s="24"/>
      <c r="AS52" s="28">
        <f t="shared" si="52"/>
        <v>1.9922688076122508E-2</v>
      </c>
      <c r="AT52" s="24"/>
      <c r="AU52" s="28">
        <f t="shared" si="52"/>
        <v>2.5708442886356996E-2</v>
      </c>
      <c r="AV52" s="24"/>
      <c r="AW52" s="28">
        <f t="shared" si="53"/>
        <v>2.4592683676606209E-2</v>
      </c>
      <c r="AX52" s="24"/>
      <c r="AY52" s="28">
        <f t="shared" si="53"/>
        <v>2.5985663082437275E-2</v>
      </c>
      <c r="AZ52" s="24"/>
      <c r="BA52" s="28">
        <f t="shared" ref="BA52" si="72">BA9/BA$42</f>
        <v>2.4463007159904536E-2</v>
      </c>
      <c r="BB52" s="24"/>
    </row>
    <row r="53" spans="1:54" x14ac:dyDescent="0.2">
      <c r="A53" s="24" t="s">
        <v>460</v>
      </c>
      <c r="B53" s="28"/>
      <c r="C53" s="28"/>
      <c r="D53" s="67"/>
      <c r="E53" s="28"/>
      <c r="F53" s="67"/>
      <c r="G53" s="28"/>
      <c r="H53" s="67"/>
      <c r="I53" s="28"/>
      <c r="J53" s="67"/>
      <c r="K53" s="28"/>
      <c r="L53" s="67"/>
      <c r="M53" s="28"/>
      <c r="N53" s="24"/>
      <c r="O53" s="28"/>
      <c r="P53" s="24"/>
      <c r="Q53" s="28"/>
      <c r="R53" s="24"/>
      <c r="S53" s="28"/>
      <c r="T53" s="24"/>
      <c r="U53" s="28"/>
      <c r="V53" s="24"/>
      <c r="W53" s="28"/>
      <c r="X53" s="24"/>
      <c r="Y53" s="28"/>
      <c r="Z53" s="24"/>
      <c r="AA53" s="28">
        <f t="shared" si="44"/>
        <v>2.8037383177570091E-3</v>
      </c>
      <c r="AB53" s="91"/>
      <c r="AC53" s="28">
        <f t="shared" si="45"/>
        <v>8.6630089517759164E-4</v>
      </c>
      <c r="AD53" s="24"/>
      <c r="AE53" s="28">
        <f t="shared" si="46"/>
        <v>5.7699242697439597E-4</v>
      </c>
      <c r="AF53" s="24"/>
      <c r="AG53" s="28">
        <f t="shared" si="47"/>
        <v>0</v>
      </c>
      <c r="AH53" s="24"/>
      <c r="AI53" s="28">
        <f t="shared" si="48"/>
        <v>0</v>
      </c>
      <c r="AJ53" s="24"/>
      <c r="AK53" s="28">
        <f t="shared" si="49"/>
        <v>3.1416902293433867E-4</v>
      </c>
      <c r="AL53" s="24"/>
      <c r="AM53" s="28">
        <f t="shared" si="50"/>
        <v>3.3057741957877824E-6</v>
      </c>
      <c r="AN53" s="24"/>
      <c r="AO53" s="28">
        <f t="shared" si="51"/>
        <v>3.2808291311380209E-6</v>
      </c>
      <c r="AP53" s="24"/>
      <c r="AQ53" s="28">
        <f t="shared" si="51"/>
        <v>3.1625453429938548E-6</v>
      </c>
      <c r="AR53" s="24"/>
      <c r="AS53" s="28">
        <f t="shared" si="52"/>
        <v>5.9470710674992561E-4</v>
      </c>
      <c r="AT53" s="24"/>
      <c r="AU53" s="28">
        <f t="shared" si="52"/>
        <v>8.7642418930762491E-4</v>
      </c>
      <c r="AV53" s="24"/>
      <c r="AW53" s="28">
        <f t="shared" si="53"/>
        <v>0</v>
      </c>
      <c r="AX53" s="24"/>
      <c r="AY53" s="28">
        <f t="shared" si="53"/>
        <v>0</v>
      </c>
      <c r="AZ53" s="24"/>
      <c r="BA53" s="28">
        <f t="shared" ref="BA53" si="73">BA10/BA$42</f>
        <v>0</v>
      </c>
      <c r="BB53" s="24"/>
    </row>
    <row r="54" spans="1:54" x14ac:dyDescent="0.2">
      <c r="A54" s="24" t="s">
        <v>491</v>
      </c>
      <c r="B54" s="28"/>
      <c r="C54" s="28"/>
      <c r="D54" s="67"/>
      <c r="E54" s="28"/>
      <c r="F54" s="67"/>
      <c r="G54" s="28"/>
      <c r="H54" s="67"/>
      <c r="I54" s="28"/>
      <c r="J54" s="67"/>
      <c r="K54" s="28"/>
      <c r="L54" s="67"/>
      <c r="M54" s="28"/>
      <c r="N54" s="24"/>
      <c r="O54" s="28"/>
      <c r="P54" s="24"/>
      <c r="Q54" s="28"/>
      <c r="R54" s="24"/>
      <c r="S54" s="28"/>
      <c r="T54" s="24"/>
      <c r="U54" s="28"/>
      <c r="V54" s="24"/>
      <c r="W54" s="28"/>
      <c r="X54" s="24"/>
      <c r="Y54" s="28"/>
      <c r="Z54" s="24"/>
      <c r="AA54" s="28">
        <f t="shared" si="44"/>
        <v>3.1152647975077881E-3</v>
      </c>
      <c r="AB54" s="91"/>
      <c r="AC54" s="28">
        <f t="shared" si="45"/>
        <v>7.2191741264799308E-3</v>
      </c>
      <c r="AD54" s="24"/>
      <c r="AE54" s="28">
        <f t="shared" si="46"/>
        <v>2.3079697078975838E-5</v>
      </c>
      <c r="AF54" s="24"/>
      <c r="AG54" s="28">
        <f t="shared" si="47"/>
        <v>2.59665320253895E-3</v>
      </c>
      <c r="AH54" s="24"/>
      <c r="AI54" s="28">
        <f t="shared" si="48"/>
        <v>3.7163208423660575E-3</v>
      </c>
      <c r="AJ54" s="24"/>
      <c r="AK54" s="28">
        <f t="shared" si="49"/>
        <v>1.5708451146716933E-3</v>
      </c>
      <c r="AL54" s="24"/>
      <c r="AM54" s="28">
        <f t="shared" si="50"/>
        <v>3.9669290349453384E-3</v>
      </c>
      <c r="AN54" s="24"/>
      <c r="AO54" s="28">
        <f t="shared" si="51"/>
        <v>3.9369949573656252E-3</v>
      </c>
      <c r="AP54" s="24"/>
      <c r="AQ54" s="28">
        <f t="shared" si="51"/>
        <v>1.2650181371975421E-3</v>
      </c>
      <c r="AR54" s="24"/>
      <c r="AS54" s="28">
        <f t="shared" si="52"/>
        <v>1.4867677668748143E-3</v>
      </c>
      <c r="AT54" s="24"/>
      <c r="AU54" s="28">
        <f t="shared" si="52"/>
        <v>2.3371311714869996E-3</v>
      </c>
      <c r="AV54" s="24"/>
      <c r="AW54" s="28">
        <f t="shared" si="53"/>
        <v>3.6889025514909315E-3</v>
      </c>
      <c r="AX54" s="24"/>
      <c r="AY54" s="28">
        <f t="shared" si="53"/>
        <v>2.090800477897252E-3</v>
      </c>
      <c r="AZ54" s="24"/>
      <c r="BA54" s="28">
        <f t="shared" ref="BA54" si="74">BA11/BA$42</f>
        <v>2.0883054892601432E-3</v>
      </c>
      <c r="BB54" s="24"/>
    </row>
    <row r="55" spans="1:54" x14ac:dyDescent="0.2">
      <c r="A55" s="24" t="s">
        <v>492</v>
      </c>
      <c r="B55" s="28">
        <f>B12/B$42</f>
        <v>3.8623595505617976E-3</v>
      </c>
      <c r="C55" s="28">
        <f>C12/C$42</f>
        <v>1.9499512512187196E-3</v>
      </c>
      <c r="D55" s="67"/>
      <c r="E55" s="28">
        <f>E12/E$42</f>
        <v>2.0884093282283328E-3</v>
      </c>
      <c r="F55" s="67"/>
      <c r="G55" s="28">
        <f>G12/G$42</f>
        <v>2.6118184786157361E-3</v>
      </c>
      <c r="H55" s="67"/>
      <c r="I55" s="28">
        <f>I12/I$42</f>
        <v>2.7380590203833284E-3</v>
      </c>
      <c r="J55" s="67"/>
      <c r="K55" s="28">
        <f>K12/K$42</f>
        <v>5.681818181818182E-3</v>
      </c>
      <c r="L55" s="67"/>
      <c r="M55" s="28">
        <f>M12/M$42</f>
        <v>5.8498537536561587E-3</v>
      </c>
      <c r="N55" s="24"/>
      <c r="O55" s="28">
        <f>O12/O$42</f>
        <v>3.4602076124567475E-3</v>
      </c>
      <c r="P55" s="24"/>
      <c r="Q55" s="28">
        <f>Q12/Q$42</f>
        <v>6.7209055535903785E-3</v>
      </c>
      <c r="R55" s="24"/>
      <c r="S55" s="28">
        <f>S12/S$42</f>
        <v>1.0446685878962535E-2</v>
      </c>
      <c r="T55" s="24"/>
      <c r="U55" s="28">
        <f>U12/U$42</f>
        <v>6.3202247191011234E-3</v>
      </c>
      <c r="V55" s="24"/>
      <c r="W55" s="28">
        <f>W12/W$42</f>
        <v>7.1452875127594418E-3</v>
      </c>
      <c r="X55" s="24"/>
      <c r="Y55" s="28">
        <f>Y12/Y$42</f>
        <v>4.9966688874083943E-3</v>
      </c>
      <c r="Z55" s="24"/>
      <c r="AA55" s="28">
        <f t="shared" si="44"/>
        <v>4.3613707165109034E-3</v>
      </c>
      <c r="AB55" s="91"/>
      <c r="AC55" s="28">
        <f t="shared" si="45"/>
        <v>4.9090384060063528E-3</v>
      </c>
      <c r="AD55" s="24"/>
      <c r="AE55" s="28">
        <f t="shared" si="46"/>
        <v>4.3274432023079701E-3</v>
      </c>
      <c r="AF55" s="24"/>
      <c r="AG55" s="28">
        <f t="shared" si="47"/>
        <v>2.8851702250432777E-3</v>
      </c>
      <c r="AH55" s="24"/>
      <c r="AI55" s="28">
        <f t="shared" si="48"/>
        <v>7.1229482812016102E-3</v>
      </c>
      <c r="AJ55" s="24"/>
      <c r="AK55" s="28">
        <f t="shared" si="49"/>
        <v>3.4558592522777255E-3</v>
      </c>
      <c r="AL55" s="24"/>
      <c r="AM55" s="28">
        <f t="shared" si="50"/>
        <v>2.975196776209004E-3</v>
      </c>
      <c r="AN55" s="24"/>
      <c r="AO55" s="28">
        <f t="shared" si="51"/>
        <v>3.9369949573656252E-3</v>
      </c>
      <c r="AP55" s="24"/>
      <c r="AQ55" s="28">
        <f t="shared" si="51"/>
        <v>3.4787998772932405E-3</v>
      </c>
      <c r="AR55" s="24"/>
      <c r="AS55" s="28">
        <f t="shared" si="52"/>
        <v>2.9735355337496285E-3</v>
      </c>
      <c r="AT55" s="24"/>
      <c r="AU55" s="28">
        <f t="shared" si="52"/>
        <v>4.3821209465381246E-3</v>
      </c>
      <c r="AV55" s="24"/>
      <c r="AW55" s="28">
        <f t="shared" si="53"/>
        <v>4.6111281893636644E-3</v>
      </c>
      <c r="AX55" s="24"/>
      <c r="AY55" s="28">
        <f t="shared" si="53"/>
        <v>5.0776583034647547E-3</v>
      </c>
      <c r="AZ55" s="24"/>
      <c r="BA55" s="28">
        <f t="shared" ref="BA55" si="75">BA12/BA$42</f>
        <v>4.7732696897374704E-3</v>
      </c>
      <c r="BB55" s="24"/>
    </row>
    <row r="56" spans="1:54" x14ac:dyDescent="0.2">
      <c r="A56" s="24" t="s">
        <v>493</v>
      </c>
      <c r="B56" s="28"/>
      <c r="C56" s="28"/>
      <c r="D56" s="67"/>
      <c r="E56" s="28"/>
      <c r="F56" s="67"/>
      <c r="G56" s="28"/>
      <c r="H56" s="67"/>
      <c r="I56" s="28"/>
      <c r="J56" s="67"/>
      <c r="K56" s="28"/>
      <c r="L56" s="67"/>
      <c r="M56" s="28"/>
      <c r="N56" s="24"/>
      <c r="O56" s="28"/>
      <c r="P56" s="24"/>
      <c r="Q56" s="28"/>
      <c r="R56" s="24"/>
      <c r="S56" s="28"/>
      <c r="T56" s="24"/>
      <c r="U56" s="28"/>
      <c r="V56" s="24"/>
      <c r="W56" s="28"/>
      <c r="X56" s="24"/>
      <c r="Y56" s="28"/>
      <c r="Z56" s="24"/>
      <c r="AA56" s="28">
        <f t="shared" si="44"/>
        <v>5.6074766355140183E-3</v>
      </c>
      <c r="AB56" s="91"/>
      <c r="AC56" s="28">
        <f t="shared" si="45"/>
        <v>4.0427375108287615E-3</v>
      </c>
      <c r="AD56" s="24"/>
      <c r="AE56" s="28">
        <f t="shared" si="46"/>
        <v>4.9044356292823661E-5</v>
      </c>
      <c r="AF56" s="24"/>
      <c r="AG56" s="28">
        <f t="shared" si="47"/>
        <v>5.4818234275822277E-3</v>
      </c>
      <c r="AH56" s="24"/>
      <c r="AI56" s="28">
        <f t="shared" si="48"/>
        <v>6.5035614741406006E-3</v>
      </c>
      <c r="AJ56" s="24"/>
      <c r="AK56" s="28">
        <f t="shared" si="49"/>
        <v>5.0267043669494187E-3</v>
      </c>
      <c r="AL56" s="24"/>
      <c r="AM56" s="28">
        <f t="shared" si="50"/>
        <v>3.6363516153665606E-3</v>
      </c>
      <c r="AN56" s="24"/>
      <c r="AO56" s="28">
        <f t="shared" si="51"/>
        <v>3.9369949573656252E-3</v>
      </c>
      <c r="AP56" s="24"/>
      <c r="AQ56" s="28">
        <f t="shared" si="51"/>
        <v>5.3763270830895537E-3</v>
      </c>
      <c r="AR56" s="24"/>
      <c r="AS56" s="28">
        <f t="shared" si="52"/>
        <v>5.6497175141242938E-3</v>
      </c>
      <c r="AT56" s="24"/>
      <c r="AU56" s="28">
        <f t="shared" si="52"/>
        <v>7.303534910896874E-3</v>
      </c>
      <c r="AV56" s="24"/>
      <c r="AW56" s="28">
        <f t="shared" si="53"/>
        <v>7.9926221948970182E-3</v>
      </c>
      <c r="AX56" s="24"/>
      <c r="AY56" s="28">
        <f t="shared" si="53"/>
        <v>8.3632019115890081E-3</v>
      </c>
      <c r="AZ56" s="24"/>
      <c r="BA56" s="28">
        <f t="shared" ref="BA56" si="76">BA13/BA$42</f>
        <v>5.6682577565632455E-3</v>
      </c>
      <c r="BB56" s="24"/>
    </row>
    <row r="57" spans="1:54" x14ac:dyDescent="0.2">
      <c r="A57" s="24" t="s">
        <v>44</v>
      </c>
      <c r="B57" s="28">
        <f>B14/B$42</f>
        <v>6.25E-2</v>
      </c>
      <c r="C57" s="28">
        <f>C14/C$42</f>
        <v>7.99480012999675E-2</v>
      </c>
      <c r="D57" s="67"/>
      <c r="E57" s="28">
        <f>E14/E$42</f>
        <v>8.4928646014618872E-2</v>
      </c>
      <c r="F57" s="67"/>
      <c r="G57" s="28">
        <f>G14/G$42</f>
        <v>9.631080639895527E-2</v>
      </c>
      <c r="H57" s="67"/>
      <c r="I57" s="28">
        <f>I14/I$42</f>
        <v>9.8570124733799822E-2</v>
      </c>
      <c r="J57" s="67"/>
      <c r="K57" s="28">
        <f>K14/K$42</f>
        <v>7.7651515151515152E-2</v>
      </c>
      <c r="L57" s="67"/>
      <c r="M57" s="28">
        <f>M14/M$42</f>
        <v>8.5797855053623653E-2</v>
      </c>
      <c r="N57" s="24"/>
      <c r="O57" s="28">
        <f>O14/O$42</f>
        <v>5.9138093740169866E-2</v>
      </c>
      <c r="P57" s="24"/>
      <c r="Q57" s="28">
        <f>Q14/Q$42</f>
        <v>6.0488149982313409E-2</v>
      </c>
      <c r="R57" s="24"/>
      <c r="S57" s="28">
        <f>S14/S$42</f>
        <v>6.8804034582132564E-2</v>
      </c>
      <c r="T57" s="24"/>
      <c r="U57" s="28">
        <f>U14/U$42</f>
        <v>7.3033707865168537E-2</v>
      </c>
      <c r="V57" s="24"/>
      <c r="W57" s="28">
        <f>W14/W$42</f>
        <v>7.0432119768628787E-2</v>
      </c>
      <c r="X57" s="24"/>
      <c r="Y57" s="28">
        <f>Y14/Y$42</f>
        <v>7.7948034643570946E-2</v>
      </c>
      <c r="Z57" s="24"/>
      <c r="AA57" s="28">
        <f t="shared" si="44"/>
        <v>7.3520249221183803E-2</v>
      </c>
      <c r="AB57" s="91"/>
      <c r="AC57" s="28">
        <f t="shared" si="45"/>
        <v>7.5079410915391276E-2</v>
      </c>
      <c r="AD57" s="24"/>
      <c r="AE57" s="28">
        <f t="shared" si="46"/>
        <v>4.6736386584926071E-2</v>
      </c>
      <c r="AF57" s="24"/>
      <c r="AG57" s="28">
        <f t="shared" si="47"/>
        <v>4.731679169070975E-2</v>
      </c>
      <c r="AH57" s="24"/>
      <c r="AI57" s="28">
        <f t="shared" si="48"/>
        <v>5.4196345617838343E-2</v>
      </c>
      <c r="AJ57" s="24"/>
      <c r="AK57" s="28">
        <f t="shared" si="49"/>
        <v>4.8382029531888159E-2</v>
      </c>
      <c r="AL57" s="24"/>
      <c r="AM57" s="28">
        <f t="shared" si="50"/>
        <v>4.0991600027768499E-2</v>
      </c>
      <c r="AN57" s="24"/>
      <c r="AO57" s="28">
        <f t="shared" si="51"/>
        <v>4.2322695791680472E-2</v>
      </c>
      <c r="AP57" s="24"/>
      <c r="AQ57" s="28">
        <f t="shared" si="51"/>
        <v>3.3522980635734861E-2</v>
      </c>
      <c r="AR57" s="24"/>
      <c r="AS57" s="28">
        <f t="shared" si="52"/>
        <v>3.0627415997621171E-2</v>
      </c>
      <c r="AT57" s="24"/>
      <c r="AU57" s="28">
        <f t="shared" si="52"/>
        <v>3.2135553607946246E-2</v>
      </c>
      <c r="AV57" s="24"/>
      <c r="AW57" s="28">
        <f t="shared" si="53"/>
        <v>3.5659391331079003E-2</v>
      </c>
      <c r="AX57" s="24"/>
      <c r="AY57" s="28">
        <f t="shared" si="53"/>
        <v>3.5543608124253286E-2</v>
      </c>
      <c r="AZ57" s="24"/>
      <c r="BA57" s="28">
        <f t="shared" ref="BA57" si="77">BA14/BA$42</f>
        <v>3.1921241050119328E-2</v>
      </c>
      <c r="BB57" s="24"/>
    </row>
    <row r="58" spans="1:54" x14ac:dyDescent="0.2">
      <c r="A58" s="24" t="s">
        <v>464</v>
      </c>
      <c r="B58" s="28"/>
      <c r="C58" s="28"/>
      <c r="D58" s="67"/>
      <c r="E58" s="28"/>
      <c r="F58" s="67"/>
      <c r="G58" s="28"/>
      <c r="H58" s="67"/>
      <c r="I58" s="28"/>
      <c r="J58" s="67"/>
      <c r="K58" s="28"/>
      <c r="L58" s="67"/>
      <c r="M58" s="28"/>
      <c r="N58" s="24"/>
      <c r="O58" s="28"/>
      <c r="P58" s="24"/>
      <c r="Q58" s="28"/>
      <c r="R58" s="24"/>
      <c r="S58" s="28"/>
      <c r="T58" s="24"/>
      <c r="U58" s="28"/>
      <c r="V58" s="24"/>
      <c r="W58" s="28"/>
      <c r="X58" s="24"/>
      <c r="Y58" s="28"/>
      <c r="Z58" s="24"/>
      <c r="AA58" s="28"/>
      <c r="AB58" s="91"/>
      <c r="AC58" s="28"/>
      <c r="AD58" s="24"/>
      <c r="AE58" s="28"/>
      <c r="AF58" s="24"/>
      <c r="AG58" s="28"/>
      <c r="AH58" s="24"/>
      <c r="AI58" s="28"/>
      <c r="AJ58" s="24"/>
      <c r="AK58" s="28">
        <f t="shared" si="49"/>
        <v>5.6550424128180964E-3</v>
      </c>
      <c r="AL58" s="24"/>
      <c r="AM58" s="28">
        <f t="shared" si="50"/>
        <v>3.3057741957877823E-3</v>
      </c>
      <c r="AN58" s="24"/>
      <c r="AO58" s="28">
        <f t="shared" si="51"/>
        <v>3.6089120442518233E-3</v>
      </c>
      <c r="AP58" s="24"/>
      <c r="AQ58" s="28">
        <f t="shared" si="51"/>
        <v>2.5300362743950842E-3</v>
      </c>
      <c r="AR58" s="24"/>
      <c r="AS58" s="28">
        <f t="shared" si="52"/>
        <v>2.6761819803746653E-3</v>
      </c>
      <c r="AT58" s="24"/>
      <c r="AU58" s="28">
        <f t="shared" si="52"/>
        <v>2.9214139643587498E-3</v>
      </c>
      <c r="AV58" s="24"/>
      <c r="AW58" s="28">
        <f t="shared" si="53"/>
        <v>7.6852136489394401E-3</v>
      </c>
      <c r="AX58" s="24"/>
      <c r="AY58" s="28">
        <f t="shared" si="53"/>
        <v>1.2246117084826763E-2</v>
      </c>
      <c r="AZ58" s="24"/>
      <c r="BA58" s="28">
        <f t="shared" ref="BA58" si="78">BA15/BA$42</f>
        <v>9.8448687350835319E-3</v>
      </c>
      <c r="BB58" s="24"/>
    </row>
    <row r="59" spans="1:54" x14ac:dyDescent="0.2">
      <c r="A59" s="24" t="s">
        <v>465</v>
      </c>
      <c r="B59" s="28">
        <f t="shared" ref="B59:C62" si="79">B16/B$42</f>
        <v>1.5098314606741573E-2</v>
      </c>
      <c r="C59" s="28">
        <f t="shared" si="79"/>
        <v>1.4299642508937277E-2</v>
      </c>
      <c r="D59" s="67"/>
      <c r="E59" s="28">
        <f>E16/E$42</f>
        <v>1.6011138183083886E-2</v>
      </c>
      <c r="F59" s="67"/>
      <c r="G59" s="28">
        <f>G16/G$42</f>
        <v>1.5344433561867449E-2</v>
      </c>
      <c r="H59" s="67"/>
      <c r="I59" s="28">
        <f>I16/I$42</f>
        <v>1.1560693641618497E-2</v>
      </c>
      <c r="J59" s="67"/>
      <c r="K59" s="28">
        <f>K16/K$42</f>
        <v>1.3257575757575758E-2</v>
      </c>
      <c r="L59" s="67"/>
      <c r="M59" s="28">
        <f>M16/M$42</f>
        <v>1.1374715632109197E-2</v>
      </c>
      <c r="N59" s="24"/>
      <c r="O59" s="28">
        <f>O16/O$42</f>
        <v>1.5413652091852784E-2</v>
      </c>
      <c r="P59" s="24"/>
      <c r="Q59" s="28">
        <f>Q16/Q$42</f>
        <v>1.2380615493455961E-2</v>
      </c>
      <c r="R59" s="24"/>
      <c r="S59" s="28">
        <f>S16/S$42</f>
        <v>7.5648414985590778E-3</v>
      </c>
      <c r="T59" s="24"/>
      <c r="U59" s="28">
        <f>U16/U$42</f>
        <v>1.0533707865168539E-2</v>
      </c>
      <c r="V59" s="24"/>
      <c r="W59" s="28">
        <f>W16/W$42</f>
        <v>1.6672337529772031E-2</v>
      </c>
      <c r="X59" s="24"/>
      <c r="Y59" s="28">
        <f>Y16/Y$42</f>
        <v>1.698867421718854E-2</v>
      </c>
      <c r="Z59" s="24"/>
      <c r="AA59" s="28">
        <f t="shared" ref="AA59:AA71" si="80">AA16/AA$42</f>
        <v>1.5576323987538941E-2</v>
      </c>
      <c r="AB59" s="91"/>
      <c r="AC59" s="28">
        <f t="shared" ref="AC59:AC71" si="81">AC16/AC$42</f>
        <v>2.0502454519203003E-2</v>
      </c>
      <c r="AD59" s="24"/>
      <c r="AE59" s="28">
        <f t="shared" ref="AE59:AE71" si="82">AE16/AE$42</f>
        <v>7.2124053371799496E-3</v>
      </c>
      <c r="AF59" s="24"/>
      <c r="AG59" s="28">
        <f t="shared" ref="AG59:AG71" si="83">AG16/AG$42</f>
        <v>6.6358915175995384E-3</v>
      </c>
      <c r="AH59" s="24"/>
      <c r="AI59" s="28">
        <f t="shared" ref="AI59:AI71" si="84">AI16/AI$42</f>
        <v>1.6413750387116753E-2</v>
      </c>
      <c r="AJ59" s="24"/>
      <c r="AK59" s="28">
        <f t="shared" si="49"/>
        <v>9.4250706880301596E-3</v>
      </c>
      <c r="AL59" s="24"/>
      <c r="AM59" s="28">
        <f t="shared" si="50"/>
        <v>9.5867451677845682E-3</v>
      </c>
      <c r="AN59" s="24"/>
      <c r="AO59" s="28">
        <f t="shared" si="51"/>
        <v>9.5144044803002602E-3</v>
      </c>
      <c r="AP59" s="24"/>
      <c r="AQ59" s="28">
        <f t="shared" si="51"/>
        <v>9.4876360289815644E-3</v>
      </c>
      <c r="AR59" s="24"/>
      <c r="AS59" s="28">
        <f t="shared" si="52"/>
        <v>1.3083556348498365E-2</v>
      </c>
      <c r="AT59" s="24"/>
      <c r="AU59" s="28">
        <f t="shared" si="52"/>
        <v>1.5775635407537247E-2</v>
      </c>
      <c r="AV59" s="24"/>
      <c r="AW59" s="28">
        <f t="shared" si="53"/>
        <v>9.529664924684907E-3</v>
      </c>
      <c r="AX59" s="24"/>
      <c r="AY59" s="28">
        <f t="shared" si="53"/>
        <v>1.0752688172043012E-2</v>
      </c>
      <c r="AZ59" s="24"/>
      <c r="BA59" s="28">
        <f t="shared" ref="BA59" si="85">BA16/BA$42</f>
        <v>1.0739856801909307E-2</v>
      </c>
      <c r="BB59" s="24"/>
    </row>
    <row r="60" spans="1:54" x14ac:dyDescent="0.2">
      <c r="A60" s="24" t="s">
        <v>466</v>
      </c>
      <c r="B60" s="28">
        <f t="shared" si="79"/>
        <v>3.3005617977528087E-2</v>
      </c>
      <c r="C60" s="28">
        <f t="shared" si="79"/>
        <v>2.3724406889827753E-2</v>
      </c>
      <c r="D60" s="67"/>
      <c r="E60" s="28">
        <f>E17/E$42</f>
        <v>3.6199095022624438E-2</v>
      </c>
      <c r="F60" s="67"/>
      <c r="G60" s="28">
        <f>G17/G$42</f>
        <v>3.3300685602350638E-2</v>
      </c>
      <c r="H60" s="67"/>
      <c r="I60" s="28">
        <f>I17/I$42</f>
        <v>2.8597505324003649E-2</v>
      </c>
      <c r="J60" s="67"/>
      <c r="K60" s="28">
        <f>K17/K$42</f>
        <v>3.3143939393939392E-2</v>
      </c>
      <c r="L60" s="67"/>
      <c r="M60" s="28">
        <f>M17/M$42</f>
        <v>2.9574260643483914E-2</v>
      </c>
      <c r="N60" s="24"/>
      <c r="O60" s="28">
        <f>O17/O$42</f>
        <v>3.3658383139351995E-2</v>
      </c>
      <c r="P60" s="24"/>
      <c r="Q60" s="28">
        <f>Q17/Q$42</f>
        <v>2.4407499115670323E-2</v>
      </c>
      <c r="R60" s="24"/>
      <c r="S60" s="28">
        <f>S17/S$42</f>
        <v>1.9092219020172909E-2</v>
      </c>
      <c r="T60" s="24"/>
      <c r="U60" s="28">
        <f>U17/U$42</f>
        <v>2.4227528089887641E-2</v>
      </c>
      <c r="V60" s="24"/>
      <c r="W60" s="28">
        <f>W17/W$42</f>
        <v>2.6879891119428376E-2</v>
      </c>
      <c r="X60" s="24"/>
      <c r="Y60" s="28">
        <f>Y17/Y$42</f>
        <v>2.4983344437041973E-2</v>
      </c>
      <c r="Z60" s="24"/>
      <c r="AA60" s="28">
        <f t="shared" si="80"/>
        <v>2.0249221183800622E-2</v>
      </c>
      <c r="AB60" s="91"/>
      <c r="AC60" s="28">
        <f t="shared" si="81"/>
        <v>2.3967658099913369E-2</v>
      </c>
      <c r="AD60" s="24"/>
      <c r="AE60" s="28">
        <f t="shared" si="82"/>
        <v>1.9040750090155066E-2</v>
      </c>
      <c r="AF60" s="24"/>
      <c r="AG60" s="28">
        <f t="shared" si="83"/>
        <v>1.7311021350259664E-2</v>
      </c>
      <c r="AH60" s="24"/>
      <c r="AI60" s="28">
        <f t="shared" si="84"/>
        <v>1.9510684422421803E-2</v>
      </c>
      <c r="AJ60" s="24"/>
      <c r="AK60" s="28">
        <f t="shared" si="49"/>
        <v>1.4765944077913918E-2</v>
      </c>
      <c r="AL60" s="24"/>
      <c r="AM60" s="28">
        <f t="shared" si="50"/>
        <v>1.3223096783151129E-2</v>
      </c>
      <c r="AN60" s="24"/>
      <c r="AO60" s="28">
        <f t="shared" si="51"/>
        <v>1.7060311481917709E-2</v>
      </c>
      <c r="AP60" s="24"/>
      <c r="AQ60" s="28">
        <f t="shared" si="51"/>
        <v>1.4547708577771733E-2</v>
      </c>
      <c r="AR60" s="24"/>
      <c r="AS60" s="28">
        <f t="shared" si="52"/>
        <v>1.5759738328873028E-2</v>
      </c>
      <c r="AT60" s="24"/>
      <c r="AU60" s="28">
        <f t="shared" si="52"/>
        <v>1.8989190768331873E-2</v>
      </c>
      <c r="AV60" s="24"/>
      <c r="AW60" s="28">
        <f t="shared" si="53"/>
        <v>1.8751921303412234E-2</v>
      </c>
      <c r="AX60" s="24"/>
      <c r="AY60" s="28">
        <f t="shared" si="53"/>
        <v>1.8518518518518517E-2</v>
      </c>
      <c r="AZ60" s="24"/>
      <c r="BA60" s="28">
        <f t="shared" ref="BA60" si="86">BA17/BA$42</f>
        <v>2.2971360381861577E-2</v>
      </c>
      <c r="BB60" s="24"/>
    </row>
    <row r="61" spans="1:54" x14ac:dyDescent="0.2">
      <c r="A61" s="24" t="s">
        <v>467</v>
      </c>
      <c r="B61" s="28">
        <f t="shared" si="79"/>
        <v>7.61938202247191E-2</v>
      </c>
      <c r="C61" s="28">
        <f t="shared" si="79"/>
        <v>5.9798505037374064E-2</v>
      </c>
      <c r="D61" s="67"/>
      <c r="E61" s="28">
        <f>E18/E$42</f>
        <v>6.2652279846849984E-2</v>
      </c>
      <c r="F61" s="67"/>
      <c r="G61" s="28">
        <f>G18/G$42</f>
        <v>8.0639895527260849E-2</v>
      </c>
      <c r="H61" s="67"/>
      <c r="I61" s="28">
        <f>I18/I$42</f>
        <v>6.9364161849710976E-2</v>
      </c>
      <c r="J61" s="67"/>
      <c r="K61" s="28">
        <f>K18/K$42</f>
        <v>6.029040404040404E-2</v>
      </c>
      <c r="L61" s="67"/>
      <c r="M61" s="28">
        <f>M18/M$42</f>
        <v>6.9223269418264538E-2</v>
      </c>
      <c r="N61" s="24"/>
      <c r="O61" s="28">
        <f>O18/O$42</f>
        <v>5.976722239698018E-2</v>
      </c>
      <c r="P61" s="24"/>
      <c r="Q61" s="28">
        <f>Q18/Q$42</f>
        <v>6.1195613724796608E-2</v>
      </c>
      <c r="R61" s="24"/>
      <c r="S61" s="28">
        <f>S18/S$42</f>
        <v>5.9438040345821327E-2</v>
      </c>
      <c r="T61" s="24"/>
      <c r="U61" s="28">
        <f>U18/U$42</f>
        <v>6.6011235955056174E-2</v>
      </c>
      <c r="V61" s="24"/>
      <c r="W61" s="28">
        <f>W18/W$42</f>
        <v>6.7029601905410005E-2</v>
      </c>
      <c r="X61" s="24"/>
      <c r="Y61" s="28">
        <f>Y18/Y$42</f>
        <v>6.5622918054630247E-2</v>
      </c>
      <c r="Z61" s="24"/>
      <c r="AA61" s="28">
        <f t="shared" si="80"/>
        <v>5.9501557632398755E-2</v>
      </c>
      <c r="AB61" s="91"/>
      <c r="AC61" s="28">
        <f t="shared" si="81"/>
        <v>5.2844354605833095E-2</v>
      </c>
      <c r="AD61" s="24"/>
      <c r="AE61" s="28">
        <f t="shared" si="82"/>
        <v>3.8369996393797332E-2</v>
      </c>
      <c r="AF61" s="24"/>
      <c r="AG61" s="28">
        <f t="shared" si="83"/>
        <v>4.0392383150605886E-2</v>
      </c>
      <c r="AH61" s="24"/>
      <c r="AI61" s="28">
        <f t="shared" si="84"/>
        <v>4.7692784143697736E-2</v>
      </c>
      <c r="AJ61" s="24"/>
      <c r="AK61" s="28">
        <f t="shared" si="49"/>
        <v>4.3983663210807412E-2</v>
      </c>
      <c r="AL61" s="24"/>
      <c r="AM61" s="28">
        <f t="shared" si="50"/>
        <v>4.1983332286504832E-2</v>
      </c>
      <c r="AN61" s="24"/>
      <c r="AO61" s="28">
        <f t="shared" si="51"/>
        <v>4.2322695791680472E-2</v>
      </c>
      <c r="AP61" s="24"/>
      <c r="AQ61" s="28">
        <f t="shared" si="51"/>
        <v>4.4275634801913967E-2</v>
      </c>
      <c r="AR61" s="24"/>
      <c r="AS61" s="28">
        <f t="shared" si="52"/>
        <v>4.2521558132619687E-2</v>
      </c>
      <c r="AT61" s="24"/>
      <c r="AU61" s="28">
        <f t="shared" si="52"/>
        <v>4.7326906222611743E-2</v>
      </c>
      <c r="AV61" s="24"/>
      <c r="AW61" s="28">
        <f t="shared" si="53"/>
        <v>4.5189056255763908E-2</v>
      </c>
      <c r="AX61" s="24"/>
      <c r="AY61" s="28">
        <f t="shared" si="53"/>
        <v>4.151732377538829E-2</v>
      </c>
      <c r="AZ61" s="24"/>
      <c r="BA61" s="28">
        <f t="shared" ref="BA61" si="87">BA18/BA$42</f>
        <v>3.7589498806682581E-2</v>
      </c>
      <c r="BB61" s="24"/>
    </row>
    <row r="62" spans="1:54" x14ac:dyDescent="0.2">
      <c r="A62" s="24" t="s">
        <v>468</v>
      </c>
      <c r="B62" s="28">
        <f t="shared" si="79"/>
        <v>7.1629213483146062E-2</v>
      </c>
      <c r="C62" s="28">
        <f t="shared" si="79"/>
        <v>7.117322066948327E-2</v>
      </c>
      <c r="D62" s="67"/>
      <c r="E62" s="28">
        <f>E19/E$42</f>
        <v>7.2050121823877475E-2</v>
      </c>
      <c r="F62" s="67"/>
      <c r="G62" s="28">
        <f>G19/G$42</f>
        <v>6.0071825008161932E-2</v>
      </c>
      <c r="H62" s="67"/>
      <c r="I62" s="28">
        <f>I19/I$42</f>
        <v>6.8755704289625796E-2</v>
      </c>
      <c r="J62" s="67"/>
      <c r="K62" s="28">
        <f>K19/K$42</f>
        <v>7.6388888888888895E-2</v>
      </c>
      <c r="L62" s="67"/>
      <c r="M62" s="28">
        <f>M19/M$42</f>
        <v>8.1897952551186218E-2</v>
      </c>
      <c r="N62" s="24"/>
      <c r="O62" s="28">
        <f>O19/O$42</f>
        <v>6.1025479710600815E-2</v>
      </c>
      <c r="P62" s="24"/>
      <c r="Q62" s="28">
        <f>Q19/Q$42</f>
        <v>6.437920056597099E-2</v>
      </c>
      <c r="R62" s="24"/>
      <c r="S62" s="28">
        <f>S19/S$42</f>
        <v>6.5561959654178673E-2</v>
      </c>
      <c r="T62" s="24"/>
      <c r="U62" s="28">
        <f>U19/U$42</f>
        <v>6.8469101123595499E-2</v>
      </c>
      <c r="V62" s="24"/>
      <c r="W62" s="28">
        <f>W19/W$42</f>
        <v>7.2133378700238171E-2</v>
      </c>
      <c r="X62" s="24"/>
      <c r="Y62" s="28">
        <f>Y19/Y$42</f>
        <v>9.793471019320453E-2</v>
      </c>
      <c r="Z62" s="24"/>
      <c r="AA62" s="28">
        <f t="shared" si="80"/>
        <v>9.003115264797508E-2</v>
      </c>
      <c r="AB62" s="91"/>
      <c r="AC62" s="28">
        <f t="shared" si="81"/>
        <v>0.11695062084897488</v>
      </c>
      <c r="AD62" s="24"/>
      <c r="AE62" s="28">
        <f t="shared" si="82"/>
        <v>5.9430219978362786E-2</v>
      </c>
      <c r="AF62" s="24"/>
      <c r="AG62" s="28">
        <f t="shared" si="83"/>
        <v>6.0588574725908825E-2</v>
      </c>
      <c r="AH62" s="24"/>
      <c r="AI62" s="28">
        <f t="shared" si="84"/>
        <v>0.10684422421802416</v>
      </c>
      <c r="AJ62" s="24"/>
      <c r="AK62" s="28">
        <f t="shared" si="49"/>
        <v>9.1109016650958219E-2</v>
      </c>
      <c r="AL62" s="24"/>
      <c r="AM62" s="28">
        <f t="shared" si="50"/>
        <v>9.9834380712791021E-2</v>
      </c>
      <c r="AN62" s="24"/>
      <c r="AO62" s="28">
        <f t="shared" si="51"/>
        <v>9.0878966932523175E-2</v>
      </c>
      <c r="AP62" s="24"/>
      <c r="AQ62" s="28">
        <f t="shared" si="51"/>
        <v>9.297883308401933E-2</v>
      </c>
      <c r="AR62" s="24"/>
      <c r="AS62" s="28">
        <f t="shared" si="52"/>
        <v>8.0285459411239962E-2</v>
      </c>
      <c r="AT62" s="24"/>
      <c r="AU62" s="28">
        <f t="shared" si="52"/>
        <v>7.3327490505404616E-2</v>
      </c>
      <c r="AV62" s="24"/>
      <c r="AW62" s="28">
        <f t="shared" si="53"/>
        <v>8.4844758684291421E-2</v>
      </c>
      <c r="AX62" s="24"/>
      <c r="AY62" s="28">
        <f t="shared" si="53"/>
        <v>9.0800477897252097E-2</v>
      </c>
      <c r="AZ62" s="24"/>
      <c r="BA62" s="28">
        <f t="shared" ref="BA62" si="88">BA19/BA$42</f>
        <v>9.6062052505966583E-2</v>
      </c>
      <c r="BB62" s="24"/>
    </row>
    <row r="63" spans="1:54" x14ac:dyDescent="0.2">
      <c r="A63" s="24" t="s">
        <v>494</v>
      </c>
      <c r="B63" s="28"/>
      <c r="C63" s="28"/>
      <c r="D63" s="67"/>
      <c r="E63" s="28"/>
      <c r="F63" s="67"/>
      <c r="G63" s="28"/>
      <c r="H63" s="67"/>
      <c r="I63" s="28"/>
      <c r="J63" s="67"/>
      <c r="K63" s="28"/>
      <c r="L63" s="67"/>
      <c r="M63" s="28"/>
      <c r="N63" s="24"/>
      <c r="O63" s="28"/>
      <c r="P63" s="24"/>
      <c r="Q63" s="28"/>
      <c r="R63" s="24"/>
      <c r="S63" s="28"/>
      <c r="T63" s="24"/>
      <c r="U63" s="28"/>
      <c r="V63" s="24"/>
      <c r="W63" s="28"/>
      <c r="X63" s="24"/>
      <c r="Y63" s="28"/>
      <c r="Z63" s="24"/>
      <c r="AA63" s="28">
        <f t="shared" si="80"/>
        <v>3.426791277258567E-3</v>
      </c>
      <c r="AB63" s="91"/>
      <c r="AC63" s="28">
        <f t="shared" si="81"/>
        <v>2.5989026855327752E-3</v>
      </c>
      <c r="AD63" s="24"/>
      <c r="AE63" s="28">
        <f t="shared" si="82"/>
        <v>5.7699242697439597E-4</v>
      </c>
      <c r="AF63" s="24"/>
      <c r="AG63" s="28">
        <f t="shared" si="83"/>
        <v>8.6555106751298326E-4</v>
      </c>
      <c r="AH63" s="24"/>
      <c r="AI63" s="28">
        <f t="shared" si="84"/>
        <v>2.7872406317745431E-3</v>
      </c>
      <c r="AJ63" s="24"/>
      <c r="AK63" s="28">
        <f t="shared" si="49"/>
        <v>1.2566760917373547E-3</v>
      </c>
      <c r="AL63" s="24"/>
      <c r="AM63" s="28">
        <f t="shared" si="50"/>
        <v>1.6528870978938911E-3</v>
      </c>
      <c r="AN63" s="24"/>
      <c r="AO63" s="28">
        <f t="shared" si="51"/>
        <v>1.6404145655690104E-3</v>
      </c>
      <c r="AP63" s="24"/>
      <c r="AQ63" s="28">
        <f t="shared" si="51"/>
        <v>1.5812726714969274E-3</v>
      </c>
      <c r="AR63" s="24"/>
      <c r="AS63" s="28">
        <f t="shared" si="52"/>
        <v>1.1894142134998512E-3</v>
      </c>
      <c r="AT63" s="24"/>
      <c r="AU63" s="28">
        <f t="shared" si="52"/>
        <v>2.9214139643587498E-3</v>
      </c>
      <c r="AV63" s="24"/>
      <c r="AW63" s="28">
        <f t="shared" si="53"/>
        <v>3.0740854595757761E-3</v>
      </c>
      <c r="AX63" s="24"/>
      <c r="AY63" s="28">
        <f t="shared" si="53"/>
        <v>8.6618876941457583E-3</v>
      </c>
      <c r="AZ63" s="24"/>
      <c r="BA63" s="28">
        <f t="shared" ref="BA63" si="89">BA20/BA$42</f>
        <v>8.3532219570405727E-3</v>
      </c>
      <c r="BB63" s="24"/>
    </row>
    <row r="64" spans="1:54" x14ac:dyDescent="0.2">
      <c r="A64" s="24" t="s">
        <v>495</v>
      </c>
      <c r="B64" s="28"/>
      <c r="C64" s="28"/>
      <c r="D64" s="67"/>
      <c r="E64" s="28"/>
      <c r="F64" s="67"/>
      <c r="G64" s="28"/>
      <c r="H64" s="67"/>
      <c r="I64" s="28"/>
      <c r="J64" s="67"/>
      <c r="K64" s="28"/>
      <c r="L64" s="67"/>
      <c r="M64" s="28"/>
      <c r="N64" s="24"/>
      <c r="O64" s="28"/>
      <c r="P64" s="24"/>
      <c r="Q64" s="28"/>
      <c r="R64" s="24"/>
      <c r="S64" s="28"/>
      <c r="T64" s="24"/>
      <c r="U64" s="28"/>
      <c r="V64" s="24"/>
      <c r="W64" s="28"/>
      <c r="X64" s="24"/>
      <c r="Y64" s="28"/>
      <c r="Z64" s="24"/>
      <c r="AA64" s="28">
        <f t="shared" si="80"/>
        <v>1.557632398753894E-3</v>
      </c>
      <c r="AB64" s="91"/>
      <c r="AC64" s="28">
        <f t="shared" si="81"/>
        <v>2.5989026855327752E-3</v>
      </c>
      <c r="AD64" s="24"/>
      <c r="AE64" s="28">
        <f t="shared" si="82"/>
        <v>8.6548864046159389E-4</v>
      </c>
      <c r="AF64" s="24"/>
      <c r="AG64" s="28">
        <f t="shared" si="83"/>
        <v>1.4425851125216388E-3</v>
      </c>
      <c r="AH64" s="24"/>
      <c r="AI64" s="28">
        <f t="shared" si="84"/>
        <v>2.7872406317745431E-3</v>
      </c>
      <c r="AJ64" s="24"/>
      <c r="AK64" s="28">
        <f t="shared" si="49"/>
        <v>6.2833804586867733E-4</v>
      </c>
      <c r="AL64" s="24"/>
      <c r="AM64" s="28">
        <f t="shared" si="50"/>
        <v>9.917322587363346E-4</v>
      </c>
      <c r="AN64" s="24"/>
      <c r="AO64" s="28">
        <f t="shared" si="51"/>
        <v>9.8424873934140631E-4</v>
      </c>
      <c r="AP64" s="24"/>
      <c r="AQ64" s="28">
        <f t="shared" si="51"/>
        <v>3.1625453429938552E-4</v>
      </c>
      <c r="AR64" s="24"/>
      <c r="AS64" s="28">
        <f t="shared" si="52"/>
        <v>8.9206066012488853E-4</v>
      </c>
      <c r="AT64" s="24"/>
      <c r="AU64" s="28">
        <f t="shared" si="52"/>
        <v>2.9214139643587495E-4</v>
      </c>
      <c r="AV64" s="24"/>
      <c r="AW64" s="28">
        <f t="shared" si="53"/>
        <v>1.5370427297878881E-3</v>
      </c>
      <c r="AX64" s="24"/>
      <c r="AY64" s="28">
        <f t="shared" si="53"/>
        <v>5.3763440860215058E-3</v>
      </c>
      <c r="AZ64" s="24"/>
      <c r="BA64" s="28">
        <f t="shared" ref="BA64" si="90">BA21/BA$42</f>
        <v>6.2649164677804296E-3</v>
      </c>
      <c r="BB64" s="24"/>
    </row>
    <row r="65" spans="1:54" x14ac:dyDescent="0.2">
      <c r="A65" s="24" t="s">
        <v>471</v>
      </c>
      <c r="B65" s="28">
        <f>B22/B$42</f>
        <v>0</v>
      </c>
      <c r="C65" s="28">
        <f>C22/C$42</f>
        <v>0</v>
      </c>
      <c r="D65" s="67"/>
      <c r="E65" s="28">
        <f>E22/E$42</f>
        <v>0</v>
      </c>
      <c r="F65" s="67"/>
      <c r="G65" s="28">
        <f>G22/G$42</f>
        <v>0</v>
      </c>
      <c r="H65" s="67"/>
      <c r="I65" s="28">
        <f>I22/I$42</f>
        <v>0</v>
      </c>
      <c r="J65" s="67"/>
      <c r="K65" s="28">
        <f>K22/K$42</f>
        <v>0</v>
      </c>
      <c r="L65" s="67"/>
      <c r="M65" s="28">
        <f>M22/M$42</f>
        <v>0</v>
      </c>
      <c r="N65" s="24"/>
      <c r="O65" s="28">
        <f>O22/O$42</f>
        <v>0</v>
      </c>
      <c r="P65" s="24"/>
      <c r="Q65" s="28">
        <f>Q22/Q$42</f>
        <v>0</v>
      </c>
      <c r="R65" s="24"/>
      <c r="S65" s="28">
        <f>S22/S$42</f>
        <v>0</v>
      </c>
      <c r="T65" s="24"/>
      <c r="U65" s="28">
        <f>U22/U$42</f>
        <v>0</v>
      </c>
      <c r="V65" s="24"/>
      <c r="W65" s="28">
        <f>W22/W$42</f>
        <v>2.3817625042531474E-3</v>
      </c>
      <c r="X65" s="24"/>
      <c r="Y65" s="28">
        <f>Y22/Y$42</f>
        <v>9.993337774816789E-4</v>
      </c>
      <c r="Z65" s="24"/>
      <c r="AA65" s="28">
        <f t="shared" si="80"/>
        <v>2.1806853582554517E-3</v>
      </c>
      <c r="AB65" s="91"/>
      <c r="AC65" s="28">
        <f t="shared" si="81"/>
        <v>2.5989026855327752E-3</v>
      </c>
      <c r="AD65" s="24"/>
      <c r="AE65" s="28">
        <f t="shared" si="82"/>
        <v>2.0194734944103858E-3</v>
      </c>
      <c r="AF65" s="24"/>
      <c r="AG65" s="28">
        <f t="shared" si="83"/>
        <v>5.7703404500865547E-4</v>
      </c>
      <c r="AH65" s="24"/>
      <c r="AI65" s="28">
        <f t="shared" si="84"/>
        <v>6.1938680706100958E-4</v>
      </c>
      <c r="AJ65" s="24"/>
      <c r="AK65" s="28">
        <f t="shared" si="49"/>
        <v>6.2833804586867733E-4</v>
      </c>
      <c r="AL65" s="24"/>
      <c r="AM65" s="28">
        <f t="shared" si="50"/>
        <v>9.917322587363346E-4</v>
      </c>
      <c r="AN65" s="24"/>
      <c r="AO65" s="28">
        <f t="shared" si="51"/>
        <v>1.6404145655690104E-3</v>
      </c>
      <c r="AP65" s="24"/>
      <c r="AQ65" s="28">
        <f t="shared" si="51"/>
        <v>6.3250906859877104E-4</v>
      </c>
      <c r="AR65" s="24"/>
      <c r="AS65" s="28">
        <f t="shared" si="52"/>
        <v>0</v>
      </c>
      <c r="AT65" s="24"/>
      <c r="AU65" s="28">
        <f t="shared" si="52"/>
        <v>5.842827928717499E-4</v>
      </c>
      <c r="AV65" s="24"/>
      <c r="AW65" s="28">
        <f t="shared" si="53"/>
        <v>6.1481709191515521E-4</v>
      </c>
      <c r="AX65" s="24"/>
      <c r="AY65" s="28">
        <f t="shared" si="53"/>
        <v>2.9868578255675028E-4</v>
      </c>
      <c r="AZ65" s="24"/>
      <c r="BA65" s="28">
        <f t="shared" ref="BA65" si="91">BA22/BA$42</f>
        <v>1.1933174224343676E-3</v>
      </c>
      <c r="BB65" s="24"/>
    </row>
    <row r="66" spans="1:54" x14ac:dyDescent="0.2">
      <c r="A66" s="24" t="s">
        <v>472</v>
      </c>
      <c r="B66" s="28">
        <f>B23/B$42</f>
        <v>5.4775280898876406E-2</v>
      </c>
      <c r="C66" s="28">
        <f>C23/C$42</f>
        <v>5.5248618784530384E-2</v>
      </c>
      <c r="D66" s="67"/>
      <c r="E66" s="28">
        <f>E23/E$42</f>
        <v>5.5342847198050819E-2</v>
      </c>
      <c r="F66" s="67"/>
      <c r="G66" s="28">
        <f>G23/G$42</f>
        <v>6.8560235063663072E-2</v>
      </c>
      <c r="H66" s="67"/>
      <c r="I66" s="28">
        <f>I23/I$42</f>
        <v>5.3544265287496194E-2</v>
      </c>
      <c r="J66" s="67"/>
      <c r="K66" s="28">
        <f>K23/K$42</f>
        <v>4.703282828282828E-2</v>
      </c>
      <c r="L66" s="67"/>
      <c r="M66" s="28">
        <f>M23/M$42</f>
        <v>4.2898927526811827E-2</v>
      </c>
      <c r="N66" s="24"/>
      <c r="O66" s="28">
        <f>O23/O$42</f>
        <v>3.5231204781377791E-2</v>
      </c>
      <c r="P66" s="24"/>
      <c r="Q66" s="28">
        <f>Q23/Q$42</f>
        <v>3.0774672798019102E-2</v>
      </c>
      <c r="R66" s="24"/>
      <c r="S66" s="28">
        <f>S23/S$42</f>
        <v>3.4582132564841501E-2</v>
      </c>
      <c r="T66" s="24"/>
      <c r="U66" s="28">
        <f>U23/U$42</f>
        <v>3.3707865168539325E-2</v>
      </c>
      <c r="V66" s="24"/>
      <c r="W66" s="28">
        <f>W23/W$42</f>
        <v>3.0622660768969037E-2</v>
      </c>
      <c r="X66" s="24"/>
      <c r="Y66" s="28">
        <f>Y23/Y$42</f>
        <v>2.8314457028647568E-2</v>
      </c>
      <c r="Z66" s="24"/>
      <c r="AA66" s="28">
        <f t="shared" si="80"/>
        <v>2.6168224299065422E-2</v>
      </c>
      <c r="AB66" s="91"/>
      <c r="AC66" s="28">
        <f t="shared" si="81"/>
        <v>2.3967658099913369E-2</v>
      </c>
      <c r="AD66" s="24"/>
      <c r="AE66" s="28">
        <f t="shared" si="82"/>
        <v>2.7407140281283809E-2</v>
      </c>
      <c r="AF66" s="24"/>
      <c r="AG66" s="28">
        <f t="shared" si="83"/>
        <v>2.1350259665320254E-2</v>
      </c>
      <c r="AH66" s="24"/>
      <c r="AI66" s="28">
        <f t="shared" si="84"/>
        <v>2.6323939300092906E-2</v>
      </c>
      <c r="AJ66" s="24"/>
      <c r="AK66" s="28">
        <f t="shared" si="49"/>
        <v>2.136349355953503E-2</v>
      </c>
      <c r="AL66" s="24"/>
      <c r="AM66" s="28">
        <f t="shared" si="50"/>
        <v>1.685944839851769E-2</v>
      </c>
      <c r="AN66" s="24"/>
      <c r="AO66" s="28">
        <f t="shared" si="51"/>
        <v>1.870072604748672E-2</v>
      </c>
      <c r="AP66" s="24"/>
      <c r="AQ66" s="28">
        <f t="shared" si="51"/>
        <v>1.5180217646370503E-2</v>
      </c>
      <c r="AR66" s="24"/>
      <c r="AS66" s="28">
        <f t="shared" si="52"/>
        <v>1.8733273862622659E-2</v>
      </c>
      <c r="AT66" s="24"/>
      <c r="AU66" s="28">
        <f t="shared" si="52"/>
        <v>1.2562080046742623E-2</v>
      </c>
      <c r="AV66" s="24"/>
      <c r="AW66" s="28">
        <f t="shared" si="53"/>
        <v>1.9674146941284967E-2</v>
      </c>
      <c r="AX66" s="24"/>
      <c r="AY66" s="28">
        <f t="shared" si="53"/>
        <v>1.5531660692951015E-2</v>
      </c>
      <c r="AZ66" s="24"/>
      <c r="BA66" s="28">
        <f t="shared" ref="BA66" si="92">BA23/BA$42</f>
        <v>1.879474940334129E-2</v>
      </c>
      <c r="BB66" s="24"/>
    </row>
    <row r="67" spans="1:54" x14ac:dyDescent="0.2">
      <c r="A67" s="24" t="s">
        <v>496</v>
      </c>
      <c r="B67" s="28"/>
      <c r="C67" s="28"/>
      <c r="D67" s="67"/>
      <c r="E67" s="28"/>
      <c r="F67" s="67"/>
      <c r="G67" s="28"/>
      <c r="H67" s="67"/>
      <c r="I67" s="28"/>
      <c r="J67" s="67"/>
      <c r="K67" s="28"/>
      <c r="L67" s="67"/>
      <c r="M67" s="28"/>
      <c r="N67" s="24"/>
      <c r="O67" s="28"/>
      <c r="P67" s="24"/>
      <c r="Q67" s="28"/>
      <c r="R67" s="24"/>
      <c r="S67" s="28"/>
      <c r="T67" s="24"/>
      <c r="U67" s="28"/>
      <c r="V67" s="24"/>
      <c r="W67" s="28"/>
      <c r="X67" s="24"/>
      <c r="Y67" s="28"/>
      <c r="Z67" s="24"/>
      <c r="AA67" s="28">
        <f t="shared" si="80"/>
        <v>1.869158878504673E-3</v>
      </c>
      <c r="AB67" s="91"/>
      <c r="AC67" s="28">
        <f t="shared" si="81"/>
        <v>1.4438348252959862E-3</v>
      </c>
      <c r="AD67" s="24"/>
      <c r="AE67" s="28">
        <f t="shared" si="82"/>
        <v>2.5964659213847819E-3</v>
      </c>
      <c r="AF67" s="24"/>
      <c r="AG67" s="28">
        <f t="shared" si="83"/>
        <v>1.7311021350259665E-3</v>
      </c>
      <c r="AH67" s="24"/>
      <c r="AI67" s="28">
        <f t="shared" si="84"/>
        <v>3.0969340353050479E-3</v>
      </c>
      <c r="AJ67" s="24"/>
      <c r="AK67" s="28">
        <f t="shared" si="49"/>
        <v>2.1991831605403709E-3</v>
      </c>
      <c r="AL67" s="24"/>
      <c r="AM67" s="28">
        <f t="shared" si="50"/>
        <v>0</v>
      </c>
      <c r="AN67" s="24"/>
      <c r="AO67" s="28">
        <f t="shared" si="51"/>
        <v>9.8424873934140631E-4</v>
      </c>
      <c r="AP67" s="24"/>
      <c r="AQ67" s="28">
        <f t="shared" si="51"/>
        <v>3.1625453429938552E-4</v>
      </c>
      <c r="AR67" s="24"/>
      <c r="AS67" s="28">
        <f t="shared" si="52"/>
        <v>0</v>
      </c>
      <c r="AT67" s="24"/>
      <c r="AU67" s="28">
        <f t="shared" si="52"/>
        <v>0</v>
      </c>
      <c r="AV67" s="24"/>
      <c r="AW67" s="28">
        <f t="shared" si="53"/>
        <v>3.074085459575776E-4</v>
      </c>
      <c r="AX67" s="24"/>
      <c r="AY67" s="28">
        <f t="shared" si="53"/>
        <v>8.960573476702509E-4</v>
      </c>
      <c r="AZ67" s="24"/>
      <c r="BA67" s="28">
        <f t="shared" ref="BA67" si="93">BA24/BA$42</f>
        <v>5.966587112171838E-4</v>
      </c>
      <c r="BB67" s="24"/>
    </row>
    <row r="68" spans="1:54" x14ac:dyDescent="0.2">
      <c r="A68" s="24" t="s">
        <v>474</v>
      </c>
      <c r="B68" s="28">
        <f t="shared" ref="B68:C71" si="94">B25/B$42</f>
        <v>0.10287921348314606</v>
      </c>
      <c r="C68" s="28">
        <f t="shared" si="94"/>
        <v>0.16997075073123172</v>
      </c>
      <c r="D68" s="67"/>
      <c r="E68" s="28">
        <f>E25/E$42</f>
        <v>0.18203967977723634</v>
      </c>
      <c r="F68" s="67"/>
      <c r="G68" s="28">
        <f>G25/G$42</f>
        <v>0.16682990532158015</v>
      </c>
      <c r="H68" s="67"/>
      <c r="I68" s="28">
        <f>I25/I$42</f>
        <v>0.16489199878308489</v>
      </c>
      <c r="J68" s="67"/>
      <c r="K68" s="28">
        <f>K25/K$42</f>
        <v>0.16098484848484848</v>
      </c>
      <c r="L68" s="67"/>
      <c r="M68" s="28">
        <f>M25/M$42</f>
        <v>0.15827104322391941</v>
      </c>
      <c r="N68" s="24"/>
      <c r="O68" s="28">
        <f>O25/O$42</f>
        <v>0.15099087763447624</v>
      </c>
      <c r="P68" s="24"/>
      <c r="Q68" s="28">
        <f>Q25/Q$42</f>
        <v>0.14715245843650512</v>
      </c>
      <c r="R68" s="24"/>
      <c r="S68" s="28">
        <f>S25/S$42</f>
        <v>0.13184438040345822</v>
      </c>
      <c r="T68" s="24"/>
      <c r="U68" s="28">
        <f>U25/U$42</f>
        <v>0.11341292134831461</v>
      </c>
      <c r="V68" s="24"/>
      <c r="W68" s="28">
        <f>W25/W$42</f>
        <v>0.10785981626403539</v>
      </c>
      <c r="X68" s="24"/>
      <c r="Y68" s="28">
        <f>Y25/Y$42</f>
        <v>0.10692871419053963</v>
      </c>
      <c r="Z68" s="24"/>
      <c r="AA68" s="28">
        <f t="shared" si="80"/>
        <v>0.1146417445482866</v>
      </c>
      <c r="AB68" s="91"/>
      <c r="AC68" s="28">
        <f t="shared" si="81"/>
        <v>0.10713254403696217</v>
      </c>
      <c r="AD68" s="24"/>
      <c r="AE68" s="28">
        <f t="shared" si="82"/>
        <v>9.0010818608005763E-2</v>
      </c>
      <c r="AF68" s="24"/>
      <c r="AG68" s="28">
        <f t="shared" si="83"/>
        <v>0.10386612810155799</v>
      </c>
      <c r="AH68" s="24"/>
      <c r="AI68" s="28">
        <f t="shared" si="84"/>
        <v>9.7243728708578503E-2</v>
      </c>
      <c r="AJ68" s="24"/>
      <c r="AK68" s="28">
        <f t="shared" si="49"/>
        <v>0.1055607917059378</v>
      </c>
      <c r="AL68" s="24"/>
      <c r="AM68" s="28">
        <f t="shared" si="50"/>
        <v>7.8016271020591665E-2</v>
      </c>
      <c r="AN68" s="24"/>
      <c r="AO68" s="28">
        <f t="shared" si="51"/>
        <v>6.8897411753898435E-2</v>
      </c>
      <c r="AP68" s="24"/>
      <c r="AQ68" s="28">
        <f t="shared" si="51"/>
        <v>8.7286251466630396E-2</v>
      </c>
      <c r="AR68" s="24"/>
      <c r="AS68" s="28">
        <f t="shared" si="52"/>
        <v>9.0098126672613743E-2</v>
      </c>
      <c r="AT68" s="24"/>
      <c r="AU68" s="28">
        <f t="shared" si="52"/>
        <v>7.9462459830557997E-2</v>
      </c>
      <c r="AV68" s="24"/>
      <c r="AW68" s="28">
        <f t="shared" si="53"/>
        <v>8.4537350138333842E-2</v>
      </c>
      <c r="AX68" s="24"/>
      <c r="AY68" s="28">
        <f t="shared" si="53"/>
        <v>8.393070489844684E-2</v>
      </c>
      <c r="AZ68" s="24"/>
      <c r="BA68" s="28">
        <f t="shared" ref="BA68" si="95">BA25/BA$42</f>
        <v>0.10113365155131265</v>
      </c>
      <c r="BB68" s="24"/>
    </row>
    <row r="69" spans="1:54" x14ac:dyDescent="0.2">
      <c r="A69" s="24" t="s">
        <v>47</v>
      </c>
      <c r="B69" s="28">
        <f t="shared" si="94"/>
        <v>4.7752808988764044E-2</v>
      </c>
      <c r="C69" s="28">
        <f t="shared" si="94"/>
        <v>4.3223919402014949E-2</v>
      </c>
      <c r="D69" s="67"/>
      <c r="E69" s="28">
        <f>E26/E$42</f>
        <v>5.7431256526279152E-2</v>
      </c>
      <c r="F69" s="67"/>
      <c r="G69" s="28">
        <f>G26/G$42</f>
        <v>4.701273261508325E-2</v>
      </c>
      <c r="H69" s="67"/>
      <c r="I69" s="28">
        <f>I26/I$42</f>
        <v>4.8980833586857314E-2</v>
      </c>
      <c r="J69" s="67"/>
      <c r="K69" s="28">
        <f>K26/K$42</f>
        <v>5.2398989898989896E-2</v>
      </c>
      <c r="L69" s="67"/>
      <c r="M69" s="28">
        <f>M26/M$42</f>
        <v>5.1348716282092949E-2</v>
      </c>
      <c r="N69" s="24"/>
      <c r="O69" s="28">
        <f>O26/O$42</f>
        <v>5.0644856873230573E-2</v>
      </c>
      <c r="P69" s="24"/>
      <c r="Q69" s="28">
        <f>Q26/Q$42</f>
        <v>4.421648390519986E-2</v>
      </c>
      <c r="R69" s="24"/>
      <c r="S69" s="28">
        <f>S26/S$42</f>
        <v>3.7103746397694523E-2</v>
      </c>
      <c r="T69" s="24"/>
      <c r="U69" s="28">
        <f>U26/U$42</f>
        <v>3.5814606741573031E-2</v>
      </c>
      <c r="V69" s="24"/>
      <c r="W69" s="28">
        <f>W26/W$42</f>
        <v>3.9469207213337867E-2</v>
      </c>
      <c r="X69" s="24"/>
      <c r="Y69" s="28">
        <f>Y26/Y$42</f>
        <v>4.0306462358427712E-2</v>
      </c>
      <c r="Z69" s="24"/>
      <c r="AA69" s="28">
        <f t="shared" si="80"/>
        <v>4.5794392523364487E-2</v>
      </c>
      <c r="AB69" s="91"/>
      <c r="AC69" s="28">
        <f t="shared" si="81"/>
        <v>5.1689286745596301E-2</v>
      </c>
      <c r="AD69" s="24"/>
      <c r="AE69" s="28">
        <f t="shared" si="82"/>
        <v>3.7793003966822933E-2</v>
      </c>
      <c r="AF69" s="24"/>
      <c r="AG69" s="28">
        <f t="shared" si="83"/>
        <v>3.5487593768032316E-2</v>
      </c>
      <c r="AH69" s="24"/>
      <c r="AI69" s="28">
        <f t="shared" si="84"/>
        <v>4.273768968720966E-2</v>
      </c>
      <c r="AJ69" s="24"/>
      <c r="AK69" s="28">
        <f t="shared" si="49"/>
        <v>3.2359409362236885E-2</v>
      </c>
      <c r="AL69" s="24"/>
      <c r="AM69" s="28">
        <f t="shared" si="50"/>
        <v>2.7437925825038591E-2</v>
      </c>
      <c r="AN69" s="24"/>
      <c r="AO69" s="28">
        <f t="shared" si="51"/>
        <v>3.1824042572038802E-2</v>
      </c>
      <c r="AP69" s="24"/>
      <c r="AQ69" s="28">
        <f t="shared" si="51"/>
        <v>2.4984108209651454E-2</v>
      </c>
      <c r="AR69" s="24"/>
      <c r="AS69" s="28">
        <f t="shared" si="52"/>
        <v>2.4382991376746953E-2</v>
      </c>
      <c r="AT69" s="24"/>
      <c r="AU69" s="28">
        <f t="shared" si="52"/>
        <v>2.2202746129126497E-2</v>
      </c>
      <c r="AV69" s="24"/>
      <c r="AW69" s="28">
        <f t="shared" si="53"/>
        <v>2.305564094681832E-2</v>
      </c>
      <c r="AX69" s="24"/>
      <c r="AY69" s="28">
        <f t="shared" si="53"/>
        <v>2.3894862604540025E-2</v>
      </c>
      <c r="AZ69" s="24"/>
      <c r="BA69" s="28">
        <f t="shared" ref="BA69" si="96">BA26/BA$42</f>
        <v>2.7744630071599045E-2</v>
      </c>
      <c r="BB69" s="24"/>
    </row>
    <row r="70" spans="1:54" x14ac:dyDescent="0.2">
      <c r="A70" s="24" t="s">
        <v>475</v>
      </c>
      <c r="B70" s="28">
        <f t="shared" si="94"/>
        <v>3.4058988764044944E-2</v>
      </c>
      <c r="C70" s="28">
        <f t="shared" si="94"/>
        <v>3.2499187520311994E-2</v>
      </c>
      <c r="D70" s="67"/>
      <c r="E70" s="28">
        <f>E27/E$42</f>
        <v>2.6453184824225547E-2</v>
      </c>
      <c r="F70" s="67"/>
      <c r="G70" s="28">
        <f>G27/G$42</f>
        <v>3.2647730982696702E-2</v>
      </c>
      <c r="H70" s="67"/>
      <c r="I70" s="28">
        <f>I27/I$42</f>
        <v>3.0118649224216611E-2</v>
      </c>
      <c r="J70" s="67"/>
      <c r="K70" s="28">
        <f>K27/K$42</f>
        <v>2.7777777777777776E-2</v>
      </c>
      <c r="L70" s="67"/>
      <c r="M70" s="28">
        <f>M27/M$42</f>
        <v>3.5749106272343192E-2</v>
      </c>
      <c r="N70" s="24"/>
      <c r="O70" s="28">
        <f>O27/O$42</f>
        <v>3.0827304183705568E-2</v>
      </c>
      <c r="P70" s="24"/>
      <c r="Q70" s="28">
        <f>Q27/Q$42</f>
        <v>3.0067209055535903E-2</v>
      </c>
      <c r="R70" s="24"/>
      <c r="S70" s="28">
        <f>S27/S$42</f>
        <v>2.7017291066282419E-2</v>
      </c>
      <c r="T70" s="24"/>
      <c r="U70" s="28">
        <f>U27/U$42</f>
        <v>2.3525280898876403E-2</v>
      </c>
      <c r="V70" s="24"/>
      <c r="W70" s="28">
        <f>W27/W$42</f>
        <v>2.8581150051037767E-2</v>
      </c>
      <c r="X70" s="24"/>
      <c r="Y70" s="28">
        <f>Y27/Y$42</f>
        <v>2.8647568287808126E-2</v>
      </c>
      <c r="Z70" s="24"/>
      <c r="AA70" s="28">
        <f t="shared" si="80"/>
        <v>3.3956386292834893E-2</v>
      </c>
      <c r="AB70" s="91"/>
      <c r="AC70" s="28">
        <f t="shared" si="81"/>
        <v>3.14755991914525E-2</v>
      </c>
      <c r="AD70" s="24"/>
      <c r="AE70" s="28">
        <f t="shared" si="82"/>
        <v>2.3656689505950235E-2</v>
      </c>
      <c r="AF70" s="24"/>
      <c r="AG70" s="28">
        <f t="shared" si="83"/>
        <v>1.7599538372763995E-2</v>
      </c>
      <c r="AH70" s="24"/>
      <c r="AI70" s="28">
        <f t="shared" si="84"/>
        <v>2.6323939300092906E-2</v>
      </c>
      <c r="AJ70" s="24"/>
      <c r="AK70" s="28">
        <f t="shared" si="49"/>
        <v>1.5080113100848256E-2</v>
      </c>
      <c r="AL70" s="24"/>
      <c r="AM70" s="28">
        <f t="shared" si="50"/>
        <v>2.4132151629250812E-2</v>
      </c>
      <c r="AN70" s="24"/>
      <c r="AO70" s="28">
        <f t="shared" si="51"/>
        <v>1.4435648177007293E-2</v>
      </c>
      <c r="AP70" s="24"/>
      <c r="AQ70" s="28">
        <f t="shared" si="51"/>
        <v>2.0872799263759442E-2</v>
      </c>
      <c r="AR70" s="24"/>
      <c r="AS70" s="28">
        <f t="shared" si="52"/>
        <v>1.8733273862622659E-2</v>
      </c>
      <c r="AT70" s="24"/>
      <c r="AU70" s="28">
        <f t="shared" si="52"/>
        <v>2.1034180543382998E-2</v>
      </c>
      <c r="AV70" s="24"/>
      <c r="AW70" s="28">
        <f t="shared" si="53"/>
        <v>3.2585305871503226E-2</v>
      </c>
      <c r="AX70" s="24"/>
      <c r="AY70" s="28">
        <f t="shared" si="53"/>
        <v>2.7777777777777776E-2</v>
      </c>
      <c r="AZ70" s="24"/>
      <c r="BA70" s="28">
        <f t="shared" ref="BA70" si="97">BA27/BA$42</f>
        <v>3.3711217183770882E-2</v>
      </c>
      <c r="BB70" s="24"/>
    </row>
    <row r="71" spans="1:54" x14ac:dyDescent="0.2">
      <c r="A71" s="24" t="s">
        <v>476</v>
      </c>
      <c r="B71" s="28">
        <f t="shared" si="94"/>
        <v>9.8314606741573031E-3</v>
      </c>
      <c r="C71" s="28">
        <f t="shared" si="94"/>
        <v>7.7998050048748782E-3</v>
      </c>
      <c r="D71" s="67"/>
      <c r="E71" s="28">
        <f>E28/E$42</f>
        <v>6.2652279846849984E-3</v>
      </c>
      <c r="F71" s="67"/>
      <c r="G71" s="28">
        <f>G28/G$42</f>
        <v>1.0447273914462945E-2</v>
      </c>
      <c r="H71" s="67"/>
      <c r="I71" s="28">
        <f>I28/I$42</f>
        <v>1.2169151201703681E-2</v>
      </c>
      <c r="J71" s="67"/>
      <c r="K71" s="28">
        <f>K28/K$42</f>
        <v>8.2070707070707079E-3</v>
      </c>
      <c r="L71" s="67"/>
      <c r="M71" s="28">
        <f>M28/M$42</f>
        <v>1.2674683132921676E-2</v>
      </c>
      <c r="N71" s="24"/>
      <c r="O71" s="28">
        <f>O28/O$42</f>
        <v>1.8873859704309531E-2</v>
      </c>
      <c r="P71" s="24"/>
      <c r="Q71" s="28">
        <f>Q28/Q$42</f>
        <v>1.6271666077113549E-2</v>
      </c>
      <c r="R71" s="24"/>
      <c r="S71" s="28">
        <f>S28/S$42</f>
        <v>1.2247838616714697E-2</v>
      </c>
      <c r="T71" s="24"/>
      <c r="U71" s="28">
        <f>U28/U$42</f>
        <v>8.0758426966292141E-3</v>
      </c>
      <c r="V71" s="24"/>
      <c r="W71" s="28">
        <f>W28/W$42</f>
        <v>9.8673018033344669E-3</v>
      </c>
      <c r="X71" s="24"/>
      <c r="Y71" s="28">
        <f>Y28/Y$42</f>
        <v>1.0992671552298468E-2</v>
      </c>
      <c r="Z71" s="24"/>
      <c r="AA71" s="28">
        <f t="shared" si="80"/>
        <v>1.4018691588785047E-2</v>
      </c>
      <c r="AB71" s="91"/>
      <c r="AC71" s="28">
        <f t="shared" si="81"/>
        <v>1.1839445567427087E-2</v>
      </c>
      <c r="AD71" s="24"/>
      <c r="AE71" s="28">
        <f t="shared" si="82"/>
        <v>5.1929318427695638E-3</v>
      </c>
      <c r="AF71" s="24"/>
      <c r="AG71" s="28">
        <f t="shared" si="83"/>
        <v>5.7703404500865554E-3</v>
      </c>
      <c r="AH71" s="24"/>
      <c r="AI71" s="28">
        <f t="shared" si="84"/>
        <v>1.2697429544750697E-2</v>
      </c>
      <c r="AJ71" s="24"/>
      <c r="AK71" s="28">
        <f t="shared" si="49"/>
        <v>6.5975494816211122E-3</v>
      </c>
      <c r="AL71" s="24"/>
      <c r="AM71" s="28">
        <f t="shared" si="50"/>
        <v>5.2892387132604515E-3</v>
      </c>
      <c r="AN71" s="24"/>
      <c r="AO71" s="28">
        <f t="shared" si="51"/>
        <v>5.5774095229346359E-3</v>
      </c>
      <c r="AP71" s="24"/>
      <c r="AQ71" s="28">
        <f t="shared" si="51"/>
        <v>6.3250906859877096E-3</v>
      </c>
      <c r="AR71" s="24"/>
      <c r="AS71" s="28">
        <f t="shared" si="52"/>
        <v>5.3523639607493305E-3</v>
      </c>
      <c r="AT71" s="24"/>
      <c r="AU71" s="28">
        <f t="shared" si="52"/>
        <v>1.1101373064563248E-2</v>
      </c>
      <c r="AV71" s="24"/>
      <c r="AW71" s="28">
        <f t="shared" si="53"/>
        <v>1.4448201660006148E-2</v>
      </c>
      <c r="AX71" s="24"/>
      <c r="AY71" s="28">
        <f t="shared" si="53"/>
        <v>1.2246117084826763E-2</v>
      </c>
      <c r="AZ71" s="24"/>
      <c r="BA71" s="28">
        <f t="shared" ref="BA71" si="98">BA28/BA$42</f>
        <v>1.1634844868735084E-2</v>
      </c>
      <c r="BB71" s="24"/>
    </row>
    <row r="72" spans="1:54" x14ac:dyDescent="0.2">
      <c r="A72" s="24" t="s">
        <v>478</v>
      </c>
      <c r="B72" s="28">
        <f>B30/B$42</f>
        <v>4.7401685393258425E-2</v>
      </c>
      <c r="C72" s="28">
        <f>C30/C$42</f>
        <v>5.6873578160545987E-2</v>
      </c>
      <c r="D72" s="67"/>
      <c r="E72" s="28">
        <f>E30/E$42</f>
        <v>6.6132962060563877E-2</v>
      </c>
      <c r="F72" s="67"/>
      <c r="G72" s="28">
        <f>G30/G$42</f>
        <v>4.9298073783872021E-2</v>
      </c>
      <c r="H72" s="67"/>
      <c r="I72" s="28">
        <f>I30/I$42</f>
        <v>5.1414663827198052E-2</v>
      </c>
      <c r="J72" s="67"/>
      <c r="K72" s="28">
        <f>K30/K$42</f>
        <v>3.3143939393939392E-2</v>
      </c>
      <c r="L72" s="67"/>
      <c r="M72" s="28">
        <f>M30/M$42</f>
        <v>3.3149171270718231E-2</v>
      </c>
      <c r="N72" s="24"/>
      <c r="O72" s="28">
        <f>O30/O$42</f>
        <v>3.2085561497326207E-2</v>
      </c>
      <c r="P72" s="24"/>
      <c r="Q72" s="28">
        <f>Q30/Q$42</f>
        <v>2.7237354085603113E-2</v>
      </c>
      <c r="R72" s="24"/>
      <c r="S72" s="28">
        <f>S30/S$42</f>
        <v>3.2780979827089336E-2</v>
      </c>
      <c r="T72" s="24"/>
      <c r="U72" s="28">
        <f>U30/U$42</f>
        <v>4.002808988764045E-2</v>
      </c>
      <c r="V72" s="24"/>
      <c r="W72" s="28">
        <f>W30/W$42</f>
        <v>3.3344675059544061E-2</v>
      </c>
      <c r="X72" s="24"/>
      <c r="Y72" s="28">
        <f>Y30/Y$42</f>
        <v>2.9980013324450366E-2</v>
      </c>
      <c r="Z72" s="24"/>
      <c r="AA72" s="28">
        <f>AA30/AA$42</f>
        <v>3.3021806853582553E-2</v>
      </c>
      <c r="AB72" s="91"/>
      <c r="AC72" s="28">
        <f>AC30/AC$42</f>
        <v>2.3678891134854173E-2</v>
      </c>
      <c r="AD72" s="24"/>
      <c r="AE72" s="28">
        <f>AE30/AE$42</f>
        <v>1.9617742517129461E-2</v>
      </c>
      <c r="AF72" s="24"/>
      <c r="AG72" s="28">
        <f>AG30/AG$42</f>
        <v>3.0294287362954413E-2</v>
      </c>
      <c r="AH72" s="24"/>
      <c r="AI72" s="28">
        <f>AI30/AI$42</f>
        <v>4.1189222669557136E-2</v>
      </c>
      <c r="AJ72" s="24"/>
      <c r="AK72" s="28">
        <f t="shared" si="49"/>
        <v>3.1416902293433867E-4</v>
      </c>
      <c r="AL72" s="24"/>
      <c r="AM72" s="28">
        <f t="shared" si="50"/>
        <v>6.6115483915755644E-4</v>
      </c>
      <c r="AN72" s="24"/>
      <c r="AO72" s="28">
        <f t="shared" si="51"/>
        <v>0</v>
      </c>
      <c r="AP72" s="24"/>
      <c r="AQ72" s="28">
        <f t="shared" si="51"/>
        <v>1.8975272057963129E-3</v>
      </c>
      <c r="AR72" s="24"/>
      <c r="AS72" s="28">
        <f t="shared" si="52"/>
        <v>1.4867677668748143E-3</v>
      </c>
      <c r="AT72" s="24"/>
      <c r="AU72" s="28">
        <f t="shared" si="52"/>
        <v>2.9214139643587495E-4</v>
      </c>
      <c r="AV72" s="24"/>
      <c r="AW72" s="28">
        <f t="shared" si="53"/>
        <v>3.074085459575776E-4</v>
      </c>
      <c r="AX72" s="24"/>
      <c r="AY72" s="28">
        <f t="shared" si="53"/>
        <v>0</v>
      </c>
      <c r="AZ72" s="24"/>
      <c r="BA72" s="28">
        <f t="shared" ref="BA72" si="99">BA29/BA$42</f>
        <v>5.966587112171838E-4</v>
      </c>
      <c r="BB72" s="24"/>
    </row>
    <row r="73" spans="1:54" x14ac:dyDescent="0.2">
      <c r="A73" s="24" t="s">
        <v>479</v>
      </c>
      <c r="B73" s="28"/>
      <c r="C73" s="28"/>
      <c r="D73" s="67"/>
      <c r="E73" s="28"/>
      <c r="F73" s="67"/>
      <c r="G73" s="28"/>
      <c r="H73" s="67"/>
      <c r="I73" s="28"/>
      <c r="J73" s="67"/>
      <c r="K73" s="28"/>
      <c r="L73" s="67"/>
      <c r="M73" s="28"/>
      <c r="N73" s="24"/>
      <c r="O73" s="28"/>
      <c r="P73" s="24"/>
      <c r="Q73" s="28"/>
      <c r="R73" s="24"/>
      <c r="S73" s="28"/>
      <c r="T73" s="24"/>
      <c r="U73" s="28"/>
      <c r="V73" s="24"/>
      <c r="W73" s="28"/>
      <c r="X73" s="24"/>
      <c r="Y73" s="28"/>
      <c r="Z73" s="24"/>
      <c r="AA73" s="28">
        <f>AA30/AA$42</f>
        <v>3.3021806853582553E-2</v>
      </c>
      <c r="AB73" s="91"/>
      <c r="AC73" s="28">
        <f>AC30/AC$42</f>
        <v>2.3678891134854173E-2</v>
      </c>
      <c r="AD73" s="24"/>
      <c r="AE73" s="28">
        <f>AE30/AE$42</f>
        <v>1.9617742517129461E-2</v>
      </c>
      <c r="AF73" s="24"/>
      <c r="AG73" s="28">
        <f>AG30/AG$42</f>
        <v>3.0294287362954413E-2</v>
      </c>
      <c r="AH73" s="24"/>
      <c r="AI73" s="28">
        <f>AI30/AI$42</f>
        <v>4.1189222669557136E-2</v>
      </c>
      <c r="AJ73" s="24"/>
      <c r="AK73" s="28">
        <f t="shared" si="49"/>
        <v>4.0213634935595349E-2</v>
      </c>
      <c r="AL73" s="24"/>
      <c r="AM73" s="28">
        <f t="shared" si="50"/>
        <v>4.4958529062713838E-2</v>
      </c>
      <c r="AN73" s="24"/>
      <c r="AO73" s="28">
        <f t="shared" si="51"/>
        <v>3.8713783747428648E-2</v>
      </c>
      <c r="AP73" s="24"/>
      <c r="AQ73" s="28">
        <f t="shared" si="51"/>
        <v>3.5736762375830559E-2</v>
      </c>
      <c r="AR73" s="24"/>
      <c r="AS73" s="28">
        <f t="shared" si="52"/>
        <v>3.6574487065120426E-2</v>
      </c>
      <c r="AT73" s="24"/>
      <c r="AU73" s="28">
        <f t="shared" si="52"/>
        <v>3.1843412211510373E-2</v>
      </c>
      <c r="AV73" s="24"/>
      <c r="AW73" s="28">
        <f t="shared" si="53"/>
        <v>3.1970488779588073E-2</v>
      </c>
      <c r="AX73" s="24"/>
      <c r="AY73" s="28">
        <f t="shared" si="53"/>
        <v>3.7037037037037035E-2</v>
      </c>
      <c r="AZ73" s="24"/>
      <c r="BA73" s="28">
        <f t="shared" ref="BA73" si="100">BA30/BA$42</f>
        <v>3.7291169451073983E-2</v>
      </c>
      <c r="BB73" s="24"/>
    </row>
    <row r="74" spans="1:54" x14ac:dyDescent="0.2">
      <c r="A74" s="24" t="s">
        <v>480</v>
      </c>
      <c r="B74" s="28"/>
      <c r="C74" s="28"/>
      <c r="D74" s="67"/>
      <c r="E74" s="28"/>
      <c r="F74" s="67"/>
      <c r="G74" s="28"/>
      <c r="H74" s="67"/>
      <c r="I74" s="28"/>
      <c r="J74" s="67"/>
      <c r="K74" s="28"/>
      <c r="L74" s="67"/>
      <c r="M74" s="28"/>
      <c r="N74" s="24"/>
      <c r="O74" s="28"/>
      <c r="P74" s="24"/>
      <c r="Q74" s="28"/>
      <c r="R74" s="24"/>
      <c r="S74" s="28"/>
      <c r="T74" s="24"/>
      <c r="U74" s="28"/>
      <c r="V74" s="24"/>
      <c r="W74" s="28"/>
      <c r="X74" s="24"/>
      <c r="Y74" s="28"/>
      <c r="Z74" s="24"/>
      <c r="AA74" s="28">
        <f>AA31/AA$42</f>
        <v>1.869158878504673E-3</v>
      </c>
      <c r="AB74" s="91"/>
      <c r="AC74" s="28">
        <f>AC31/AC$42</f>
        <v>1.7326017903551833E-3</v>
      </c>
      <c r="AD74" s="24"/>
      <c r="AE74" s="28">
        <f>AE31/AE$42</f>
        <v>1.44248106743599E-3</v>
      </c>
      <c r="AF74" s="24"/>
      <c r="AG74" s="28">
        <f>AG31/AG$42</f>
        <v>1.7311021350259665E-3</v>
      </c>
      <c r="AH74" s="24"/>
      <c r="AI74" s="28">
        <f>AI31/AI$42</f>
        <v>1.548467017652524E-3</v>
      </c>
      <c r="AJ74" s="24"/>
      <c r="AK74" s="28">
        <f t="shared" si="49"/>
        <v>1.2566760917373547E-3</v>
      </c>
      <c r="AL74" s="24"/>
      <c r="AM74" s="28">
        <f t="shared" si="50"/>
        <v>1.3223096783151129E-3</v>
      </c>
      <c r="AN74" s="24"/>
      <c r="AO74" s="28">
        <f t="shared" si="51"/>
        <v>9.8424873934140631E-4</v>
      </c>
      <c r="AP74" s="24"/>
      <c r="AQ74" s="28">
        <f t="shared" si="51"/>
        <v>2.8462908086944695E-3</v>
      </c>
      <c r="AR74" s="24"/>
      <c r="AS74" s="28">
        <f t="shared" si="52"/>
        <v>1.1894142134998512E-3</v>
      </c>
      <c r="AT74" s="24"/>
      <c r="AU74" s="28">
        <f t="shared" si="52"/>
        <v>1.1685655857434998E-3</v>
      </c>
      <c r="AV74" s="24"/>
      <c r="AW74" s="28">
        <f t="shared" si="53"/>
        <v>9.2222563787273287E-4</v>
      </c>
      <c r="AX74" s="24"/>
      <c r="AY74" s="28">
        <f t="shared" si="53"/>
        <v>8.960573476702509E-4</v>
      </c>
      <c r="AZ74" s="24"/>
      <c r="BA74" s="28">
        <f t="shared" ref="BA74" si="101">BA31/BA$42</f>
        <v>2.983293556085919E-4</v>
      </c>
      <c r="BB74" s="24"/>
    </row>
    <row r="75" spans="1:54" x14ac:dyDescent="0.2">
      <c r="A75" s="24" t="s">
        <v>481</v>
      </c>
      <c r="B75" s="28"/>
      <c r="C75" s="28"/>
      <c r="D75" s="67"/>
      <c r="E75" s="28"/>
      <c r="F75" s="67"/>
      <c r="G75" s="28"/>
      <c r="H75" s="67"/>
      <c r="I75" s="28"/>
      <c r="J75" s="67"/>
      <c r="K75" s="28"/>
      <c r="L75" s="67"/>
      <c r="M75" s="28"/>
      <c r="N75" s="24"/>
      <c r="O75" s="28"/>
      <c r="P75" s="24"/>
      <c r="Q75" s="28"/>
      <c r="R75" s="24"/>
      <c r="S75" s="28"/>
      <c r="T75" s="24"/>
      <c r="U75" s="28"/>
      <c r="V75" s="24"/>
      <c r="W75" s="28"/>
      <c r="X75" s="24"/>
      <c r="Y75" s="28"/>
      <c r="Z75" s="24"/>
      <c r="AA75" s="28">
        <f>AA32/AA$42</f>
        <v>1.557632398753894E-3</v>
      </c>
      <c r="AB75" s="91"/>
      <c r="AC75" s="28">
        <f>AC32/AC$42</f>
        <v>2.310135720473578E-3</v>
      </c>
      <c r="AD75" s="24"/>
      <c r="AE75" s="28">
        <f>AE32/AE$42</f>
        <v>2.8849621348719798E-4</v>
      </c>
      <c r="AF75" s="24"/>
      <c r="AG75" s="28">
        <f>AG32/AG$42</f>
        <v>0</v>
      </c>
      <c r="AH75" s="24"/>
      <c r="AI75" s="28">
        <f>AI32/AI$42</f>
        <v>1.2387736141220192E-3</v>
      </c>
      <c r="AJ75" s="24"/>
      <c r="AK75" s="28">
        <f t="shared" si="49"/>
        <v>1.5708451146716933E-3</v>
      </c>
      <c r="AL75" s="24"/>
      <c r="AM75" s="28">
        <f t="shared" si="50"/>
        <v>9.917322587363346E-4</v>
      </c>
      <c r="AN75" s="24"/>
      <c r="AO75" s="28">
        <f t="shared" si="51"/>
        <v>6.5616582622760424E-4</v>
      </c>
      <c r="AP75" s="24"/>
      <c r="AQ75" s="28">
        <f t="shared" si="51"/>
        <v>6.3250906859877104E-4</v>
      </c>
      <c r="AR75" s="24"/>
      <c r="AS75" s="28">
        <f t="shared" si="52"/>
        <v>5.9470710674992561E-4</v>
      </c>
      <c r="AT75" s="24"/>
      <c r="AU75" s="28">
        <f t="shared" si="52"/>
        <v>5.842827928717499E-4</v>
      </c>
      <c r="AV75" s="24"/>
      <c r="AW75" s="28">
        <f t="shared" si="53"/>
        <v>6.1481709191515521E-4</v>
      </c>
      <c r="AX75" s="24"/>
      <c r="AY75" s="28">
        <f t="shared" si="53"/>
        <v>2.9868578255675028E-4</v>
      </c>
      <c r="AZ75" s="24"/>
      <c r="BA75" s="28">
        <f t="shared" ref="BA75" si="102">BA32/BA$42</f>
        <v>8.949880668257757E-4</v>
      </c>
      <c r="BB75" s="24"/>
    </row>
    <row r="76" spans="1:54" x14ac:dyDescent="0.2">
      <c r="A76" s="24" t="s">
        <v>497</v>
      </c>
      <c r="B76" s="28">
        <f t="shared" ref="B76:C78" si="103">B34/B$42</f>
        <v>2.8089887640449437E-3</v>
      </c>
      <c r="C76" s="28">
        <f t="shared" si="103"/>
        <v>9.7497562560935978E-4</v>
      </c>
      <c r="D76" s="67"/>
      <c r="E76" s="28">
        <f>E34/E$42</f>
        <v>3.4806822137138882E-4</v>
      </c>
      <c r="F76" s="67"/>
      <c r="G76" s="28">
        <f>G34/G$42</f>
        <v>9.7943192948090111E-4</v>
      </c>
      <c r="H76" s="67"/>
      <c r="I76" s="28">
        <f>I34/I$42</f>
        <v>3.6507453605111044E-3</v>
      </c>
      <c r="J76" s="67"/>
      <c r="K76" s="28">
        <f>K34/K$42</f>
        <v>6.9444444444444441E-3</v>
      </c>
      <c r="L76" s="67"/>
      <c r="M76" s="28">
        <f>M34/M$42</f>
        <v>5.5248618784530384E-3</v>
      </c>
      <c r="N76" s="24"/>
      <c r="O76" s="28">
        <f>O34/O$42</f>
        <v>6.2912865681031774E-3</v>
      </c>
      <c r="P76" s="24"/>
      <c r="Q76" s="28">
        <f>Q34/Q$42</f>
        <v>5.6597099398655818E-3</v>
      </c>
      <c r="R76" s="24"/>
      <c r="S76" s="28">
        <f>S34/S$42</f>
        <v>7.5648414985590778E-3</v>
      </c>
      <c r="T76" s="24"/>
      <c r="U76" s="28">
        <f>U34/U$42</f>
        <v>7.7247191011235953E-3</v>
      </c>
      <c r="V76" s="24"/>
      <c r="W76" s="28">
        <f>W34/W$42</f>
        <v>5.1037767948281729E-3</v>
      </c>
      <c r="X76" s="24"/>
      <c r="Y76" s="28">
        <f>Y34/Y$42</f>
        <v>8.6608927381745509E-3</v>
      </c>
      <c r="Z76" s="24"/>
      <c r="AA76" s="28">
        <f>AA34/AA$42</f>
        <v>3.1152647975077883E-4</v>
      </c>
      <c r="AB76" s="91"/>
      <c r="AC76" s="28">
        <f>AC34/AC$42</f>
        <v>5.775339301183945E-4</v>
      </c>
      <c r="AD76" s="24"/>
      <c r="AE76" s="28">
        <f>AE34/AE$42</f>
        <v>1.44248106743599E-3</v>
      </c>
      <c r="AF76" s="24"/>
      <c r="AG76" s="28">
        <f>AG34/AG$42</f>
        <v>2.8851702250432774E-4</v>
      </c>
      <c r="AH76" s="24"/>
      <c r="AI76" s="28">
        <f>AI34/AI$42</f>
        <v>3.0969340353050479E-4</v>
      </c>
      <c r="AJ76" s="24"/>
      <c r="AK76" s="28">
        <f t="shared" si="49"/>
        <v>1.885014137606032E-3</v>
      </c>
      <c r="AL76" s="24"/>
      <c r="AM76" s="28">
        <f t="shared" si="50"/>
        <v>2.975196776209004E-3</v>
      </c>
      <c r="AN76" s="24"/>
      <c r="AO76" s="28">
        <f t="shared" si="51"/>
        <v>9.8424873934140631E-4</v>
      </c>
      <c r="AP76" s="24"/>
      <c r="AQ76" s="28">
        <f t="shared" si="51"/>
        <v>2.5300362743950842E-3</v>
      </c>
      <c r="AR76" s="24"/>
      <c r="AS76" s="28">
        <f t="shared" si="52"/>
        <v>1.7841213202497771E-3</v>
      </c>
      <c r="AT76" s="24"/>
      <c r="AU76" s="28">
        <f t="shared" si="52"/>
        <v>2.6292725679228747E-3</v>
      </c>
      <c r="AV76" s="24"/>
      <c r="AW76" s="28">
        <f t="shared" si="53"/>
        <v>2.1518598217030432E-3</v>
      </c>
      <c r="AX76" s="24"/>
      <c r="AY76" s="28">
        <f t="shared" si="53"/>
        <v>5.675029868578256E-3</v>
      </c>
      <c r="AZ76" s="24"/>
      <c r="BA76" s="28">
        <f t="shared" ref="BA76" si="104">BA33/BA$42</f>
        <v>7.4582338902147967E-3</v>
      </c>
      <c r="BB76" s="24"/>
    </row>
    <row r="77" spans="1:54" x14ac:dyDescent="0.2">
      <c r="A77" s="24" t="s">
        <v>483</v>
      </c>
      <c r="B77" s="28">
        <f t="shared" si="103"/>
        <v>3.1601123595505617E-3</v>
      </c>
      <c r="C77" s="28">
        <f t="shared" si="103"/>
        <v>3.2499187520311991E-3</v>
      </c>
      <c r="D77" s="67"/>
      <c r="E77" s="28">
        <f>E35/E$42</f>
        <v>2.7845457709711106E-3</v>
      </c>
      <c r="F77" s="67"/>
      <c r="G77" s="28">
        <f>G35/G$42</f>
        <v>3.5912504080966375E-3</v>
      </c>
      <c r="H77" s="67"/>
      <c r="I77" s="28">
        <f>I35/I$42</f>
        <v>3.0422878004259203E-3</v>
      </c>
      <c r="J77" s="67"/>
      <c r="K77" s="28">
        <f>K35/K$42</f>
        <v>6.9444444444444441E-3</v>
      </c>
      <c r="L77" s="67"/>
      <c r="M77" s="28">
        <f>M35/M$42</f>
        <v>4.2248943776405593E-3</v>
      </c>
      <c r="N77" s="24"/>
      <c r="O77" s="28">
        <f>O35/O$42</f>
        <v>6.2912865681031774E-3</v>
      </c>
      <c r="P77" s="24"/>
      <c r="Q77" s="28">
        <f>Q35/Q$42</f>
        <v>4.9522461973823843E-3</v>
      </c>
      <c r="R77" s="24"/>
      <c r="S77" s="28">
        <f>S35/S$42</f>
        <v>3.9625360230547552E-3</v>
      </c>
      <c r="T77" s="24"/>
      <c r="U77" s="28">
        <f>U35/U$42</f>
        <v>2.8089887640449437E-3</v>
      </c>
      <c r="V77" s="24"/>
      <c r="W77" s="28">
        <f>W35/W$42</f>
        <v>4.4232732221844168E-3</v>
      </c>
      <c r="X77" s="24"/>
      <c r="Y77" s="28">
        <f>Y35/Y$42</f>
        <v>1.6655562958027982E-3</v>
      </c>
      <c r="Z77" s="24"/>
      <c r="AA77" s="28">
        <f>AA35/AA$42</f>
        <v>3.1152647975077881E-3</v>
      </c>
      <c r="AB77" s="91"/>
      <c r="AC77" s="28">
        <f>AC35/AC$42</f>
        <v>4.0427375108287615E-3</v>
      </c>
      <c r="AD77" s="24"/>
      <c r="AE77" s="28">
        <f>AE35/AE$42</f>
        <v>3.4619545618463756E-3</v>
      </c>
      <c r="AF77" s="24"/>
      <c r="AG77" s="28">
        <f>AG35/AG$42</f>
        <v>2.59665320253895E-3</v>
      </c>
      <c r="AH77" s="24"/>
      <c r="AI77" s="28">
        <f>AI35/AI$42</f>
        <v>4.6454010529575719E-3</v>
      </c>
      <c r="AJ77" s="24"/>
      <c r="AK77" s="28">
        <f t="shared" si="49"/>
        <v>6.2833804586867733E-4</v>
      </c>
      <c r="AL77" s="24"/>
      <c r="AM77" s="28">
        <f t="shared" si="50"/>
        <v>9.917322587363346E-4</v>
      </c>
      <c r="AN77" s="24"/>
      <c r="AO77" s="28">
        <f t="shared" si="51"/>
        <v>6.5616582622760424E-4</v>
      </c>
      <c r="AP77" s="24"/>
      <c r="AQ77" s="28">
        <f t="shared" si="51"/>
        <v>3.1625453429938552E-4</v>
      </c>
      <c r="AR77" s="24"/>
      <c r="AS77" s="28">
        <f t="shared" si="52"/>
        <v>8.9206066012488853E-4</v>
      </c>
      <c r="AT77" s="24"/>
      <c r="AU77" s="28">
        <f t="shared" si="52"/>
        <v>8.7642418930762491E-4</v>
      </c>
      <c r="AV77" s="24"/>
      <c r="AW77" s="28">
        <f t="shared" si="53"/>
        <v>3.074085459575776E-4</v>
      </c>
      <c r="AX77" s="24"/>
      <c r="AY77" s="28">
        <f t="shared" si="53"/>
        <v>1.4934289127837516E-3</v>
      </c>
      <c r="AZ77" s="24"/>
      <c r="BA77" s="28">
        <f t="shared" ref="BA77" si="105">BA34/BA$42</f>
        <v>2.0883054892601432E-3</v>
      </c>
      <c r="BB77" s="24"/>
    </row>
    <row r="78" spans="1:54" x14ac:dyDescent="0.2">
      <c r="A78" s="24" t="s">
        <v>484</v>
      </c>
      <c r="B78" s="28">
        <f t="shared" si="103"/>
        <v>1.4396067415730338E-2</v>
      </c>
      <c r="C78" s="28">
        <f t="shared" si="103"/>
        <v>1.7874553136171596E-2</v>
      </c>
      <c r="D78" s="67"/>
      <c r="E78" s="28">
        <f>E36/E$42</f>
        <v>1.2878524190741385E-2</v>
      </c>
      <c r="F78" s="67"/>
      <c r="G78" s="28">
        <f>G36/G$42</f>
        <v>1.3712047012732615E-2</v>
      </c>
      <c r="H78" s="67"/>
      <c r="I78" s="28">
        <f>I36/I$42</f>
        <v>1.7645269242470337E-2</v>
      </c>
      <c r="J78" s="67"/>
      <c r="K78" s="28">
        <f>K36/K$42</f>
        <v>2.335858585858586E-2</v>
      </c>
      <c r="L78" s="67"/>
      <c r="M78" s="28">
        <f>M36/M$42</f>
        <v>1.2999675008124796E-2</v>
      </c>
      <c r="N78" s="24"/>
      <c r="O78" s="28">
        <f>O36/O$42</f>
        <v>1.1324315822585718E-2</v>
      </c>
      <c r="P78" s="24"/>
      <c r="Q78" s="28">
        <f>Q36/Q$42</f>
        <v>1.3441811107180757E-2</v>
      </c>
      <c r="R78" s="24"/>
      <c r="S78" s="28">
        <f>S36/S$42</f>
        <v>1.3328530259365994E-2</v>
      </c>
      <c r="T78" s="24"/>
      <c r="U78" s="28">
        <f>U36/U$42</f>
        <v>1.1235955056179775E-2</v>
      </c>
      <c r="V78" s="24"/>
      <c r="W78" s="28">
        <f>W36/W$42</f>
        <v>1.0888057162300102E-2</v>
      </c>
      <c r="X78" s="24"/>
      <c r="Y78" s="28">
        <f>Y36/Y$42</f>
        <v>1.2991339107261825E-2</v>
      </c>
      <c r="Z78" s="24"/>
      <c r="AA78" s="28">
        <f>AA36/AA$42</f>
        <v>1.3084112149532711E-2</v>
      </c>
      <c r="AB78" s="91"/>
      <c r="AC78" s="28">
        <f>AC36/AC$42</f>
        <v>1.2705746462604677E-2</v>
      </c>
      <c r="AD78" s="24"/>
      <c r="AE78" s="28">
        <f>AE36/AE$42</f>
        <v>1.009736747205193E-2</v>
      </c>
      <c r="AF78" s="24"/>
      <c r="AG78" s="28">
        <f>AG36/AG$42</f>
        <v>1.03866128101558E-2</v>
      </c>
      <c r="AH78" s="24"/>
      <c r="AI78" s="28">
        <f>AI36/AI$42</f>
        <v>1.424589656240322E-2</v>
      </c>
      <c r="AJ78" s="24"/>
      <c r="AK78" s="28">
        <f t="shared" si="49"/>
        <v>2.5133521834747093E-3</v>
      </c>
      <c r="AL78" s="24"/>
      <c r="AM78" s="28">
        <f t="shared" si="50"/>
        <v>1.9834645174726692E-3</v>
      </c>
      <c r="AN78" s="24"/>
      <c r="AO78" s="28">
        <f t="shared" si="51"/>
        <v>6.5616582622760424E-4</v>
      </c>
      <c r="AP78" s="24"/>
      <c r="AQ78" s="28">
        <f t="shared" si="51"/>
        <v>2.5300362743950842E-3</v>
      </c>
      <c r="AR78" s="24"/>
      <c r="AS78" s="28">
        <f t="shared" si="52"/>
        <v>4.1629497472494793E-3</v>
      </c>
      <c r="AT78" s="24"/>
      <c r="AU78" s="28">
        <f t="shared" si="52"/>
        <v>2.9214139643587498E-3</v>
      </c>
      <c r="AV78" s="24"/>
      <c r="AW78" s="28">
        <f t="shared" si="53"/>
        <v>3.3814940055333538E-3</v>
      </c>
      <c r="AX78" s="24"/>
      <c r="AY78" s="28">
        <f t="shared" si="53"/>
        <v>2.9868578255675031E-3</v>
      </c>
      <c r="AZ78" s="24"/>
      <c r="BA78" s="28">
        <f t="shared" ref="BA78" si="106">BA35/BA$42</f>
        <v>4.7732696897374704E-3</v>
      </c>
      <c r="BB78" s="24"/>
    </row>
    <row r="79" spans="1:54" x14ac:dyDescent="0.2">
      <c r="A79" s="24" t="s">
        <v>498</v>
      </c>
      <c r="B79" s="28"/>
      <c r="C79" s="28"/>
      <c r="D79" s="67"/>
      <c r="E79" s="28"/>
      <c r="F79" s="67"/>
      <c r="G79" s="28"/>
      <c r="H79" s="67"/>
      <c r="I79" s="28"/>
      <c r="J79" s="67"/>
      <c r="K79" s="28"/>
      <c r="L79" s="67"/>
      <c r="M79" s="28"/>
      <c r="N79" s="24"/>
      <c r="O79" s="28"/>
      <c r="P79" s="24"/>
      <c r="Q79" s="28"/>
      <c r="R79" s="24"/>
      <c r="S79" s="28"/>
      <c r="T79" s="24"/>
      <c r="U79" s="28"/>
      <c r="V79" s="24"/>
      <c r="W79" s="28"/>
      <c r="X79" s="24"/>
      <c r="Y79" s="28"/>
      <c r="Z79" s="24"/>
      <c r="AA79" s="28">
        <f>AA36/AA$42</f>
        <v>1.3084112149532711E-2</v>
      </c>
      <c r="AB79" s="91"/>
      <c r="AC79" s="28">
        <f>AC36/AC$42</f>
        <v>1.2705746462604677E-2</v>
      </c>
      <c r="AD79" s="24"/>
      <c r="AE79" s="28">
        <f>AE36/AE$42</f>
        <v>1.009736747205193E-2</v>
      </c>
      <c r="AF79" s="24"/>
      <c r="AG79" s="28">
        <f>AG36/AG$42</f>
        <v>1.03866128101558E-2</v>
      </c>
      <c r="AH79" s="24"/>
      <c r="AI79" s="28">
        <f>AI36/AI$42</f>
        <v>1.424589656240322E-2</v>
      </c>
      <c r="AJ79" s="24"/>
      <c r="AK79" s="28">
        <f t="shared" si="49"/>
        <v>1.2880929940307886E-2</v>
      </c>
      <c r="AL79" s="24"/>
      <c r="AM79" s="28">
        <f t="shared" si="50"/>
        <v>1.4875983881045021E-2</v>
      </c>
      <c r="AN79" s="24"/>
      <c r="AO79" s="28">
        <f t="shared" si="51"/>
        <v>1.3779482350779687E-2</v>
      </c>
      <c r="AP79" s="24"/>
      <c r="AQ79" s="28">
        <f t="shared" si="51"/>
        <v>8.2226178917840231E-3</v>
      </c>
      <c r="AR79" s="24"/>
      <c r="AS79" s="28">
        <f t="shared" si="52"/>
        <v>8.3258994944989586E-3</v>
      </c>
      <c r="AT79" s="24"/>
      <c r="AU79" s="28">
        <f t="shared" si="52"/>
        <v>5.8428279287174997E-3</v>
      </c>
      <c r="AV79" s="24"/>
      <c r="AW79" s="28">
        <f t="shared" si="53"/>
        <v>1.0759299108515216E-2</v>
      </c>
      <c r="AX79" s="24"/>
      <c r="AY79" s="28">
        <f t="shared" si="53"/>
        <v>8.6618876941457583E-3</v>
      </c>
      <c r="AZ79" s="24"/>
      <c r="BA79" s="28">
        <f t="shared" ref="BA79" si="107">BA36/BA$42</f>
        <v>1.10381861575179E-2</v>
      </c>
      <c r="BB79" s="24"/>
    </row>
    <row r="80" spans="1:54" x14ac:dyDescent="0.2">
      <c r="A80" s="24" t="s">
        <v>486</v>
      </c>
      <c r="B80" s="28">
        <f t="shared" ref="B80:C84" si="108">B38/B$42</f>
        <v>5.86376404494382E-2</v>
      </c>
      <c r="C80" s="28">
        <f t="shared" si="108"/>
        <v>4.0298992525186872E-2</v>
      </c>
      <c r="D80" s="67"/>
      <c r="E80" s="28">
        <f>E38/E$42</f>
        <v>4.5248868778280542E-2</v>
      </c>
      <c r="F80" s="67"/>
      <c r="G80" s="28">
        <f>G38/G$42</f>
        <v>5.0277505713352919E-2</v>
      </c>
      <c r="H80" s="67"/>
      <c r="I80" s="28">
        <f>I38/I$42</f>
        <v>5.4761180407666567E-2</v>
      </c>
      <c r="J80" s="67"/>
      <c r="K80" s="28">
        <f>K38/K$42</f>
        <v>4.450757575757576E-2</v>
      </c>
      <c r="L80" s="67"/>
      <c r="M80" s="28">
        <f>M38/M$42</f>
        <v>4.4198895027624308E-2</v>
      </c>
      <c r="N80" s="24"/>
      <c r="O80" s="28">
        <f>O38/O$42</f>
        <v>4.4668134633532558E-2</v>
      </c>
      <c r="P80" s="24"/>
      <c r="Q80" s="28">
        <f>Q38/Q$42</f>
        <v>3.997170145030067E-2</v>
      </c>
      <c r="R80" s="24"/>
      <c r="S80" s="28">
        <f>S38/S$42</f>
        <v>3.7824207492795386E-2</v>
      </c>
      <c r="T80" s="24"/>
      <c r="U80" s="28">
        <f>U38/U$42</f>
        <v>3.4761235955056181E-2</v>
      </c>
      <c r="V80" s="24"/>
      <c r="W80" s="28">
        <f>W38/W$42</f>
        <v>3.8108200068050359E-2</v>
      </c>
      <c r="X80" s="24"/>
      <c r="Y80" s="28">
        <f>Y38/Y$42</f>
        <v>3.4643570952698204E-2</v>
      </c>
      <c r="Z80" s="24"/>
      <c r="AA80" s="28">
        <f>AA38/AA$42</f>
        <v>4.1121495327102804E-2</v>
      </c>
      <c r="AB80" s="91"/>
      <c r="AC80" s="28">
        <f>AC38/AC$42</f>
        <v>4.042737510828761E-2</v>
      </c>
      <c r="AD80" s="24"/>
      <c r="AE80" s="28">
        <f>AE38/AE$42</f>
        <v>1.9040750090155066E-2</v>
      </c>
      <c r="AF80" s="24"/>
      <c r="AG80" s="28">
        <f>AG38/AG$42</f>
        <v>1.4425851125216388E-2</v>
      </c>
      <c r="AH80" s="24"/>
      <c r="AI80" s="28">
        <f>AI38/AI$42</f>
        <v>3.0349953545989471E-2</v>
      </c>
      <c r="AJ80" s="24"/>
      <c r="AK80" s="28">
        <f t="shared" si="49"/>
        <v>1.885014137606032E-3</v>
      </c>
      <c r="AL80" s="24"/>
      <c r="AM80" s="28">
        <f t="shared" si="50"/>
        <v>2.3140419370514475E-3</v>
      </c>
      <c r="AN80" s="24"/>
      <c r="AO80" s="28">
        <f t="shared" si="51"/>
        <v>3.2808291311380212E-4</v>
      </c>
      <c r="AP80" s="24"/>
      <c r="AQ80" s="28">
        <f t="shared" si="51"/>
        <v>1.8975272057963129E-3</v>
      </c>
      <c r="AR80" s="24"/>
      <c r="AS80" s="28">
        <f t="shared" si="52"/>
        <v>2.6761819803746653E-3</v>
      </c>
      <c r="AT80" s="24"/>
      <c r="AU80" s="28">
        <f t="shared" si="52"/>
        <v>1.4607069821793749E-3</v>
      </c>
      <c r="AV80" s="24"/>
      <c r="AW80" s="28">
        <f t="shared" si="53"/>
        <v>9.2222563787273287E-4</v>
      </c>
      <c r="AX80" s="24"/>
      <c r="AY80" s="28">
        <f t="shared" si="53"/>
        <v>4.7789725209080045E-3</v>
      </c>
      <c r="AZ80" s="24"/>
      <c r="BA80" s="28">
        <f t="shared" ref="BA80" si="109">BA37/BA$42</f>
        <v>4.7732696897374704E-3</v>
      </c>
      <c r="BB80" s="24"/>
    </row>
    <row r="81" spans="1:54" x14ac:dyDescent="0.2">
      <c r="A81" s="24" t="s">
        <v>487</v>
      </c>
      <c r="B81" s="28">
        <f t="shared" si="108"/>
        <v>4.5646067415730338E-2</v>
      </c>
      <c r="C81" s="28">
        <f t="shared" si="108"/>
        <v>5.0048748781280468E-2</v>
      </c>
      <c r="D81" s="67"/>
      <c r="E81" s="28">
        <f>E39/E$42</f>
        <v>3.3414549251653325E-2</v>
      </c>
      <c r="F81" s="67"/>
      <c r="G81" s="28">
        <f>G39/G$42</f>
        <v>2.87300032647731E-2</v>
      </c>
      <c r="H81" s="67"/>
      <c r="I81" s="28">
        <f>I39/I$42</f>
        <v>3.5898996045025861E-2</v>
      </c>
      <c r="J81" s="67"/>
      <c r="K81" s="28">
        <f>K39/K$42</f>
        <v>4.2929292929292928E-2</v>
      </c>
      <c r="L81" s="67"/>
      <c r="M81" s="28">
        <f>M39/M$42</f>
        <v>4.7448813779655506E-2</v>
      </c>
      <c r="N81" s="24"/>
      <c r="O81" s="28">
        <f>O39/O$42</f>
        <v>9.7829506134004401E-2</v>
      </c>
      <c r="P81" s="24"/>
      <c r="Q81" s="28">
        <f>Q39/Q$42</f>
        <v>5.1291121330031837E-2</v>
      </c>
      <c r="R81" s="24"/>
      <c r="S81" s="28">
        <f>S39/S$42</f>
        <v>3.35014409221902E-2</v>
      </c>
      <c r="T81" s="24"/>
      <c r="U81" s="28">
        <f>U39/U$42</f>
        <v>4.3539325842696631E-2</v>
      </c>
      <c r="V81" s="24"/>
      <c r="W81" s="28">
        <f>W39/W$42</f>
        <v>3.3004423273222186E-2</v>
      </c>
      <c r="X81" s="24"/>
      <c r="Y81" s="28">
        <f>Y39/Y$42</f>
        <v>4.0972684876748836E-2</v>
      </c>
      <c r="Z81" s="24"/>
      <c r="AA81" s="28">
        <f>AA39/AA$42</f>
        <v>2.4610591900311528E-2</v>
      </c>
      <c r="AB81" s="91"/>
      <c r="AC81" s="28">
        <f>AC39/AC$42</f>
        <v>3.4940802772162861E-2</v>
      </c>
      <c r="AD81" s="24"/>
      <c r="AE81" s="28">
        <f>AE39/AE$42</f>
        <v>2.0771727371078255E-2</v>
      </c>
      <c r="AF81" s="24"/>
      <c r="AG81" s="28">
        <f>AG39/AG$42</f>
        <v>1.7888055395268321E-2</v>
      </c>
      <c r="AH81" s="24"/>
      <c r="AI81" s="28">
        <f>AI39/AI$42</f>
        <v>2.2917311861257356E-2</v>
      </c>
      <c r="AJ81" s="24"/>
      <c r="AK81" s="28">
        <f t="shared" si="49"/>
        <v>1.4765944077913918E-2</v>
      </c>
      <c r="AL81" s="24"/>
      <c r="AM81" s="28">
        <f t="shared" si="50"/>
        <v>3.2727164538299047E-2</v>
      </c>
      <c r="AN81" s="24"/>
      <c r="AO81" s="28">
        <f t="shared" si="51"/>
        <v>4.0026115399883856E-2</v>
      </c>
      <c r="AP81" s="24"/>
      <c r="AQ81" s="28">
        <f t="shared" si="51"/>
        <v>3.3206726101435477E-2</v>
      </c>
      <c r="AR81" s="24"/>
      <c r="AS81" s="28">
        <f t="shared" si="52"/>
        <v>3.3006244424620877E-2</v>
      </c>
      <c r="AT81" s="24"/>
      <c r="AU81" s="28">
        <f t="shared" si="52"/>
        <v>2.9798422436459245E-2</v>
      </c>
      <c r="AV81" s="24"/>
      <c r="AW81" s="28">
        <f t="shared" si="53"/>
        <v>3.2892714417460805E-2</v>
      </c>
      <c r="AX81" s="24"/>
      <c r="AY81" s="28">
        <f t="shared" si="53"/>
        <v>3.0764635603345282E-2</v>
      </c>
      <c r="AZ81" s="24"/>
      <c r="BA81" s="28">
        <f t="shared" ref="BA81" si="110">BA38/BA$42</f>
        <v>3.1324582338902146E-2</v>
      </c>
      <c r="BB81" s="24"/>
    </row>
    <row r="82" spans="1:54" x14ac:dyDescent="0.2">
      <c r="A82" s="24" t="s">
        <v>488</v>
      </c>
      <c r="B82" s="28">
        <f t="shared" si="108"/>
        <v>0.7250702247191011</v>
      </c>
      <c r="C82" s="28">
        <f t="shared" si="108"/>
        <v>0.7916802079948001</v>
      </c>
      <c r="D82" s="67"/>
      <c r="E82" s="28">
        <f>E40/E$42</f>
        <v>0.85033066481030284</v>
      </c>
      <c r="F82" s="67"/>
      <c r="G82" s="28">
        <f>G40/G$42</f>
        <v>0.84753509631080637</v>
      </c>
      <c r="H82" s="67"/>
      <c r="I82" s="28">
        <f>I40/I$42</f>
        <v>0.84758138119866144</v>
      </c>
      <c r="J82" s="67"/>
      <c r="K82" s="28">
        <f>K40/K$42</f>
        <v>0.81439393939393945</v>
      </c>
      <c r="L82" s="67"/>
      <c r="M82" s="28">
        <f>M40/M$42</f>
        <v>0.82352941176470584</v>
      </c>
      <c r="N82" s="24"/>
      <c r="O82" s="28">
        <f>O40/O$42</f>
        <v>0.79364580056621581</v>
      </c>
      <c r="P82" s="24"/>
      <c r="Q82" s="28">
        <f>Q40/Q$42</f>
        <v>0.71241598868058009</v>
      </c>
      <c r="R82" s="24"/>
      <c r="S82" s="28">
        <f>S40/S$42</f>
        <v>0.66354466858789629</v>
      </c>
      <c r="T82" s="24"/>
      <c r="U82" s="28">
        <f>U40/U$42</f>
        <v>0.67872191011235961</v>
      </c>
      <c r="V82" s="24"/>
      <c r="W82" s="28">
        <f>W40/W$42</f>
        <v>0.69003062266076898</v>
      </c>
      <c r="X82" s="24"/>
      <c r="Y82" s="28">
        <f>Y40/Y$42</f>
        <v>0.72418387741505663</v>
      </c>
      <c r="Z82" s="24"/>
      <c r="AA82" s="28">
        <f>AA40/AA$42</f>
        <v>0.74984423676012457</v>
      </c>
      <c r="AB82" s="91"/>
      <c r="AC82" s="28">
        <f>AC40/AC$42</f>
        <v>0.76436615651169504</v>
      </c>
      <c r="AD82" s="24"/>
      <c r="AE82" s="28">
        <f>AE40/AE$42</f>
        <v>0.50292102416155793</v>
      </c>
      <c r="AF82" s="24"/>
      <c r="AG82" s="28">
        <f>AG40/AG$42</f>
        <v>0.51413733410271201</v>
      </c>
      <c r="AH82" s="24"/>
      <c r="AI82" s="28">
        <f>AI40/AI$42</f>
        <v>0.6906162898730257</v>
      </c>
      <c r="AJ82" s="24"/>
      <c r="AK82" s="28">
        <f>AK40/AK$42</f>
        <v>0.56110587496072883</v>
      </c>
      <c r="AL82" s="24"/>
      <c r="AM82" s="28">
        <f>AM40/AM$42</f>
        <v>0.55504279324696448</v>
      </c>
      <c r="AN82" s="24"/>
      <c r="AO82" s="28">
        <f>AO40/AO$42</f>
        <v>0.52985718550792149</v>
      </c>
      <c r="AP82" s="24"/>
      <c r="AQ82" s="28">
        <f>AQ40/AQ$42</f>
        <v>0.51138674450744936</v>
      </c>
      <c r="AR82" s="24"/>
      <c r="AS82" s="28">
        <f>AS40/AS$42</f>
        <v>0.5075825156110616</v>
      </c>
      <c r="AT82" s="24"/>
      <c r="AU82" s="28">
        <f>AU40/AU$42</f>
        <v>0.49985392930178207</v>
      </c>
      <c r="AV82" s="24"/>
      <c r="AW82" s="28">
        <f>AW40/AW$42</f>
        <v>0.54995388871810635</v>
      </c>
      <c r="AX82" s="24"/>
      <c r="AY82" s="28">
        <f>AY40/AY$42</f>
        <v>0.58393070489844678</v>
      </c>
      <c r="AZ82" s="24"/>
      <c r="BA82" s="28">
        <f>BA40/BA$42</f>
        <v>0.61784009546539376</v>
      </c>
      <c r="BB82" s="24"/>
    </row>
    <row r="83" spans="1:54" x14ac:dyDescent="0.2">
      <c r="A83" s="24" t="s">
        <v>489</v>
      </c>
      <c r="B83" s="28">
        <f t="shared" si="108"/>
        <v>0.2749297752808989</v>
      </c>
      <c r="C83" s="28">
        <f t="shared" si="108"/>
        <v>0.20831979200519987</v>
      </c>
      <c r="D83" s="67"/>
      <c r="E83" s="28">
        <f>E41/E$42</f>
        <v>0.14966933518969719</v>
      </c>
      <c r="F83" s="67"/>
      <c r="G83" s="28">
        <f>G41/G$42</f>
        <v>0.1524649036891936</v>
      </c>
      <c r="H83" s="67"/>
      <c r="I83" s="28">
        <f>I41/I$42</f>
        <v>0.15241861880133861</v>
      </c>
      <c r="J83" s="67"/>
      <c r="K83" s="28">
        <f>K41/K$42</f>
        <v>0.18560606060606061</v>
      </c>
      <c r="L83" s="67"/>
      <c r="M83" s="28">
        <f>M41/M$42</f>
        <v>0.17647058823529413</v>
      </c>
      <c r="N83" s="24"/>
      <c r="O83" s="28">
        <f>O41/O$42</f>
        <v>0.20635419943378422</v>
      </c>
      <c r="P83" s="24"/>
      <c r="Q83" s="28">
        <f>Q41/Q$42</f>
        <v>0.28758401131941985</v>
      </c>
      <c r="R83" s="24"/>
      <c r="S83" s="28">
        <f>S41/S$42</f>
        <v>0.33645533141210376</v>
      </c>
      <c r="T83" s="24"/>
      <c r="U83" s="28">
        <f>U41/U$42</f>
        <v>0.32127808988764045</v>
      </c>
      <c r="V83" s="24"/>
      <c r="W83" s="28">
        <f>W41/W$42</f>
        <v>0.30996937733923102</v>
      </c>
      <c r="X83" s="24"/>
      <c r="Y83" s="28">
        <f>Y41/Y$42</f>
        <v>0.27581612258494337</v>
      </c>
      <c r="Z83" s="24"/>
      <c r="AA83" s="28">
        <f>AA41/AA$42</f>
        <v>0.25015576323987537</v>
      </c>
      <c r="AB83" s="91"/>
      <c r="AC83" s="28">
        <f>AC41/AC$42</f>
        <v>0.23563384348830493</v>
      </c>
      <c r="AD83" s="24"/>
      <c r="AE83" s="28">
        <f>AE41/AE$42</f>
        <v>0.49707897583844213</v>
      </c>
      <c r="AF83" s="24"/>
      <c r="AG83" s="28">
        <f>AG41/AG$42</f>
        <v>0.48586266589728794</v>
      </c>
      <c r="AH83" s="24"/>
      <c r="AI83" s="28">
        <f>AI41/AI$42</f>
        <v>0.3093837101269743</v>
      </c>
      <c r="AJ83" s="24"/>
      <c r="AK83" s="28">
        <f>AK41/AK$42</f>
        <v>0.43889412503927111</v>
      </c>
      <c r="AL83" s="24"/>
      <c r="AM83" s="28">
        <f>AM41/AM$42</f>
        <v>0.44495720675303552</v>
      </c>
      <c r="AN83" s="24"/>
      <c r="AO83" s="28">
        <f>AO41/AO$42</f>
        <v>0.4701428144920784</v>
      </c>
      <c r="AP83" s="24"/>
      <c r="AQ83" s="28">
        <f>AQ41/AQ$42</f>
        <v>0.48861325549255058</v>
      </c>
      <c r="AR83" s="24"/>
      <c r="AS83" s="28">
        <f>AS41/AS$42</f>
        <v>0.49241748438893845</v>
      </c>
      <c r="AT83" s="24"/>
      <c r="AU83" s="28">
        <f>AU41/AU$42</f>
        <v>0.50014607069821793</v>
      </c>
      <c r="AV83" s="24"/>
      <c r="AW83" s="28">
        <f>AW41/AW$42</f>
        <v>0.45004611128189365</v>
      </c>
      <c r="AX83" s="24"/>
      <c r="AY83" s="28">
        <f>AY41/AY$42</f>
        <v>0.41606929510155316</v>
      </c>
      <c r="AZ83" s="24"/>
      <c r="BA83" s="28">
        <f>BA41/BA$42</f>
        <v>0.38215990453460619</v>
      </c>
      <c r="BB83" s="24"/>
    </row>
    <row r="84" spans="1:54" x14ac:dyDescent="0.2">
      <c r="A84" s="24" t="s">
        <v>52</v>
      </c>
      <c r="B84" s="28">
        <f t="shared" si="108"/>
        <v>1</v>
      </c>
      <c r="C84" s="28">
        <f t="shared" si="108"/>
        <v>1</v>
      </c>
      <c r="D84" s="67"/>
      <c r="E84" s="28">
        <f>E42/E$42</f>
        <v>1</v>
      </c>
      <c r="F84" s="67"/>
      <c r="G84" s="28">
        <f>G42/G$42</f>
        <v>1</v>
      </c>
      <c r="H84" s="67"/>
      <c r="I84" s="28">
        <f>I42/I$42</f>
        <v>1</v>
      </c>
      <c r="J84" s="67"/>
      <c r="K84" s="28">
        <f>K42/K$42</f>
        <v>1</v>
      </c>
      <c r="L84" s="67"/>
      <c r="M84" s="28">
        <f>M42/M$42</f>
        <v>1</v>
      </c>
      <c r="N84" s="24"/>
      <c r="O84" s="28">
        <f>O42/O$42</f>
        <v>1</v>
      </c>
      <c r="P84" s="24"/>
      <c r="Q84" s="28">
        <f>Q42/Q$42</f>
        <v>1</v>
      </c>
      <c r="R84" s="24"/>
      <c r="S84" s="28">
        <f>S42/S$42</f>
        <v>1</v>
      </c>
      <c r="T84" s="24"/>
      <c r="U84" s="28">
        <f>U42/U$42</f>
        <v>1</v>
      </c>
      <c r="V84" s="24"/>
      <c r="W84" s="28">
        <f>W42/W$42</f>
        <v>1</v>
      </c>
      <c r="X84" s="24"/>
      <c r="Y84" s="28">
        <f>Y42/Y$42</f>
        <v>1</v>
      </c>
      <c r="Z84" s="24"/>
      <c r="AA84" s="28">
        <f>AA42/AA$42</f>
        <v>1</v>
      </c>
      <c r="AB84" s="91"/>
      <c r="AC84" s="28">
        <f>AC42/AC$42</f>
        <v>1</v>
      </c>
      <c r="AD84" s="24"/>
      <c r="AE84" s="28">
        <f>AE42/AE$42</f>
        <v>1</v>
      </c>
      <c r="AF84" s="24"/>
      <c r="AG84" s="28">
        <f>AG42/AG$42</f>
        <v>1</v>
      </c>
      <c r="AH84" s="24"/>
      <c r="AI84" s="28">
        <f>AI42/AI$42</f>
        <v>1</v>
      </c>
      <c r="AJ84" s="24"/>
      <c r="AK84" s="28">
        <f>AK42/AK$42</f>
        <v>1</v>
      </c>
      <c r="AL84" s="24"/>
      <c r="AM84" s="28">
        <f>AM42/AM$42</f>
        <v>1</v>
      </c>
      <c r="AN84" s="24"/>
      <c r="AO84" s="28">
        <f>AO42/AO$42</f>
        <v>1</v>
      </c>
      <c r="AP84" s="24"/>
      <c r="AQ84" s="28">
        <f>AQ42/AQ$42</f>
        <v>1</v>
      </c>
      <c r="AR84" s="24"/>
      <c r="AS84" s="28">
        <f>AS42/AS$42</f>
        <v>1</v>
      </c>
      <c r="AT84" s="24"/>
      <c r="AU84" s="28">
        <f>AU42/AU$42</f>
        <v>1</v>
      </c>
      <c r="AV84" s="24"/>
      <c r="AW84" s="28">
        <f>AW42/AW$42</f>
        <v>1</v>
      </c>
      <c r="AX84" s="24"/>
      <c r="AY84" s="28">
        <f>AY42/AY$42</f>
        <v>1</v>
      </c>
      <c r="AZ84" s="24"/>
      <c r="BA84" s="28">
        <f>BA42/BA$42</f>
        <v>1</v>
      </c>
      <c r="BB84" s="24"/>
    </row>
    <row r="85" spans="1:54" x14ac:dyDescent="0.2">
      <c r="AA85" s="68"/>
      <c r="AB85" s="68"/>
    </row>
    <row r="86" spans="1:54" x14ac:dyDescent="0.2">
      <c r="AA86" s="69"/>
      <c r="AB86" s="69"/>
    </row>
    <row r="87" spans="1:54" x14ac:dyDescent="0.2">
      <c r="AA87" s="69"/>
      <c r="AB87" s="69"/>
    </row>
    <row r="88" spans="1:54" x14ac:dyDescent="0.2">
      <c r="AA88" s="69"/>
      <c r="AB88" s="69"/>
    </row>
    <row r="89" spans="1:54" x14ac:dyDescent="0.2">
      <c r="AA89" s="69"/>
      <c r="AB89" s="69"/>
    </row>
    <row r="90" spans="1:54" x14ac:dyDescent="0.2">
      <c r="AA90" s="69"/>
      <c r="AB90" s="69"/>
    </row>
    <row r="91" spans="1:54" x14ac:dyDescent="0.2">
      <c r="AA91" s="69"/>
      <c r="AB91" s="69"/>
    </row>
    <row r="92" spans="1:54" x14ac:dyDescent="0.2">
      <c r="AA92" s="69"/>
      <c r="AB92" s="69"/>
    </row>
    <row r="93" spans="1:54" x14ac:dyDescent="0.2">
      <c r="AA93" s="69"/>
      <c r="AB93" s="69"/>
    </row>
    <row r="94" spans="1:54" x14ac:dyDescent="0.2">
      <c r="AA94" s="69"/>
      <c r="AB94" s="69"/>
    </row>
    <row r="95" spans="1:54" x14ac:dyDescent="0.2">
      <c r="AA95" s="69"/>
      <c r="AB95" s="69"/>
    </row>
    <row r="96" spans="1:54" x14ac:dyDescent="0.2">
      <c r="AA96" s="69"/>
      <c r="AB96" s="69"/>
    </row>
    <row r="97" spans="27:28" x14ac:dyDescent="0.2">
      <c r="AA97" s="69"/>
      <c r="AB97" s="69"/>
    </row>
    <row r="98" spans="27:28" x14ac:dyDescent="0.2">
      <c r="AA98" s="69"/>
      <c r="AB98" s="69"/>
    </row>
    <row r="99" spans="27:28" x14ac:dyDescent="0.2">
      <c r="AA99" s="69"/>
      <c r="AB99" s="69"/>
    </row>
    <row r="100" spans="27:28" x14ac:dyDescent="0.2">
      <c r="AA100" s="69"/>
      <c r="AB100" s="69"/>
    </row>
    <row r="101" spans="27:28" x14ac:dyDescent="0.2">
      <c r="AA101" s="69"/>
      <c r="AB101" s="69"/>
    </row>
    <row r="102" spans="27:28" x14ac:dyDescent="0.2">
      <c r="AA102" s="69"/>
      <c r="AB102" s="69"/>
    </row>
    <row r="103" spans="27:28" x14ac:dyDescent="0.2">
      <c r="AA103" s="69"/>
      <c r="AB103" s="69"/>
    </row>
    <row r="104" spans="27:28" x14ac:dyDescent="0.2">
      <c r="AA104" s="69"/>
      <c r="AB104" s="69"/>
    </row>
    <row r="105" spans="27:28" x14ac:dyDescent="0.2">
      <c r="AA105" s="69"/>
      <c r="AB105" s="69"/>
    </row>
    <row r="106" spans="27:28" x14ac:dyDescent="0.2">
      <c r="AA106" s="69"/>
      <c r="AB106" s="69"/>
    </row>
    <row r="107" spans="27:28" x14ac:dyDescent="0.2">
      <c r="AA107" s="69"/>
      <c r="AB107" s="69"/>
    </row>
    <row r="108" spans="27:28" x14ac:dyDescent="0.2">
      <c r="AA108" s="69"/>
      <c r="AB108" s="69"/>
    </row>
    <row r="109" spans="27:28" x14ac:dyDescent="0.2">
      <c r="AA109" s="69"/>
      <c r="AB109" s="69"/>
    </row>
    <row r="110" spans="27:28" x14ac:dyDescent="0.2">
      <c r="AA110" s="69"/>
      <c r="AB110" s="69"/>
    </row>
    <row r="111" spans="27:28" x14ac:dyDescent="0.2">
      <c r="AB111" s="69"/>
    </row>
    <row r="112" spans="27:28" x14ac:dyDescent="0.2">
      <c r="AB112" s="69"/>
    </row>
    <row r="113" spans="28:28" x14ac:dyDescent="0.2">
      <c r="AB113" s="69"/>
    </row>
    <row r="114" spans="28:28" x14ac:dyDescent="0.2">
      <c r="AB114" s="69"/>
    </row>
    <row r="115" spans="28:28" x14ac:dyDescent="0.2">
      <c r="AB115" s="69"/>
    </row>
    <row r="116" spans="28:28" x14ac:dyDescent="0.2">
      <c r="AB116" s="69"/>
    </row>
    <row r="117" spans="28:28" x14ac:dyDescent="0.2">
      <c r="AB117" s="69"/>
    </row>
    <row r="118" spans="28:28" x14ac:dyDescent="0.2">
      <c r="AB118" s="69"/>
    </row>
    <row r="119" spans="28:28" x14ac:dyDescent="0.2">
      <c r="AB119" s="69"/>
    </row>
  </sheetData>
  <mergeCells count="1">
    <mergeCell ref="A44:Z44"/>
  </mergeCells>
  <phoneticPr fontId="0" type="noConversion"/>
  <pageMargins left="0.75" right="0.75" top="1" bottom="1" header="0.5" footer="0.5"/>
  <pageSetup scale="67" firstPageNumber="14" orientation="landscape" useFirstPageNumber="1" r:id="rId1"/>
  <headerFooter alignWithMargins="0">
    <oddFooter>Page &amp;P</oddFooter>
  </headerFooter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42"/>
  <sheetViews>
    <sheetView workbookViewId="0">
      <pane xSplit="1" topLeftCell="AG1" activePane="topRight" state="frozen"/>
      <selection pane="topRight" activeCell="BB42" sqref="BB42"/>
    </sheetView>
  </sheetViews>
  <sheetFormatPr defaultRowHeight="12.75" x14ac:dyDescent="0.2"/>
  <cols>
    <col min="1" max="1" width="21.7109375" customWidth="1"/>
    <col min="2" max="10" width="8.28515625" customWidth="1"/>
    <col min="11" max="11" width="10" customWidth="1"/>
    <col min="12" max="17" width="8.28515625" customWidth="1"/>
    <col min="18" max="18" width="8.7109375" customWidth="1"/>
    <col min="30" max="30" width="8.28515625" customWidth="1"/>
    <col min="35" max="35" width="10.28515625" style="112" bestFit="1" customWidth="1"/>
    <col min="40" max="40" width="10.7109375" customWidth="1"/>
    <col min="44" max="44" width="13.28515625" style="74" bestFit="1" customWidth="1"/>
    <col min="46" max="46" width="11" customWidth="1"/>
    <col min="51" max="51" width="7.85546875" customWidth="1"/>
    <col min="52" max="52" width="13.42578125" bestFit="1" customWidth="1"/>
    <col min="53" max="53" width="11.140625" customWidth="1"/>
    <col min="54" max="54" width="13.42578125" bestFit="1" customWidth="1"/>
  </cols>
  <sheetData>
    <row r="1" spans="1:54" ht="17.25" customHeight="1" x14ac:dyDescent="0.2">
      <c r="A1" s="171" t="s">
        <v>499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3"/>
    </row>
    <row r="2" spans="1:54" ht="25.5" x14ac:dyDescent="0.2">
      <c r="A2" s="23" t="s">
        <v>450</v>
      </c>
      <c r="B2" s="70" t="s">
        <v>500</v>
      </c>
      <c r="C2" s="70" t="s">
        <v>501</v>
      </c>
      <c r="D2" s="52"/>
      <c r="E2" s="70" t="s">
        <v>502</v>
      </c>
      <c r="F2" s="52"/>
      <c r="G2" s="70" t="s">
        <v>503</v>
      </c>
      <c r="H2" s="52"/>
      <c r="I2" s="70" t="s">
        <v>504</v>
      </c>
      <c r="J2" s="70"/>
      <c r="K2" s="114" t="s">
        <v>505</v>
      </c>
      <c r="L2" s="70" t="s">
        <v>506</v>
      </c>
      <c r="M2" s="24"/>
      <c r="N2" s="71" t="s">
        <v>507</v>
      </c>
      <c r="O2" s="24"/>
      <c r="P2" s="71" t="s">
        <v>508</v>
      </c>
      <c r="Q2" s="24"/>
      <c r="R2" s="71" t="s">
        <v>509</v>
      </c>
      <c r="S2" s="24"/>
      <c r="T2" s="71" t="s">
        <v>510</v>
      </c>
      <c r="U2" s="24"/>
      <c r="V2" s="71" t="s">
        <v>511</v>
      </c>
      <c r="W2" s="71"/>
      <c r="X2" s="71" t="s">
        <v>512</v>
      </c>
      <c r="Y2" s="71"/>
      <c r="Z2" s="71" t="s">
        <v>513</v>
      </c>
      <c r="AA2" s="71"/>
      <c r="AB2" s="71" t="s">
        <v>514</v>
      </c>
      <c r="AC2" s="71"/>
      <c r="AD2" s="71" t="s">
        <v>515</v>
      </c>
      <c r="AE2" s="73"/>
      <c r="AF2" s="93" t="s">
        <v>516</v>
      </c>
      <c r="AG2" s="24"/>
      <c r="AH2" s="26" t="s">
        <v>517</v>
      </c>
      <c r="AI2" s="113" t="s">
        <v>518</v>
      </c>
      <c r="AJ2" s="24"/>
      <c r="AK2" s="232" t="s">
        <v>519</v>
      </c>
      <c r="AL2" s="231"/>
      <c r="AM2" s="232" t="s">
        <v>520</v>
      </c>
      <c r="AN2" s="231"/>
      <c r="AO2" s="232" t="s">
        <v>521</v>
      </c>
      <c r="AP2" s="233"/>
      <c r="AQ2" s="232" t="s">
        <v>522</v>
      </c>
      <c r="AR2" s="231"/>
      <c r="AS2" s="232" t="s">
        <v>523</v>
      </c>
      <c r="AT2" s="231"/>
      <c r="AU2" s="232" t="s">
        <v>524</v>
      </c>
      <c r="AV2" s="231"/>
      <c r="AW2" s="232" t="s">
        <v>525</v>
      </c>
      <c r="AX2" s="231"/>
      <c r="AY2" s="232" t="s">
        <v>3924</v>
      </c>
      <c r="AZ2" s="231"/>
      <c r="BA2" s="230" t="s">
        <v>3933</v>
      </c>
      <c r="BB2" s="231"/>
    </row>
    <row r="3" spans="1:54" x14ac:dyDescent="0.2">
      <c r="A3" s="61" t="s">
        <v>526</v>
      </c>
      <c r="B3" s="70"/>
      <c r="C3" s="70"/>
      <c r="D3" s="52"/>
      <c r="E3" s="70"/>
      <c r="F3" s="52"/>
      <c r="G3" s="70"/>
      <c r="H3" s="52"/>
      <c r="I3" s="70"/>
      <c r="J3" s="70"/>
      <c r="K3" s="114" t="s">
        <v>527</v>
      </c>
      <c r="L3" s="70"/>
      <c r="M3" s="24"/>
      <c r="N3" s="71"/>
      <c r="O3" s="24"/>
      <c r="P3" s="71"/>
      <c r="Q3" s="24"/>
      <c r="R3" s="71"/>
      <c r="S3" s="24"/>
      <c r="T3" s="71"/>
      <c r="U3" s="24"/>
      <c r="V3" s="71"/>
      <c r="W3" s="71"/>
      <c r="X3" s="71"/>
      <c r="Y3" s="71"/>
      <c r="Z3" s="71"/>
      <c r="AA3" s="71"/>
      <c r="AB3" s="71"/>
      <c r="AC3" s="71"/>
      <c r="AD3">
        <v>10</v>
      </c>
      <c r="AE3" s="67">
        <f t="shared" ref="AE3:AG38" si="0">(AD3/$K3)</f>
        <v>3.3547590612042246E-5</v>
      </c>
      <c r="AF3" s="24">
        <v>10</v>
      </c>
      <c r="AG3" s="67">
        <f t="shared" si="0"/>
        <v>3.3547590612042246E-5</v>
      </c>
      <c r="AH3" s="26">
        <v>212581</v>
      </c>
      <c r="AI3" s="38">
        <v>3</v>
      </c>
      <c r="AJ3" s="67">
        <f t="shared" ref="AJ3:AJ14" si="1">(AI3/AH3)</f>
        <v>1.4112267794393666E-5</v>
      </c>
      <c r="AK3" s="24">
        <v>4</v>
      </c>
      <c r="AL3" s="67">
        <f t="shared" ref="AL3:AL15" si="2">(AK3/AH3)</f>
        <v>1.8816357059191554E-5</v>
      </c>
      <c r="AM3" s="24">
        <v>1</v>
      </c>
      <c r="AN3" s="67">
        <f t="shared" ref="AN3:AN38" si="3">(AM3/AH3)</f>
        <v>4.7040892647978885E-6</v>
      </c>
      <c r="AO3" s="24">
        <v>1</v>
      </c>
      <c r="AP3" s="67">
        <f>(AO3/AH3)</f>
        <v>4.7040892647978885E-6</v>
      </c>
      <c r="AQ3" s="24">
        <v>7</v>
      </c>
      <c r="AR3" s="67">
        <f>(AQ3/AH3)</f>
        <v>3.2928624853585222E-5</v>
      </c>
      <c r="AS3" s="24">
        <v>4</v>
      </c>
      <c r="AT3" s="67">
        <f>(AS3/AH3)</f>
        <v>1.8816357059191554E-5</v>
      </c>
      <c r="AU3" s="24">
        <v>4</v>
      </c>
      <c r="AV3" s="67">
        <f>(AU3/AH3)</f>
        <v>1.8816357059191554E-5</v>
      </c>
      <c r="AW3" s="24">
        <v>8</v>
      </c>
      <c r="AX3" s="67">
        <f>(AW3/AH3)</f>
        <v>3.7632714118383108E-5</v>
      </c>
      <c r="AY3" s="24">
        <v>10</v>
      </c>
      <c r="AZ3" s="67">
        <f>(AY3/AH3)</f>
        <v>4.7040892647978887E-5</v>
      </c>
      <c r="BA3" s="24">
        <v>4</v>
      </c>
      <c r="BB3" s="67">
        <f>(BA3/AJ3)</f>
        <v>283441.33333333331</v>
      </c>
    </row>
    <row r="4" spans="1:54" x14ac:dyDescent="0.2">
      <c r="A4" s="61" t="s">
        <v>454</v>
      </c>
      <c r="B4" s="72">
        <f>89+100+67+30+46+31+157+312+423+393+343+308+345+341+134+225</f>
        <v>3344</v>
      </c>
      <c r="C4" s="29">
        <f>+Counties!B4</f>
        <v>0</v>
      </c>
      <c r="D4" s="67">
        <f t="shared" ref="D4:D38" si="4">(C4/B4)</f>
        <v>0</v>
      </c>
      <c r="E4" s="29">
        <f>+Counties!C4</f>
        <v>1</v>
      </c>
      <c r="F4" s="67">
        <f t="shared" ref="F4:F38" si="5">(E4/B4)</f>
        <v>2.9904306220095693E-4</v>
      </c>
      <c r="G4" s="29">
        <f>+Counties!E4</f>
        <v>8</v>
      </c>
      <c r="H4" s="67">
        <f>G4/B4</f>
        <v>2.3923444976076554E-3</v>
      </c>
      <c r="I4" s="29">
        <f>+Counties!G4</f>
        <v>5</v>
      </c>
      <c r="J4" s="67">
        <f t="shared" ref="J4:J38" si="6">(I4/$B4)</f>
        <v>1.4952153110047847E-3</v>
      </c>
      <c r="K4" s="115">
        <v>3309</v>
      </c>
      <c r="L4" s="29">
        <f>+Counties!I4</f>
        <v>13</v>
      </c>
      <c r="M4" s="67">
        <f t="shared" ref="M4:M38" si="7">(L4/$K4)</f>
        <v>3.9286793593230583E-3</v>
      </c>
      <c r="N4" s="29">
        <f>+Counties!K4</f>
        <v>13</v>
      </c>
      <c r="O4" s="67">
        <f t="shared" ref="O4:O38" si="8">(N4/$K4)</f>
        <v>3.9286793593230583E-3</v>
      </c>
      <c r="P4" s="29">
        <f>+Counties!M4</f>
        <v>15</v>
      </c>
      <c r="Q4" s="67">
        <f t="shared" ref="Q4:Q38" si="9">(P4/$K4)</f>
        <v>4.5330915684496827E-3</v>
      </c>
      <c r="R4" s="29">
        <f>+Counties!O4</f>
        <v>8</v>
      </c>
      <c r="S4" s="67">
        <f t="shared" ref="S4:S38" si="10">(R4/$K4)</f>
        <v>2.4176488365064974E-3</v>
      </c>
      <c r="T4" s="29">
        <f>+Counties!Q4</f>
        <v>5</v>
      </c>
      <c r="U4" s="67">
        <f t="shared" ref="U4:U38" si="11">(T4/$K4)</f>
        <v>1.5110305228165609E-3</v>
      </c>
      <c r="V4" s="29">
        <f>+Counties!S4</f>
        <v>4</v>
      </c>
      <c r="W4" s="67">
        <f t="shared" ref="W4:W9" si="12">(V4/$K4)</f>
        <v>1.2088244182532487E-3</v>
      </c>
      <c r="X4" s="29">
        <f>+Counties!U4</f>
        <v>4</v>
      </c>
      <c r="Y4" s="67">
        <f t="shared" ref="Y4:Y9" si="13">(X4/$K4)</f>
        <v>1.2088244182532487E-3</v>
      </c>
      <c r="Z4" s="29">
        <f>+Counties!W4</f>
        <v>6</v>
      </c>
      <c r="AA4" s="67">
        <f t="shared" ref="AA4:AA9" si="14">(Z4/$K4)</f>
        <v>1.8132366273798731E-3</v>
      </c>
      <c r="AB4" s="29">
        <f>+Counties!Y4</f>
        <v>2</v>
      </c>
      <c r="AC4" s="67">
        <f t="shared" ref="AC4:AC9" si="15">(AB4/$K4)</f>
        <v>6.0441220912662436E-4</v>
      </c>
      <c r="AD4" s="29">
        <f>+Counties!AA4</f>
        <v>7</v>
      </c>
      <c r="AE4" s="67">
        <f t="shared" si="0"/>
        <v>2.1154427319431852E-3</v>
      </c>
      <c r="AF4" s="29">
        <f>+Counties!AC4</f>
        <v>7</v>
      </c>
      <c r="AG4" s="67">
        <f t="shared" si="0"/>
        <v>2.1154427319431852E-3</v>
      </c>
      <c r="AH4" s="26">
        <v>2840</v>
      </c>
      <c r="AI4" s="38">
        <v>13</v>
      </c>
      <c r="AJ4" s="67">
        <f t="shared" si="1"/>
        <v>4.5774647887323943E-3</v>
      </c>
      <c r="AK4" s="24">
        <v>4</v>
      </c>
      <c r="AL4" s="67">
        <f t="shared" si="2"/>
        <v>1.4084507042253522E-3</v>
      </c>
      <c r="AM4" s="24">
        <v>2</v>
      </c>
      <c r="AN4" s="67">
        <f t="shared" si="3"/>
        <v>7.0422535211267609E-4</v>
      </c>
      <c r="AO4" s="24">
        <v>5</v>
      </c>
      <c r="AP4" s="67">
        <f t="shared" ref="AP4:AP38" si="16">(AO4/AH4)</f>
        <v>1.7605633802816902E-3</v>
      </c>
      <c r="AQ4" s="24">
        <v>1</v>
      </c>
      <c r="AR4" s="67">
        <f t="shared" ref="AR4:AR38" si="17">(AQ4/AH4)</f>
        <v>3.5211267605633805E-4</v>
      </c>
      <c r="AS4" s="24">
        <v>1</v>
      </c>
      <c r="AT4" s="67">
        <f t="shared" ref="AT4:AT38" si="18">(AS4/AH4)</f>
        <v>3.5211267605633805E-4</v>
      </c>
      <c r="AU4" s="24">
        <v>2</v>
      </c>
      <c r="AV4" s="67">
        <f t="shared" ref="AV4:AV38" si="19">(AU4/AH4)</f>
        <v>7.0422535211267609E-4</v>
      </c>
      <c r="AW4" s="24">
        <v>4</v>
      </c>
      <c r="AX4" s="67">
        <f>(AW4/AH4)</f>
        <v>1.4084507042253522E-3</v>
      </c>
      <c r="AY4" s="24">
        <v>4</v>
      </c>
      <c r="AZ4" s="67">
        <f t="shared" ref="AZ4:AZ38" si="20">(AY4/AH4)</f>
        <v>1.4084507042253522E-3</v>
      </c>
      <c r="BA4" s="24">
        <v>2</v>
      </c>
      <c r="BB4" s="67">
        <f t="shared" ref="BB4:BB38" si="21">(BA4/AJ4)</f>
        <v>436.92307692307691</v>
      </c>
    </row>
    <row r="5" spans="1:54" x14ac:dyDescent="0.2">
      <c r="A5" s="61" t="s">
        <v>455</v>
      </c>
      <c r="B5" s="72"/>
      <c r="C5" s="29"/>
      <c r="D5" s="67"/>
      <c r="E5" s="29"/>
      <c r="F5" s="67"/>
      <c r="G5" s="29"/>
      <c r="H5" s="67"/>
      <c r="I5" s="29"/>
      <c r="J5" s="67"/>
      <c r="K5" s="115">
        <v>39500</v>
      </c>
      <c r="L5" s="29"/>
      <c r="M5" s="67"/>
      <c r="N5" s="29">
        <f>+Counties!K5</f>
        <v>0</v>
      </c>
      <c r="O5" s="67">
        <f t="shared" si="8"/>
        <v>0</v>
      </c>
      <c r="P5" s="29">
        <f>+Counties!M5</f>
        <v>0</v>
      </c>
      <c r="Q5" s="67">
        <f t="shared" si="9"/>
        <v>0</v>
      </c>
      <c r="R5" s="29">
        <f>+Counties!O5</f>
        <v>0</v>
      </c>
      <c r="S5" s="67">
        <f t="shared" si="10"/>
        <v>0</v>
      </c>
      <c r="T5" s="29">
        <f>+Counties!Q5</f>
        <v>0</v>
      </c>
      <c r="U5" s="67">
        <f t="shared" si="11"/>
        <v>0</v>
      </c>
      <c r="V5" s="29">
        <f>+Counties!S5</f>
        <v>0</v>
      </c>
      <c r="W5" s="67">
        <f t="shared" si="12"/>
        <v>0</v>
      </c>
      <c r="X5" s="29">
        <f>+Counties!U5</f>
        <v>13</v>
      </c>
      <c r="Y5" s="67">
        <f t="shared" si="13"/>
        <v>3.291139240506329E-4</v>
      </c>
      <c r="Z5" s="29">
        <f>+Counties!W5</f>
        <v>11</v>
      </c>
      <c r="AA5" s="67">
        <f t="shared" si="14"/>
        <v>2.7848101265822784E-4</v>
      </c>
      <c r="AB5" s="29">
        <f>+Counties!Y5</f>
        <v>16</v>
      </c>
      <c r="AC5" s="67">
        <f t="shared" si="15"/>
        <v>4.0506329113924053E-4</v>
      </c>
      <c r="AD5" s="29">
        <f>+Counties!AA5</f>
        <v>22</v>
      </c>
      <c r="AE5" s="67">
        <f t="shared" si="0"/>
        <v>5.5696202531645568E-4</v>
      </c>
      <c r="AF5" s="29">
        <f>+Counties!AC5</f>
        <v>22</v>
      </c>
      <c r="AG5" s="67">
        <f t="shared" si="0"/>
        <v>5.5696202531645568E-4</v>
      </c>
      <c r="AH5" s="26">
        <v>44070</v>
      </c>
      <c r="AI5" s="38">
        <v>26</v>
      </c>
      <c r="AJ5" s="67">
        <f t="shared" si="1"/>
        <v>5.8997050147492625E-4</v>
      </c>
      <c r="AK5" s="24">
        <v>13</v>
      </c>
      <c r="AL5" s="67">
        <f t="shared" si="2"/>
        <v>2.9498525073746312E-4</v>
      </c>
      <c r="AM5" s="24">
        <v>12</v>
      </c>
      <c r="AN5" s="67">
        <f t="shared" si="3"/>
        <v>2.7229407760381212E-4</v>
      </c>
      <c r="AO5" s="24">
        <v>20</v>
      </c>
      <c r="AP5" s="67">
        <f t="shared" si="16"/>
        <v>4.5382346267302018E-4</v>
      </c>
      <c r="AQ5" s="24">
        <v>16</v>
      </c>
      <c r="AR5" s="67">
        <f t="shared" si="17"/>
        <v>3.6305877013841618E-4</v>
      </c>
      <c r="AS5" s="24">
        <v>1</v>
      </c>
      <c r="AT5" s="67">
        <f t="shared" si="18"/>
        <v>2.2691173133651011E-5</v>
      </c>
      <c r="AU5" s="24">
        <v>14</v>
      </c>
      <c r="AV5" s="67">
        <f t="shared" si="19"/>
        <v>3.1767642387111412E-4</v>
      </c>
      <c r="AW5" s="24">
        <v>13</v>
      </c>
      <c r="AX5" s="67">
        <f t="shared" ref="AX5:AX38" si="22">(AW5/AH5)</f>
        <v>2.9498525073746312E-4</v>
      </c>
      <c r="AY5" s="24">
        <v>13</v>
      </c>
      <c r="AZ5" s="67">
        <f t="shared" si="20"/>
        <v>2.9498525073746312E-4</v>
      </c>
      <c r="BA5" s="24">
        <v>26</v>
      </c>
      <c r="BB5" s="67">
        <f t="shared" si="21"/>
        <v>44070</v>
      </c>
    </row>
    <row r="6" spans="1:54" x14ac:dyDescent="0.2">
      <c r="A6" s="24" t="s">
        <v>456</v>
      </c>
      <c r="B6" s="29">
        <f>338+388+373+341+297+335+943+1906+2122+1936+1607+1333+1164+1230+476</f>
        <v>14789</v>
      </c>
      <c r="C6" s="29">
        <f>+Counties!B6</f>
        <v>1</v>
      </c>
      <c r="D6" s="67">
        <f t="shared" si="4"/>
        <v>6.7617824058421801E-5</v>
      </c>
      <c r="E6" s="29">
        <f>+Counties!C6</f>
        <v>20</v>
      </c>
      <c r="F6" s="67">
        <f t="shared" si="5"/>
        <v>1.3523564811684359E-3</v>
      </c>
      <c r="G6" s="29">
        <f>+Counties!E6</f>
        <v>36</v>
      </c>
      <c r="H6" s="67">
        <f>G6/B6</f>
        <v>2.4342416661031849E-3</v>
      </c>
      <c r="I6" s="29">
        <f>+Counties!G6</f>
        <v>35</v>
      </c>
      <c r="J6" s="67">
        <f t="shared" si="6"/>
        <v>2.3666238420447629E-3</v>
      </c>
      <c r="K6" s="115">
        <v>16833</v>
      </c>
      <c r="L6" s="29">
        <f>+Counties!I6</f>
        <v>28</v>
      </c>
      <c r="M6" s="67">
        <f t="shared" si="7"/>
        <v>1.6633992752331729E-3</v>
      </c>
      <c r="N6" s="29">
        <f>+Counties!K6</f>
        <v>21</v>
      </c>
      <c r="O6" s="67">
        <f t="shared" si="8"/>
        <v>1.2475494564248798E-3</v>
      </c>
      <c r="P6" s="29">
        <f>+Counties!M6</f>
        <v>42</v>
      </c>
      <c r="Q6" s="67">
        <f t="shared" si="9"/>
        <v>2.4950989128497596E-3</v>
      </c>
      <c r="R6" s="29">
        <f>+Counties!O6</f>
        <v>52</v>
      </c>
      <c r="S6" s="67">
        <f t="shared" si="10"/>
        <v>3.0891700825758928E-3</v>
      </c>
      <c r="T6" s="29">
        <f>+Counties!Q6</f>
        <v>34</v>
      </c>
      <c r="U6" s="67">
        <f t="shared" si="11"/>
        <v>2.019841977068853E-3</v>
      </c>
      <c r="V6" s="29">
        <f>+Counties!S6</f>
        <v>26</v>
      </c>
      <c r="W6" s="67">
        <f t="shared" si="12"/>
        <v>1.5445850412879464E-3</v>
      </c>
      <c r="X6" s="29">
        <f>+Counties!U6</f>
        <v>38</v>
      </c>
      <c r="Y6" s="67">
        <f t="shared" si="13"/>
        <v>2.2574704449593061E-3</v>
      </c>
      <c r="Z6" s="29">
        <f>+Counties!W6</f>
        <v>33</v>
      </c>
      <c r="AA6" s="67">
        <f t="shared" si="14"/>
        <v>1.9604348600962395E-3</v>
      </c>
      <c r="AB6" s="29">
        <f>+Counties!Y6</f>
        <v>58</v>
      </c>
      <c r="AC6" s="67">
        <f t="shared" si="15"/>
        <v>3.4456127844115724E-3</v>
      </c>
      <c r="AD6" s="29">
        <f>+Counties!AA6</f>
        <v>48</v>
      </c>
      <c r="AE6" s="67">
        <f t="shared" si="0"/>
        <v>2.8515416146854392E-3</v>
      </c>
      <c r="AF6" s="29">
        <f>+Counties!AC6</f>
        <v>46</v>
      </c>
      <c r="AG6" s="67">
        <f t="shared" si="0"/>
        <v>2.7327273807402127E-3</v>
      </c>
      <c r="AH6" s="26">
        <v>15296</v>
      </c>
      <c r="AI6" s="38">
        <v>40</v>
      </c>
      <c r="AJ6" s="67">
        <f t="shared" si="1"/>
        <v>2.615062761506276E-3</v>
      </c>
      <c r="AK6" s="24">
        <v>22</v>
      </c>
      <c r="AL6" s="67">
        <f t="shared" si="2"/>
        <v>1.4382845188284519E-3</v>
      </c>
      <c r="AM6" s="24">
        <v>20</v>
      </c>
      <c r="AN6" s="67">
        <f t="shared" si="3"/>
        <v>1.307531380753138E-3</v>
      </c>
      <c r="AO6" s="24">
        <v>22</v>
      </c>
      <c r="AP6" s="67">
        <f t="shared" si="16"/>
        <v>1.4382845188284519E-3</v>
      </c>
      <c r="AQ6" s="24">
        <v>21</v>
      </c>
      <c r="AR6" s="67">
        <f t="shared" si="17"/>
        <v>1.3729079497907949E-3</v>
      </c>
      <c r="AS6" s="24">
        <v>23</v>
      </c>
      <c r="AT6" s="67">
        <f t="shared" si="18"/>
        <v>1.5036610878661088E-3</v>
      </c>
      <c r="AU6" s="24">
        <v>23</v>
      </c>
      <c r="AV6" s="67">
        <f t="shared" si="19"/>
        <v>1.5036610878661088E-3</v>
      </c>
      <c r="AW6" s="24">
        <v>16</v>
      </c>
      <c r="AX6" s="67">
        <f t="shared" si="22"/>
        <v>1.0460251046025104E-3</v>
      </c>
      <c r="AY6" s="24">
        <v>14</v>
      </c>
      <c r="AZ6" s="67">
        <f t="shared" si="20"/>
        <v>9.1527196652719666E-4</v>
      </c>
      <c r="BA6" s="24">
        <v>26</v>
      </c>
      <c r="BB6" s="67">
        <f t="shared" si="21"/>
        <v>9942.4</v>
      </c>
    </row>
    <row r="7" spans="1:54" x14ac:dyDescent="0.2">
      <c r="A7" s="24" t="s">
        <v>457</v>
      </c>
      <c r="B7" s="29"/>
      <c r="C7" s="29"/>
      <c r="D7" s="67"/>
      <c r="E7" s="29"/>
      <c r="F7" s="67"/>
      <c r="G7" s="29"/>
      <c r="H7" s="67"/>
      <c r="I7" s="29"/>
      <c r="J7" s="67"/>
      <c r="K7" s="115">
        <v>46155</v>
      </c>
      <c r="L7" s="29"/>
      <c r="M7" s="67"/>
      <c r="N7" s="29">
        <f>+Counties!K7</f>
        <v>0</v>
      </c>
      <c r="O7" s="67">
        <f t="shared" si="8"/>
        <v>0</v>
      </c>
      <c r="P7" s="29">
        <f>+Counties!M7</f>
        <v>0</v>
      </c>
      <c r="Q7" s="67">
        <f t="shared" si="9"/>
        <v>0</v>
      </c>
      <c r="R7" s="29">
        <f>+Counties!O7</f>
        <v>0</v>
      </c>
      <c r="S7" s="67">
        <f t="shared" si="10"/>
        <v>0</v>
      </c>
      <c r="T7" s="29">
        <f>+Counties!Q7</f>
        <v>0</v>
      </c>
      <c r="U7" s="67">
        <f t="shared" si="11"/>
        <v>0</v>
      </c>
      <c r="V7" s="29">
        <f>+Counties!S7</f>
        <v>0</v>
      </c>
      <c r="W7" s="67">
        <f t="shared" si="12"/>
        <v>0</v>
      </c>
      <c r="X7" s="29">
        <f>+Counties!U7</f>
        <v>9</v>
      </c>
      <c r="Y7" s="67">
        <f t="shared" si="13"/>
        <v>1.9499512512187196E-4</v>
      </c>
      <c r="Z7" s="29">
        <f>+Counties!W7</f>
        <v>14</v>
      </c>
      <c r="AA7" s="67">
        <f t="shared" si="14"/>
        <v>3.033257501895786E-4</v>
      </c>
      <c r="AB7" s="29">
        <f>+Counties!Y7</f>
        <v>14</v>
      </c>
      <c r="AC7" s="67">
        <f t="shared" si="15"/>
        <v>3.033257501895786E-4</v>
      </c>
      <c r="AD7" s="29">
        <f>+Counties!AA7</f>
        <v>12</v>
      </c>
      <c r="AE7" s="67">
        <f t="shared" si="0"/>
        <v>2.5999350016249592E-4</v>
      </c>
      <c r="AF7" s="29">
        <f>+Counties!AC7</f>
        <v>8</v>
      </c>
      <c r="AG7" s="67">
        <f t="shared" si="0"/>
        <v>1.7332900010833061E-4</v>
      </c>
      <c r="AH7" s="26">
        <v>56130</v>
      </c>
      <c r="AI7" s="38">
        <v>14</v>
      </c>
      <c r="AJ7" s="67">
        <f t="shared" si="1"/>
        <v>2.4942098699447712E-4</v>
      </c>
      <c r="AK7" s="24">
        <v>8</v>
      </c>
      <c r="AL7" s="67">
        <f t="shared" si="2"/>
        <v>1.4252627828255834E-4</v>
      </c>
      <c r="AM7" s="24">
        <v>14</v>
      </c>
      <c r="AN7" s="67">
        <f t="shared" si="3"/>
        <v>2.4942098699447712E-4</v>
      </c>
      <c r="AO7" s="24">
        <v>8</v>
      </c>
      <c r="AP7" s="67">
        <f t="shared" si="16"/>
        <v>1.4252627828255834E-4</v>
      </c>
      <c r="AQ7" s="24">
        <v>5</v>
      </c>
      <c r="AR7" s="67">
        <f t="shared" si="17"/>
        <v>8.9078923926598968E-5</v>
      </c>
      <c r="AS7" s="24">
        <v>6</v>
      </c>
      <c r="AT7" s="67">
        <f t="shared" si="18"/>
        <v>1.0689470871191876E-4</v>
      </c>
      <c r="AU7" s="24">
        <v>7</v>
      </c>
      <c r="AV7" s="67">
        <f t="shared" si="19"/>
        <v>1.2471049349723856E-4</v>
      </c>
      <c r="AW7" s="24">
        <v>5</v>
      </c>
      <c r="AX7" s="67">
        <f t="shared" si="22"/>
        <v>8.9078923926598968E-5</v>
      </c>
      <c r="AY7" s="24">
        <v>12</v>
      </c>
      <c r="AZ7" s="67">
        <f t="shared" si="20"/>
        <v>2.1378941742383753E-4</v>
      </c>
      <c r="BA7" s="24">
        <v>7</v>
      </c>
      <c r="BB7" s="67">
        <f t="shared" si="21"/>
        <v>28065</v>
      </c>
    </row>
    <row r="8" spans="1:54" x14ac:dyDescent="0.2">
      <c r="A8" s="24" t="s">
        <v>458</v>
      </c>
      <c r="B8" s="29">
        <v>7222</v>
      </c>
      <c r="C8" s="29">
        <f>+Counties!B8</f>
        <v>0</v>
      </c>
      <c r="D8" s="67">
        <f t="shared" si="4"/>
        <v>0</v>
      </c>
      <c r="E8" s="29">
        <f>+Counties!C8</f>
        <v>18</v>
      </c>
      <c r="F8" s="67">
        <f t="shared" si="5"/>
        <v>2.4923843810578787E-3</v>
      </c>
      <c r="G8" s="29">
        <f>+Counties!E8</f>
        <v>59</v>
      </c>
      <c r="H8" s="67">
        <f>G8/B8</f>
        <v>8.1694821379119358E-3</v>
      </c>
      <c r="I8" s="29">
        <f>+Counties!G8</f>
        <v>68</v>
      </c>
      <c r="J8" s="67">
        <f t="shared" si="6"/>
        <v>9.4156743284408758E-3</v>
      </c>
      <c r="K8" s="115">
        <v>7832</v>
      </c>
      <c r="L8" s="29">
        <f>+Counties!I8</f>
        <v>63</v>
      </c>
      <c r="M8" s="67">
        <f t="shared" si="7"/>
        <v>8.043922369765066E-3</v>
      </c>
      <c r="N8" s="29">
        <f>+Counties!K8</f>
        <v>70</v>
      </c>
      <c r="O8" s="67">
        <f t="shared" si="8"/>
        <v>8.9376915219611854E-3</v>
      </c>
      <c r="P8" s="29">
        <f>+Counties!M8</f>
        <v>65</v>
      </c>
      <c r="Q8" s="67">
        <f t="shared" si="9"/>
        <v>8.2992849846782422E-3</v>
      </c>
      <c r="R8" s="29">
        <f>+Counties!O8</f>
        <v>81</v>
      </c>
      <c r="S8" s="67">
        <f t="shared" si="10"/>
        <v>1.0342185903983657E-2</v>
      </c>
      <c r="T8" s="29">
        <f>+Counties!Q8</f>
        <v>71</v>
      </c>
      <c r="U8" s="67">
        <f t="shared" si="11"/>
        <v>9.0653728294177727E-3</v>
      </c>
      <c r="V8" s="29">
        <f>+Counties!S8</f>
        <v>65</v>
      </c>
      <c r="W8" s="67">
        <f t="shared" si="12"/>
        <v>8.2992849846782422E-3</v>
      </c>
      <c r="X8" s="29">
        <f>+Counties!U8</f>
        <v>64</v>
      </c>
      <c r="Y8" s="67">
        <f t="shared" si="13"/>
        <v>8.171603677221655E-3</v>
      </c>
      <c r="Z8" s="29">
        <f>+Counties!W8</f>
        <v>85</v>
      </c>
      <c r="AA8" s="67">
        <f t="shared" si="14"/>
        <v>1.085291113381001E-2</v>
      </c>
      <c r="AB8" s="29">
        <f>+Counties!Y8</f>
        <v>71</v>
      </c>
      <c r="AC8" s="67">
        <f t="shared" si="15"/>
        <v>9.0653728294177727E-3</v>
      </c>
      <c r="AD8" s="29">
        <f>+Counties!AA8</f>
        <v>110</v>
      </c>
      <c r="AE8" s="67">
        <f t="shared" si="0"/>
        <v>1.4044943820224719E-2</v>
      </c>
      <c r="AF8" s="29">
        <f>+Counties!AC8</f>
        <v>107</v>
      </c>
      <c r="AG8" s="67">
        <f t="shared" si="0"/>
        <v>1.3661899897854953E-2</v>
      </c>
      <c r="AH8" s="26">
        <v>7127</v>
      </c>
      <c r="AI8" s="38">
        <v>85</v>
      </c>
      <c r="AJ8" s="67">
        <f t="shared" si="1"/>
        <v>1.1926476778448155E-2</v>
      </c>
      <c r="AK8" s="24">
        <v>43</v>
      </c>
      <c r="AL8" s="67">
        <f t="shared" si="2"/>
        <v>6.0333941349796551E-3</v>
      </c>
      <c r="AM8" s="24">
        <v>28</v>
      </c>
      <c r="AN8" s="67">
        <f t="shared" si="3"/>
        <v>3.9287217623123335E-3</v>
      </c>
      <c r="AO8" s="24">
        <v>36</v>
      </c>
      <c r="AP8" s="67">
        <f t="shared" si="16"/>
        <v>5.0512136944015715E-3</v>
      </c>
      <c r="AQ8" s="24">
        <v>34</v>
      </c>
      <c r="AR8" s="67">
        <f t="shared" si="17"/>
        <v>4.7705907113792618E-3</v>
      </c>
      <c r="AS8" s="24">
        <v>54</v>
      </c>
      <c r="AT8" s="67">
        <f t="shared" si="18"/>
        <v>7.5768205416023573E-3</v>
      </c>
      <c r="AU8" s="24">
        <v>39</v>
      </c>
      <c r="AV8" s="67">
        <f t="shared" si="19"/>
        <v>5.4721481689350357E-3</v>
      </c>
      <c r="AW8" s="24">
        <v>47</v>
      </c>
      <c r="AX8" s="67">
        <f t="shared" si="22"/>
        <v>6.5946401010242737E-3</v>
      </c>
      <c r="AY8" s="24">
        <v>62</v>
      </c>
      <c r="AZ8" s="67">
        <f t="shared" si="20"/>
        <v>8.6993124736915953E-3</v>
      </c>
      <c r="BA8" s="24">
        <v>64</v>
      </c>
      <c r="BB8" s="67">
        <f t="shared" si="21"/>
        <v>5366.2117647058822</v>
      </c>
    </row>
    <row r="9" spans="1:54" x14ac:dyDescent="0.2">
      <c r="A9" s="24" t="s">
        <v>459</v>
      </c>
      <c r="B9" s="29">
        <v>6931</v>
      </c>
      <c r="C9" s="29">
        <f>+Counties!B9</f>
        <v>117</v>
      </c>
      <c r="D9" s="67">
        <f t="shared" si="4"/>
        <v>1.6880680998412927E-2</v>
      </c>
      <c r="E9" s="29">
        <f>+Counties!C9</f>
        <v>154</v>
      </c>
      <c r="F9" s="67">
        <f t="shared" si="5"/>
        <v>2.221901601500505E-2</v>
      </c>
      <c r="G9" s="29">
        <f>+Counties!E9</f>
        <v>150</v>
      </c>
      <c r="H9" s="67">
        <f>G9/B9</f>
        <v>2.1641898715914008E-2</v>
      </c>
      <c r="I9" s="29">
        <f>+Counties!G9</f>
        <v>159</v>
      </c>
      <c r="J9" s="67">
        <f t="shared" si="6"/>
        <v>2.294041263886885E-2</v>
      </c>
      <c r="K9" s="115">
        <v>7030</v>
      </c>
      <c r="L9" s="29">
        <f>+Counties!I9</f>
        <v>198</v>
      </c>
      <c r="M9" s="67">
        <f t="shared" si="7"/>
        <v>2.8165007112375535E-2</v>
      </c>
      <c r="N9" s="29">
        <f>+Counties!K9</f>
        <v>193</v>
      </c>
      <c r="O9" s="67">
        <f t="shared" si="8"/>
        <v>2.7453769559032715E-2</v>
      </c>
      <c r="P9" s="29">
        <f>+Counties!M9</f>
        <v>159</v>
      </c>
      <c r="Q9" s="67">
        <f t="shared" si="9"/>
        <v>2.2617354196301565E-2</v>
      </c>
      <c r="R9" s="29">
        <f>+Counties!O9</f>
        <v>98</v>
      </c>
      <c r="S9" s="67">
        <f t="shared" si="10"/>
        <v>1.3940256045519203E-2</v>
      </c>
      <c r="T9" s="29">
        <f>+Counties!Q9</f>
        <v>93</v>
      </c>
      <c r="U9" s="67">
        <f t="shared" si="11"/>
        <v>1.3229018492176387E-2</v>
      </c>
      <c r="V9" s="29">
        <f>+Counties!S9</f>
        <v>74</v>
      </c>
      <c r="W9" s="67">
        <f t="shared" si="12"/>
        <v>1.0526315789473684E-2</v>
      </c>
      <c r="X9" s="29">
        <f>+Counties!U9</f>
        <v>87</v>
      </c>
      <c r="Y9" s="67">
        <f t="shared" si="13"/>
        <v>1.2375533428165006E-2</v>
      </c>
      <c r="Z9" s="29">
        <f>+Counties!W9</f>
        <v>104</v>
      </c>
      <c r="AA9" s="67">
        <f t="shared" si="14"/>
        <v>1.4793741109530583E-2</v>
      </c>
      <c r="AB9" s="29">
        <f>+Counties!Y9</f>
        <v>111</v>
      </c>
      <c r="AC9" s="67">
        <f t="shared" si="15"/>
        <v>1.5789473684210527E-2</v>
      </c>
      <c r="AD9" s="29">
        <f>+Counties!AA9</f>
        <v>119</v>
      </c>
      <c r="AE9" s="67">
        <f t="shared" si="0"/>
        <v>1.6927453769559033E-2</v>
      </c>
      <c r="AF9" s="29">
        <f>+Counties!AC9</f>
        <v>131</v>
      </c>
      <c r="AG9" s="67">
        <f t="shared" si="0"/>
        <v>1.8634423897581791E-2</v>
      </c>
      <c r="AH9" s="26">
        <v>6414</v>
      </c>
      <c r="AI9" s="38">
        <v>99</v>
      </c>
      <c r="AJ9" s="67">
        <f t="shared" si="1"/>
        <v>1.5434985968194575E-2</v>
      </c>
      <c r="AK9" s="24">
        <v>100</v>
      </c>
      <c r="AL9" s="67">
        <f t="shared" si="2"/>
        <v>1.5590894917368257E-2</v>
      </c>
      <c r="AM9" s="24">
        <v>98</v>
      </c>
      <c r="AN9" s="67">
        <f t="shared" si="3"/>
        <v>1.5279077019020891E-2</v>
      </c>
      <c r="AO9" s="24">
        <v>78</v>
      </c>
      <c r="AP9" s="67">
        <f t="shared" si="16"/>
        <v>1.216089803554724E-2</v>
      </c>
      <c r="AQ9" s="24">
        <v>75</v>
      </c>
      <c r="AR9" s="67">
        <f t="shared" si="17"/>
        <v>1.1693171188026192E-2</v>
      </c>
      <c r="AS9" s="24">
        <v>67</v>
      </c>
      <c r="AT9" s="67">
        <f t="shared" si="18"/>
        <v>1.0445899594636732E-2</v>
      </c>
      <c r="AU9" s="24">
        <v>88</v>
      </c>
      <c r="AV9" s="67">
        <f t="shared" si="19"/>
        <v>1.3719987527284067E-2</v>
      </c>
      <c r="AW9" s="24">
        <v>80</v>
      </c>
      <c r="AX9" s="67">
        <f t="shared" si="22"/>
        <v>1.2472715933894606E-2</v>
      </c>
      <c r="AY9" s="24">
        <v>87</v>
      </c>
      <c r="AZ9" s="67">
        <f t="shared" si="20"/>
        <v>1.3564078578110383E-2</v>
      </c>
      <c r="BA9" s="24">
        <v>82</v>
      </c>
      <c r="BB9" s="67">
        <f t="shared" si="21"/>
        <v>5312.6060606060601</v>
      </c>
    </row>
    <row r="10" spans="1:54" x14ac:dyDescent="0.2">
      <c r="A10" s="24" t="s">
        <v>528</v>
      </c>
      <c r="B10" s="29"/>
      <c r="C10" s="29"/>
      <c r="D10" s="67"/>
      <c r="E10" s="29"/>
      <c r="F10" s="67"/>
      <c r="G10" s="29"/>
      <c r="H10" s="67"/>
      <c r="I10" s="29"/>
      <c r="J10" s="67"/>
      <c r="K10" s="115">
        <v>55099</v>
      </c>
      <c r="L10" s="29"/>
      <c r="M10" s="67"/>
      <c r="N10" s="29"/>
      <c r="O10" s="67"/>
      <c r="P10" s="29"/>
      <c r="Q10" s="67"/>
      <c r="R10" s="29"/>
      <c r="S10" s="67"/>
      <c r="T10" s="29"/>
      <c r="U10" s="67"/>
      <c r="V10" s="29"/>
      <c r="W10" s="67"/>
      <c r="X10" s="29"/>
      <c r="Y10" s="67"/>
      <c r="Z10" s="29"/>
      <c r="AA10" s="67"/>
      <c r="AB10" s="29"/>
      <c r="AC10" s="67"/>
      <c r="AD10" s="29">
        <v>9</v>
      </c>
      <c r="AE10" s="67">
        <f t="shared" si="0"/>
        <v>1.633423474110238E-4</v>
      </c>
      <c r="AF10" s="29">
        <v>9</v>
      </c>
      <c r="AG10" s="67">
        <f t="shared" si="0"/>
        <v>1.633423474110238E-4</v>
      </c>
      <c r="AH10" s="26">
        <v>36564</v>
      </c>
      <c r="AI10" s="38">
        <v>0</v>
      </c>
      <c r="AJ10" s="67">
        <f t="shared" si="1"/>
        <v>0</v>
      </c>
      <c r="AK10" s="24">
        <v>1</v>
      </c>
      <c r="AL10" s="67">
        <f t="shared" si="2"/>
        <v>2.7349305327644676E-5</v>
      </c>
      <c r="AM10" s="25">
        <v>0.01</v>
      </c>
      <c r="AN10" s="67">
        <f t="shared" si="3"/>
        <v>2.7349305327644678E-7</v>
      </c>
      <c r="AO10" s="25">
        <v>0.01</v>
      </c>
      <c r="AP10" s="67">
        <f t="shared" si="16"/>
        <v>2.7349305327644678E-7</v>
      </c>
      <c r="AQ10" s="25">
        <v>0.01</v>
      </c>
      <c r="AR10" s="67">
        <f t="shared" si="17"/>
        <v>2.7349305327644678E-7</v>
      </c>
      <c r="AS10" s="97">
        <v>2</v>
      </c>
      <c r="AT10" s="67">
        <f t="shared" si="18"/>
        <v>5.4698610655289353E-5</v>
      </c>
      <c r="AU10" s="97">
        <v>3</v>
      </c>
      <c r="AV10" s="67">
        <f t="shared" si="19"/>
        <v>8.2047915982934029E-5</v>
      </c>
      <c r="AW10" s="157"/>
      <c r="AX10" s="67">
        <f t="shared" si="22"/>
        <v>0</v>
      </c>
      <c r="AY10" s="157">
        <v>0</v>
      </c>
      <c r="AZ10" s="67">
        <f t="shared" si="20"/>
        <v>0</v>
      </c>
      <c r="BA10" s="157">
        <v>0</v>
      </c>
      <c r="BB10" s="67">
        <v>0</v>
      </c>
    </row>
    <row r="11" spans="1:54" x14ac:dyDescent="0.2">
      <c r="A11" s="24" t="s">
        <v>491</v>
      </c>
      <c r="B11" s="29"/>
      <c r="C11" s="29"/>
      <c r="D11" s="67"/>
      <c r="E11" s="29"/>
      <c r="F11" s="67"/>
      <c r="G11" s="29"/>
      <c r="H11" s="67"/>
      <c r="I11" s="29"/>
      <c r="J11" s="67"/>
      <c r="K11" s="115">
        <v>355904</v>
      </c>
      <c r="L11" s="29"/>
      <c r="M11" s="67"/>
      <c r="N11" s="29"/>
      <c r="O11" s="67"/>
      <c r="P11" s="29"/>
      <c r="Q11" s="67"/>
      <c r="R11" s="29"/>
      <c r="S11" s="67"/>
      <c r="T11" s="29"/>
      <c r="U11" s="67"/>
      <c r="V11" s="29"/>
      <c r="W11" s="67"/>
      <c r="X11" s="29"/>
      <c r="Y11" s="67"/>
      <c r="Z11" s="29"/>
      <c r="AA11" s="67"/>
      <c r="AB11" s="29"/>
      <c r="AC11" s="67"/>
      <c r="AD11" s="29">
        <v>10</v>
      </c>
      <c r="AE11" s="67">
        <f t="shared" si="0"/>
        <v>2.8097464484804892E-5</v>
      </c>
      <c r="AF11" s="29">
        <v>10</v>
      </c>
      <c r="AG11" s="67">
        <f t="shared" si="0"/>
        <v>2.8097464484804892E-5</v>
      </c>
      <c r="AH11" s="26">
        <v>253676</v>
      </c>
      <c r="AI11" s="97">
        <v>12</v>
      </c>
      <c r="AJ11" s="67">
        <f t="shared" si="1"/>
        <v>4.7304435579242813E-5</v>
      </c>
      <c r="AK11" s="24">
        <v>5</v>
      </c>
      <c r="AL11" s="67">
        <f t="shared" si="2"/>
        <v>1.9710181491351173E-5</v>
      </c>
      <c r="AM11" s="24">
        <v>12</v>
      </c>
      <c r="AN11" s="67">
        <f t="shared" si="3"/>
        <v>4.7304435579242813E-5</v>
      </c>
      <c r="AO11" s="24">
        <v>12</v>
      </c>
      <c r="AP11" s="67">
        <f t="shared" si="16"/>
        <v>4.7304435579242813E-5</v>
      </c>
      <c r="AQ11" s="24">
        <v>4</v>
      </c>
      <c r="AR11" s="67">
        <f t="shared" si="17"/>
        <v>1.5768145193080939E-5</v>
      </c>
      <c r="AS11" s="24">
        <v>5</v>
      </c>
      <c r="AT11" s="67">
        <f t="shared" si="18"/>
        <v>1.9710181491351173E-5</v>
      </c>
      <c r="AU11" s="24">
        <v>8</v>
      </c>
      <c r="AV11" s="67">
        <f t="shared" si="19"/>
        <v>3.1536290386161878E-5</v>
      </c>
      <c r="AW11" s="24">
        <v>12</v>
      </c>
      <c r="AX11" s="67">
        <f t="shared" si="22"/>
        <v>4.7304435579242813E-5</v>
      </c>
      <c r="AY11" s="24">
        <v>7</v>
      </c>
      <c r="AZ11" s="67">
        <f t="shared" si="20"/>
        <v>2.759425408789164E-5</v>
      </c>
      <c r="BA11" s="24">
        <v>7</v>
      </c>
      <c r="BB11" s="67">
        <f t="shared" si="21"/>
        <v>147977.66666666666</v>
      </c>
    </row>
    <row r="12" spans="1:54" x14ac:dyDescent="0.2">
      <c r="A12" s="24" t="s">
        <v>462</v>
      </c>
      <c r="B12" s="29"/>
      <c r="C12" s="29">
        <f>+Counties!B12</f>
        <v>11</v>
      </c>
      <c r="D12" s="67"/>
      <c r="E12" s="29">
        <f>+Counties!C12</f>
        <v>6</v>
      </c>
      <c r="F12" s="67"/>
      <c r="G12" s="29">
        <f>+Counties!E12</f>
        <v>6</v>
      </c>
      <c r="H12" s="67"/>
      <c r="I12" s="29">
        <f>+Counties!G12</f>
        <v>8</v>
      </c>
      <c r="J12" s="67"/>
      <c r="K12" s="115">
        <v>9528</v>
      </c>
      <c r="L12" s="29">
        <f>+Counties!I12</f>
        <v>9</v>
      </c>
      <c r="M12" s="67">
        <f t="shared" si="7"/>
        <v>9.445843828715365E-4</v>
      </c>
      <c r="N12" s="29">
        <f>+Counties!K12</f>
        <v>18</v>
      </c>
      <c r="O12" s="67">
        <f t="shared" si="8"/>
        <v>1.889168765743073E-3</v>
      </c>
      <c r="P12" s="29">
        <f>+Counties!M12</f>
        <v>18</v>
      </c>
      <c r="Q12" s="67">
        <f t="shared" si="9"/>
        <v>1.889168765743073E-3</v>
      </c>
      <c r="R12" s="29">
        <f>+Counties!O12</f>
        <v>11</v>
      </c>
      <c r="S12" s="67">
        <f t="shared" si="10"/>
        <v>1.1544920235096558E-3</v>
      </c>
      <c r="T12" s="29">
        <f>+Counties!Q12</f>
        <v>19</v>
      </c>
      <c r="U12" s="67">
        <f t="shared" si="11"/>
        <v>1.9941225860621325E-3</v>
      </c>
      <c r="V12" s="29">
        <f>+Counties!S12</f>
        <v>29</v>
      </c>
      <c r="W12" s="67">
        <f>(V12/$K12)</f>
        <v>3.0436607892527288E-3</v>
      </c>
      <c r="X12" s="29">
        <f>+Counties!U12</f>
        <v>18</v>
      </c>
      <c r="Y12" s="67">
        <f>(X12/$K12)</f>
        <v>1.889168765743073E-3</v>
      </c>
      <c r="Z12" s="29">
        <f>+Counties!W12</f>
        <v>21</v>
      </c>
      <c r="AA12" s="67">
        <f>(Z12/$K12)</f>
        <v>2.2040302267002519E-3</v>
      </c>
      <c r="AB12" s="29">
        <f>+Counties!Y12</f>
        <v>15</v>
      </c>
      <c r="AC12" s="67">
        <f>(AB12/$K12)</f>
        <v>1.5743073047858943E-3</v>
      </c>
      <c r="AD12" s="29">
        <f>+Counties!AA12</f>
        <v>14</v>
      </c>
      <c r="AE12" s="67">
        <f t="shared" si="0"/>
        <v>1.4693534844668346E-3</v>
      </c>
      <c r="AF12" s="29">
        <f>+Counties!AC12</f>
        <v>17</v>
      </c>
      <c r="AG12" s="67">
        <f t="shared" si="0"/>
        <v>1.7842149454240135E-3</v>
      </c>
      <c r="AH12" s="26">
        <v>8175</v>
      </c>
      <c r="AI12" s="38">
        <v>23</v>
      </c>
      <c r="AJ12" s="67">
        <f t="shared" si="1"/>
        <v>2.8134556574923547E-3</v>
      </c>
      <c r="AK12" s="24">
        <v>11</v>
      </c>
      <c r="AL12" s="67">
        <f t="shared" si="2"/>
        <v>1.345565749235474E-3</v>
      </c>
      <c r="AM12" s="24">
        <v>9</v>
      </c>
      <c r="AN12" s="67">
        <f t="shared" si="3"/>
        <v>1.1009174311926607E-3</v>
      </c>
      <c r="AO12" s="24">
        <v>12</v>
      </c>
      <c r="AP12" s="67">
        <f t="shared" si="16"/>
        <v>1.4678899082568807E-3</v>
      </c>
      <c r="AQ12" s="24">
        <v>11</v>
      </c>
      <c r="AR12" s="67">
        <f t="shared" si="17"/>
        <v>1.345565749235474E-3</v>
      </c>
      <c r="AS12" s="24">
        <v>10</v>
      </c>
      <c r="AT12" s="67">
        <f t="shared" si="18"/>
        <v>1.2232415902140672E-3</v>
      </c>
      <c r="AU12" s="24">
        <v>15</v>
      </c>
      <c r="AV12" s="67">
        <f t="shared" si="19"/>
        <v>1.834862385321101E-3</v>
      </c>
      <c r="AW12" s="24">
        <v>15</v>
      </c>
      <c r="AX12" s="67">
        <f t="shared" si="22"/>
        <v>1.834862385321101E-3</v>
      </c>
      <c r="AY12" s="24">
        <v>17</v>
      </c>
      <c r="AZ12" s="67">
        <f t="shared" si="20"/>
        <v>2.0795107033639145E-3</v>
      </c>
      <c r="BA12" s="24">
        <v>16</v>
      </c>
      <c r="BB12" s="67">
        <f t="shared" si="21"/>
        <v>5686.9565217391309</v>
      </c>
    </row>
    <row r="13" spans="1:54" x14ac:dyDescent="0.2">
      <c r="A13" s="24" t="s">
        <v>493</v>
      </c>
      <c r="B13" s="29"/>
      <c r="C13" s="29"/>
      <c r="D13" s="67"/>
      <c r="E13" s="29"/>
      <c r="F13" s="67"/>
      <c r="G13" s="29"/>
      <c r="H13" s="67"/>
      <c r="I13" s="29"/>
      <c r="J13" s="67"/>
      <c r="K13" s="115">
        <v>1116200</v>
      </c>
      <c r="L13" s="29"/>
      <c r="M13" s="67"/>
      <c r="N13" s="29"/>
      <c r="O13" s="67"/>
      <c r="P13" s="29"/>
      <c r="Q13" s="67"/>
      <c r="R13" s="29"/>
      <c r="S13" s="67"/>
      <c r="T13" s="29"/>
      <c r="U13" s="67"/>
      <c r="V13" s="29"/>
      <c r="W13" s="67"/>
      <c r="X13" s="29"/>
      <c r="Y13" s="67"/>
      <c r="Z13" s="29"/>
      <c r="AA13" s="67"/>
      <c r="AB13" s="29"/>
      <c r="AC13" s="67"/>
      <c r="AD13" s="29">
        <v>18</v>
      </c>
      <c r="AE13" s="67">
        <f t="shared" si="0"/>
        <v>1.612614226841068E-5</v>
      </c>
      <c r="AF13" s="29">
        <v>18</v>
      </c>
      <c r="AG13" s="67">
        <f t="shared" si="0"/>
        <v>1.612614226841068E-5</v>
      </c>
      <c r="AH13" s="26">
        <v>760266</v>
      </c>
      <c r="AI13" s="97">
        <v>21</v>
      </c>
      <c r="AJ13" s="67">
        <f t="shared" si="1"/>
        <v>2.7621911278420974E-5</v>
      </c>
      <c r="AK13" s="24">
        <v>16</v>
      </c>
      <c r="AL13" s="67">
        <f t="shared" si="2"/>
        <v>2.104526573593979E-5</v>
      </c>
      <c r="AM13" s="24">
        <v>11</v>
      </c>
      <c r="AN13" s="67">
        <f t="shared" si="3"/>
        <v>1.4468620193458605E-5</v>
      </c>
      <c r="AO13" s="24">
        <v>12</v>
      </c>
      <c r="AP13" s="67">
        <f t="shared" si="16"/>
        <v>1.5783949301954842E-5</v>
      </c>
      <c r="AQ13" s="24">
        <v>17</v>
      </c>
      <c r="AR13" s="67">
        <f t="shared" si="17"/>
        <v>2.2360594844436026E-5</v>
      </c>
      <c r="AS13" s="24">
        <v>19</v>
      </c>
      <c r="AT13" s="67">
        <f t="shared" si="18"/>
        <v>2.49912530614285E-5</v>
      </c>
      <c r="AU13" s="24">
        <v>25</v>
      </c>
      <c r="AV13" s="67">
        <f t="shared" si="19"/>
        <v>3.2883227712405921E-5</v>
      </c>
      <c r="AW13" s="24">
        <v>26</v>
      </c>
      <c r="AX13" s="67">
        <f t="shared" si="22"/>
        <v>3.4198556820902158E-5</v>
      </c>
      <c r="AY13" s="24">
        <v>28</v>
      </c>
      <c r="AZ13" s="67">
        <f t="shared" si="20"/>
        <v>3.6829215037894632E-5</v>
      </c>
      <c r="BA13" s="24">
        <v>19</v>
      </c>
      <c r="BB13" s="67">
        <f t="shared" si="21"/>
        <v>687859.71428571432</v>
      </c>
    </row>
    <row r="14" spans="1:54" x14ac:dyDescent="0.2">
      <c r="A14" s="24" t="s">
        <v>44</v>
      </c>
      <c r="B14" s="29">
        <v>6503</v>
      </c>
      <c r="C14" s="29">
        <f>+Counties!B14</f>
        <v>178</v>
      </c>
      <c r="D14" s="67">
        <f t="shared" si="4"/>
        <v>2.7371982162079041E-2</v>
      </c>
      <c r="E14" s="29">
        <f>+Counties!C14</f>
        <v>246</v>
      </c>
      <c r="F14" s="67">
        <f t="shared" si="5"/>
        <v>3.7828694448715977E-2</v>
      </c>
      <c r="G14" s="29">
        <f>+Counties!E14</f>
        <v>244</v>
      </c>
      <c r="H14" s="67">
        <f>G14/B14</f>
        <v>3.7521144087344305E-2</v>
      </c>
      <c r="I14" s="29">
        <f>+Counties!G14</f>
        <v>295</v>
      </c>
      <c r="J14" s="67">
        <f t="shared" si="6"/>
        <v>4.5363678302322005E-2</v>
      </c>
      <c r="K14" s="115">
        <v>6767</v>
      </c>
      <c r="L14" s="29">
        <f>+Counties!I14</f>
        <v>324</v>
      </c>
      <c r="M14" s="67">
        <f t="shared" si="7"/>
        <v>4.7879414807152354E-2</v>
      </c>
      <c r="N14" s="29">
        <f>+Counties!K14</f>
        <v>246</v>
      </c>
      <c r="O14" s="67">
        <f t="shared" si="8"/>
        <v>3.6352889020245305E-2</v>
      </c>
      <c r="P14" s="29">
        <f>+Counties!M14</f>
        <v>264</v>
      </c>
      <c r="Q14" s="67">
        <f t="shared" si="9"/>
        <v>3.9012856509531547E-2</v>
      </c>
      <c r="R14" s="29">
        <f>+Counties!O14</f>
        <v>188</v>
      </c>
      <c r="S14" s="67">
        <f t="shared" si="10"/>
        <v>2.7781882665878527E-2</v>
      </c>
      <c r="T14" s="29">
        <f>+Counties!Q14</f>
        <v>171</v>
      </c>
      <c r="U14" s="67">
        <f t="shared" si="11"/>
        <v>2.5269691148219298E-2</v>
      </c>
      <c r="V14" s="29">
        <f>+Counties!S14</f>
        <v>191</v>
      </c>
      <c r="W14" s="67">
        <f>(V14/$K14)</f>
        <v>2.8225210580759569E-2</v>
      </c>
      <c r="X14" s="29">
        <f>+Counties!U14</f>
        <v>208</v>
      </c>
      <c r="Y14" s="67">
        <f>(X14/$K14)</f>
        <v>3.0737402098418798E-2</v>
      </c>
      <c r="Z14" s="29">
        <f>+Counties!W14</f>
        <v>207</v>
      </c>
      <c r="AA14" s="67">
        <f>(Z14/$K14)</f>
        <v>3.0589626126791784E-2</v>
      </c>
      <c r="AB14" s="29">
        <f>+Counties!Y14</f>
        <v>234</v>
      </c>
      <c r="AC14" s="67">
        <f>(AB14/$K14)</f>
        <v>3.4579577360721148E-2</v>
      </c>
      <c r="AD14" s="29">
        <f>+Counties!AA14</f>
        <v>236</v>
      </c>
      <c r="AE14" s="67">
        <f t="shared" si="0"/>
        <v>3.4875129303975176E-2</v>
      </c>
      <c r="AF14" s="29">
        <f>+Counties!AC14</f>
        <v>260</v>
      </c>
      <c r="AG14" s="67">
        <f t="shared" si="0"/>
        <v>3.8421752623023497E-2</v>
      </c>
      <c r="AH14" s="26">
        <v>5902</v>
      </c>
      <c r="AI14" s="38">
        <v>175</v>
      </c>
      <c r="AJ14" s="67">
        <f t="shared" si="1"/>
        <v>2.9650965774313792E-2</v>
      </c>
      <c r="AK14" s="24">
        <v>154</v>
      </c>
      <c r="AL14" s="67">
        <f t="shared" si="2"/>
        <v>2.6092849881396138E-2</v>
      </c>
      <c r="AM14" s="24">
        <v>124</v>
      </c>
      <c r="AN14" s="67">
        <f t="shared" si="3"/>
        <v>2.1009827177228057E-2</v>
      </c>
      <c r="AO14" s="24">
        <v>129</v>
      </c>
      <c r="AP14" s="67">
        <f t="shared" si="16"/>
        <v>2.1856997627922738E-2</v>
      </c>
      <c r="AQ14" s="24">
        <v>106</v>
      </c>
      <c r="AR14" s="67">
        <f t="shared" si="17"/>
        <v>1.7960013554727212E-2</v>
      </c>
      <c r="AS14" s="24">
        <v>103</v>
      </c>
      <c r="AT14" s="67">
        <f t="shared" si="18"/>
        <v>1.7451711284310403E-2</v>
      </c>
      <c r="AU14" s="24">
        <v>110</v>
      </c>
      <c r="AV14" s="67">
        <f t="shared" si="19"/>
        <v>1.8637749915282956E-2</v>
      </c>
      <c r="AW14" s="24">
        <v>116</v>
      </c>
      <c r="AX14" s="67">
        <f t="shared" si="22"/>
        <v>1.965435445611657E-2</v>
      </c>
      <c r="AY14" s="24">
        <v>119</v>
      </c>
      <c r="AZ14" s="67">
        <f t="shared" si="20"/>
        <v>2.016265672653338E-2</v>
      </c>
      <c r="BA14" s="24">
        <v>107</v>
      </c>
      <c r="BB14" s="67">
        <f t="shared" si="21"/>
        <v>3608.6514285714288</v>
      </c>
    </row>
    <row r="15" spans="1:54" x14ac:dyDescent="0.2">
      <c r="A15" s="47" t="s">
        <v>529</v>
      </c>
      <c r="B15" s="29"/>
      <c r="C15" s="29"/>
      <c r="D15" s="67"/>
      <c r="E15" s="29"/>
      <c r="F15" s="67"/>
      <c r="G15" s="29"/>
      <c r="H15" s="67"/>
      <c r="I15" s="29"/>
      <c r="J15" s="67"/>
      <c r="K15" s="115"/>
      <c r="L15" s="29"/>
      <c r="M15" s="67"/>
      <c r="N15" s="29"/>
      <c r="O15" s="67"/>
      <c r="P15" s="29"/>
      <c r="Q15" s="67"/>
      <c r="R15" s="29"/>
      <c r="S15" s="67"/>
      <c r="T15" s="29"/>
      <c r="U15" s="67"/>
      <c r="V15" s="29"/>
      <c r="W15" s="67"/>
      <c r="X15" s="29"/>
      <c r="Y15" s="67"/>
      <c r="Z15" s="29"/>
      <c r="AA15" s="67"/>
      <c r="AB15" s="29"/>
      <c r="AC15" s="67"/>
      <c r="AD15" s="29"/>
      <c r="AE15" s="67"/>
      <c r="AF15" s="29"/>
      <c r="AG15" s="67"/>
      <c r="AH15" s="26">
        <v>42239</v>
      </c>
      <c r="AI15" s="38"/>
      <c r="AJ15" s="67"/>
      <c r="AK15" s="24">
        <v>18</v>
      </c>
      <c r="AL15" s="67">
        <f t="shared" si="2"/>
        <v>4.2614645233078434E-4</v>
      </c>
      <c r="AM15" s="24">
        <v>10</v>
      </c>
      <c r="AN15" s="67">
        <f t="shared" si="3"/>
        <v>2.3674802907265797E-4</v>
      </c>
      <c r="AO15" s="24">
        <v>11</v>
      </c>
      <c r="AP15" s="67">
        <f t="shared" si="16"/>
        <v>2.6042283197992376E-4</v>
      </c>
      <c r="AQ15" s="24">
        <v>8</v>
      </c>
      <c r="AR15" s="67">
        <f t="shared" si="17"/>
        <v>1.8939842325812637E-4</v>
      </c>
      <c r="AS15" s="24">
        <v>9</v>
      </c>
      <c r="AT15" s="67">
        <f t="shared" si="18"/>
        <v>2.1307322616539217E-4</v>
      </c>
      <c r="AU15" s="24">
        <v>10</v>
      </c>
      <c r="AV15" s="67">
        <f t="shared" si="19"/>
        <v>2.3674802907265797E-4</v>
      </c>
      <c r="AW15" s="24">
        <v>25</v>
      </c>
      <c r="AX15" s="67">
        <f t="shared" si="22"/>
        <v>5.9187007268164497E-4</v>
      </c>
      <c r="AY15" s="24">
        <v>41</v>
      </c>
      <c r="AZ15" s="67">
        <f t="shared" si="20"/>
        <v>9.7066691919789772E-4</v>
      </c>
      <c r="BA15" s="24">
        <v>33</v>
      </c>
      <c r="BB15" s="67">
        <v>1E-3</v>
      </c>
    </row>
    <row r="16" spans="1:54" x14ac:dyDescent="0.2">
      <c r="A16" s="24" t="s">
        <v>465</v>
      </c>
      <c r="B16" s="29">
        <v>4743</v>
      </c>
      <c r="C16" s="29">
        <f>+Counties!B16</f>
        <v>43</v>
      </c>
      <c r="D16" s="67">
        <f t="shared" si="4"/>
        <v>9.065991988193127E-3</v>
      </c>
      <c r="E16" s="29">
        <f>+Counties!C16</f>
        <v>44</v>
      </c>
      <c r="F16" s="67">
        <f t="shared" si="5"/>
        <v>9.2768290111743621E-3</v>
      </c>
      <c r="G16" s="29">
        <f>+Counties!E16</f>
        <v>46</v>
      </c>
      <c r="H16" s="67">
        <f>G16/B16</f>
        <v>9.6985030571368324E-3</v>
      </c>
      <c r="I16" s="29">
        <f>+Counties!G16</f>
        <v>47</v>
      </c>
      <c r="J16" s="67">
        <f t="shared" si="6"/>
        <v>9.9093400801180693E-3</v>
      </c>
      <c r="K16" s="115">
        <v>4639</v>
      </c>
      <c r="L16" s="29">
        <f>+Counties!I16</f>
        <v>38</v>
      </c>
      <c r="M16" s="67">
        <f t="shared" si="7"/>
        <v>8.1914205647768915E-3</v>
      </c>
      <c r="N16" s="29">
        <f>+Counties!K16</f>
        <v>42</v>
      </c>
      <c r="O16" s="67">
        <f t="shared" si="8"/>
        <v>9.053675361069196E-3</v>
      </c>
      <c r="P16" s="29">
        <f>+Counties!M16</f>
        <v>35</v>
      </c>
      <c r="Q16" s="67">
        <f t="shared" si="9"/>
        <v>7.5447294675576636E-3</v>
      </c>
      <c r="R16" s="29">
        <f>+Counties!O16</f>
        <v>49</v>
      </c>
      <c r="S16" s="67">
        <f t="shared" si="10"/>
        <v>1.0562621254580729E-2</v>
      </c>
      <c r="T16" s="29">
        <f>+Counties!Q16</f>
        <v>35</v>
      </c>
      <c r="U16" s="67">
        <f t="shared" si="11"/>
        <v>7.5447294675576636E-3</v>
      </c>
      <c r="V16" s="29">
        <f>+Counties!S16</f>
        <v>21</v>
      </c>
      <c r="W16" s="67">
        <f>(V16/$K16)</f>
        <v>4.526837680534598E-3</v>
      </c>
      <c r="X16" s="29">
        <f>+Counties!U16</f>
        <v>30</v>
      </c>
      <c r="Y16" s="67">
        <f>(X16/$K16)</f>
        <v>6.4669109721922826E-3</v>
      </c>
      <c r="Z16" s="29">
        <f>+Counties!W16</f>
        <v>49</v>
      </c>
      <c r="AA16" s="67">
        <f>(Z16/$K16)</f>
        <v>1.0562621254580729E-2</v>
      </c>
      <c r="AB16" s="29">
        <f>+Counties!Y16</f>
        <v>51</v>
      </c>
      <c r="AC16" s="67">
        <f>(AB16/$K16)</f>
        <v>1.0993748652726881E-2</v>
      </c>
      <c r="AD16" s="29">
        <f>+Counties!AA16</f>
        <v>50</v>
      </c>
      <c r="AE16" s="67">
        <f t="shared" si="0"/>
        <v>1.0778184953653805E-2</v>
      </c>
      <c r="AF16" s="29">
        <f>+Counties!AC16</f>
        <v>71</v>
      </c>
      <c r="AG16" s="67">
        <f t="shared" si="0"/>
        <v>1.5305022634188403E-2</v>
      </c>
      <c r="AH16" s="26">
        <v>3999</v>
      </c>
      <c r="AI16" s="97">
        <v>53</v>
      </c>
      <c r="AJ16" s="67">
        <f t="shared" ref="AJ16:AJ38" si="23">(AI16/AH16)</f>
        <v>1.3253313328332083E-2</v>
      </c>
      <c r="AK16" s="24">
        <v>30</v>
      </c>
      <c r="AL16" s="67">
        <f t="shared" ref="AL16:AL38" si="24">(AK16/AH16)</f>
        <v>7.5018754688672166E-3</v>
      </c>
      <c r="AM16" s="24">
        <v>29</v>
      </c>
      <c r="AN16" s="67">
        <f t="shared" si="3"/>
        <v>7.2518129532383093E-3</v>
      </c>
      <c r="AO16" s="24">
        <v>29</v>
      </c>
      <c r="AP16" s="67">
        <f t="shared" si="16"/>
        <v>7.2518129532383093E-3</v>
      </c>
      <c r="AQ16" s="24">
        <v>30</v>
      </c>
      <c r="AR16" s="67">
        <f t="shared" si="17"/>
        <v>7.5018754688672166E-3</v>
      </c>
      <c r="AS16" s="24">
        <v>44</v>
      </c>
      <c r="AT16" s="67">
        <f t="shared" si="18"/>
        <v>1.1002750687671918E-2</v>
      </c>
      <c r="AU16" s="24">
        <v>54</v>
      </c>
      <c r="AV16" s="67">
        <f t="shared" si="19"/>
        <v>1.3503375843960989E-2</v>
      </c>
      <c r="AW16" s="24">
        <v>31</v>
      </c>
      <c r="AX16" s="67">
        <f t="shared" si="22"/>
        <v>7.7519379844961239E-3</v>
      </c>
      <c r="AY16" s="24">
        <v>36</v>
      </c>
      <c r="AZ16" s="67">
        <f t="shared" si="20"/>
        <v>9.0022505626406596E-3</v>
      </c>
      <c r="BA16" s="24">
        <v>36</v>
      </c>
      <c r="BB16" s="67">
        <f t="shared" si="21"/>
        <v>2716.3018867924529</v>
      </c>
    </row>
    <row r="17" spans="1:54" x14ac:dyDescent="0.2">
      <c r="A17" s="24" t="s">
        <v>466</v>
      </c>
      <c r="B17" s="29">
        <v>3566</v>
      </c>
      <c r="C17" s="29">
        <f>+Counties!B17</f>
        <v>94</v>
      </c>
      <c r="D17" s="67">
        <f t="shared" si="4"/>
        <v>2.6360067302299495E-2</v>
      </c>
      <c r="E17" s="29">
        <f>+Counties!C17</f>
        <v>73</v>
      </c>
      <c r="F17" s="67">
        <f t="shared" si="5"/>
        <v>2.0471116096466631E-2</v>
      </c>
      <c r="G17" s="29">
        <f>+Counties!E17</f>
        <v>104</v>
      </c>
      <c r="H17" s="67">
        <f>G17/B17</f>
        <v>2.9164329781267526E-2</v>
      </c>
      <c r="I17" s="29">
        <f>+Counties!G17</f>
        <v>102</v>
      </c>
      <c r="J17" s="67">
        <f t="shared" si="6"/>
        <v>2.8603477285473921E-2</v>
      </c>
      <c r="K17" s="115">
        <v>3644</v>
      </c>
      <c r="L17" s="29">
        <f>+Counties!I17</f>
        <v>94</v>
      </c>
      <c r="M17" s="67">
        <f t="shared" si="7"/>
        <v>2.579582875960483E-2</v>
      </c>
      <c r="N17" s="29">
        <f>+Counties!K17</f>
        <v>105</v>
      </c>
      <c r="O17" s="67">
        <f t="shared" si="8"/>
        <v>2.8814489571899013E-2</v>
      </c>
      <c r="P17" s="29">
        <f>+Counties!M17</f>
        <v>91</v>
      </c>
      <c r="Q17" s="67">
        <f t="shared" si="9"/>
        <v>2.4972557628979142E-2</v>
      </c>
      <c r="R17" s="29">
        <f>+Counties!O17</f>
        <v>107</v>
      </c>
      <c r="S17" s="67">
        <f t="shared" si="10"/>
        <v>2.9363336992316136E-2</v>
      </c>
      <c r="T17" s="29">
        <f>+Counties!Q17</f>
        <v>69</v>
      </c>
      <c r="U17" s="67">
        <f t="shared" si="11"/>
        <v>1.8935236004390781E-2</v>
      </c>
      <c r="V17" s="29">
        <f>+Counties!S17</f>
        <v>53</v>
      </c>
      <c r="W17" s="67">
        <f>(V17/$K17)</f>
        <v>1.4544456641053787E-2</v>
      </c>
      <c r="X17" s="29">
        <f>+Counties!U17</f>
        <v>69</v>
      </c>
      <c r="Y17" s="67">
        <f>(X17/$K17)</f>
        <v>1.8935236004390781E-2</v>
      </c>
      <c r="Z17" s="29">
        <f>+Counties!W17</f>
        <v>79</v>
      </c>
      <c r="AA17" s="67">
        <f>(Z17/$K17)</f>
        <v>2.1679473106476398E-2</v>
      </c>
      <c r="AB17" s="29">
        <f>+Counties!Y17</f>
        <v>75</v>
      </c>
      <c r="AC17" s="67">
        <f>(AB17/$K17)</f>
        <v>2.0581778265642153E-2</v>
      </c>
      <c r="AD17" s="29">
        <f>+Counties!AA17</f>
        <v>65</v>
      </c>
      <c r="AE17" s="67">
        <f t="shared" si="0"/>
        <v>1.7837541163556531E-2</v>
      </c>
      <c r="AF17" s="29">
        <f>+Counties!AC17</f>
        <v>83</v>
      </c>
      <c r="AG17" s="67">
        <f t="shared" si="0"/>
        <v>2.2777167947310648E-2</v>
      </c>
      <c r="AH17" s="26">
        <v>3136</v>
      </c>
      <c r="AI17" s="38">
        <v>63</v>
      </c>
      <c r="AJ17" s="67">
        <f t="shared" si="23"/>
        <v>2.0089285714285716E-2</v>
      </c>
      <c r="AK17" s="24">
        <v>47</v>
      </c>
      <c r="AL17" s="67">
        <f t="shared" si="24"/>
        <v>1.4987244897959183E-2</v>
      </c>
      <c r="AM17" s="24">
        <v>40</v>
      </c>
      <c r="AN17" s="67">
        <f t="shared" si="3"/>
        <v>1.2755102040816327E-2</v>
      </c>
      <c r="AO17" s="24">
        <v>52</v>
      </c>
      <c r="AP17" s="67">
        <f t="shared" si="16"/>
        <v>1.6581632653061226E-2</v>
      </c>
      <c r="AQ17" s="24">
        <v>46</v>
      </c>
      <c r="AR17" s="67">
        <f t="shared" si="17"/>
        <v>1.4668367346938776E-2</v>
      </c>
      <c r="AS17" s="24">
        <v>53</v>
      </c>
      <c r="AT17" s="67">
        <f t="shared" si="18"/>
        <v>1.6900510204081634E-2</v>
      </c>
      <c r="AU17" s="24">
        <v>65</v>
      </c>
      <c r="AV17" s="67">
        <f t="shared" si="19"/>
        <v>2.0727040816326529E-2</v>
      </c>
      <c r="AW17" s="24">
        <v>61</v>
      </c>
      <c r="AX17" s="67">
        <f t="shared" si="22"/>
        <v>1.9451530612244899E-2</v>
      </c>
      <c r="AY17" s="24">
        <v>62</v>
      </c>
      <c r="AZ17" s="67">
        <f t="shared" si="20"/>
        <v>1.9770408163265307E-2</v>
      </c>
      <c r="BA17" s="24">
        <v>77</v>
      </c>
      <c r="BB17" s="67">
        <f t="shared" si="21"/>
        <v>3832.8888888888887</v>
      </c>
    </row>
    <row r="18" spans="1:54" x14ac:dyDescent="0.2">
      <c r="A18" s="24" t="s">
        <v>467</v>
      </c>
      <c r="B18" s="29">
        <v>14861</v>
      </c>
      <c r="C18" s="29">
        <f>+Counties!B18</f>
        <v>217</v>
      </c>
      <c r="D18" s="67">
        <f t="shared" si="4"/>
        <v>1.460197833254828E-2</v>
      </c>
      <c r="E18" s="29">
        <f>+Counties!C18</f>
        <v>184</v>
      </c>
      <c r="F18" s="67">
        <f t="shared" si="5"/>
        <v>1.2381400982437252E-2</v>
      </c>
      <c r="G18" s="29">
        <f>+Counties!E18</f>
        <v>180</v>
      </c>
      <c r="H18" s="67">
        <f>G18/B18</f>
        <v>1.2112240091514704E-2</v>
      </c>
      <c r="I18" s="29">
        <f>+Counties!G18</f>
        <v>247</v>
      </c>
      <c r="J18" s="67">
        <f t="shared" si="6"/>
        <v>1.6620685014467399E-2</v>
      </c>
      <c r="K18" s="115">
        <v>16348</v>
      </c>
      <c r="L18" s="29">
        <f>+Counties!I18</f>
        <v>228</v>
      </c>
      <c r="M18" s="67">
        <f t="shared" si="7"/>
        <v>1.3946660141913383E-2</v>
      </c>
      <c r="N18" s="29">
        <f>+Counties!K18</f>
        <v>191</v>
      </c>
      <c r="O18" s="67">
        <f t="shared" si="8"/>
        <v>1.1683386346953756E-2</v>
      </c>
      <c r="P18" s="29">
        <f>+Counties!M18</f>
        <v>213</v>
      </c>
      <c r="Q18" s="67">
        <f t="shared" si="9"/>
        <v>1.3029116711524345E-2</v>
      </c>
      <c r="R18" s="29">
        <f>+Counties!O18</f>
        <v>190</v>
      </c>
      <c r="S18" s="67">
        <f t="shared" si="10"/>
        <v>1.162221678492782E-2</v>
      </c>
      <c r="T18" s="29">
        <f>+Counties!Q18</f>
        <v>173</v>
      </c>
      <c r="U18" s="67">
        <f t="shared" si="11"/>
        <v>1.058233423048691E-2</v>
      </c>
      <c r="V18" s="29">
        <f>+Counties!S18</f>
        <v>165</v>
      </c>
      <c r="W18" s="67">
        <f>(V18/$K18)</f>
        <v>1.0092977734279423E-2</v>
      </c>
      <c r="X18" s="29">
        <f>+Counties!U18</f>
        <v>188</v>
      </c>
      <c r="Y18" s="67">
        <f>(X18/$K18)</f>
        <v>1.1499877660875948E-2</v>
      </c>
      <c r="Z18" s="29">
        <f>+Counties!W18</f>
        <v>197</v>
      </c>
      <c r="AA18" s="67">
        <f>(Z18/$K18)</f>
        <v>1.205040371910937E-2</v>
      </c>
      <c r="AB18" s="29">
        <f>+Counties!Y18</f>
        <v>197</v>
      </c>
      <c r="AC18" s="67">
        <f>(AB18/$K18)</f>
        <v>1.205040371910937E-2</v>
      </c>
      <c r="AD18" s="29">
        <f>+Counties!AA18</f>
        <v>191</v>
      </c>
      <c r="AE18" s="67">
        <f t="shared" si="0"/>
        <v>1.1683386346953756E-2</v>
      </c>
      <c r="AF18" s="29">
        <f>+Counties!AC18</f>
        <v>183</v>
      </c>
      <c r="AG18" s="67">
        <f t="shared" si="0"/>
        <v>1.1194029850746268E-2</v>
      </c>
      <c r="AH18" s="26">
        <v>16073</v>
      </c>
      <c r="AI18" s="97">
        <v>154</v>
      </c>
      <c r="AJ18" s="67">
        <f t="shared" si="23"/>
        <v>9.5812853854289805E-3</v>
      </c>
      <c r="AK18" s="24">
        <v>140</v>
      </c>
      <c r="AL18" s="67">
        <f t="shared" si="24"/>
        <v>8.7102594412990734E-3</v>
      </c>
      <c r="AM18" s="24">
        <v>127</v>
      </c>
      <c r="AN18" s="67">
        <f t="shared" si="3"/>
        <v>7.9014496360355884E-3</v>
      </c>
      <c r="AO18" s="24">
        <v>129</v>
      </c>
      <c r="AP18" s="67">
        <f t="shared" si="16"/>
        <v>8.025881913768431E-3</v>
      </c>
      <c r="AQ18" s="24">
        <v>140</v>
      </c>
      <c r="AR18" s="67">
        <f t="shared" si="17"/>
        <v>8.7102594412990734E-3</v>
      </c>
      <c r="AS18" s="24">
        <v>143</v>
      </c>
      <c r="AT18" s="67">
        <f t="shared" si="18"/>
        <v>8.8969078578983382E-3</v>
      </c>
      <c r="AU18" s="24">
        <v>162</v>
      </c>
      <c r="AV18" s="67">
        <f t="shared" si="19"/>
        <v>1.0079014496360356E-2</v>
      </c>
      <c r="AW18" s="24">
        <v>147</v>
      </c>
      <c r="AX18" s="67">
        <f t="shared" si="22"/>
        <v>9.145772413364027E-3</v>
      </c>
      <c r="AY18" s="24">
        <v>139</v>
      </c>
      <c r="AZ18" s="67">
        <f t="shared" si="20"/>
        <v>8.6480433024326512E-3</v>
      </c>
      <c r="BA18" s="24">
        <v>126</v>
      </c>
      <c r="BB18" s="67">
        <f t="shared" si="21"/>
        <v>13150.636363636364</v>
      </c>
    </row>
    <row r="19" spans="1:54" x14ac:dyDescent="0.2">
      <c r="A19" s="24" t="s">
        <v>468</v>
      </c>
      <c r="B19" s="29">
        <v>12834</v>
      </c>
      <c r="C19" s="29">
        <f>+Counties!B19</f>
        <v>204</v>
      </c>
      <c r="D19" s="67">
        <f t="shared" si="4"/>
        <v>1.5895278167367927E-2</v>
      </c>
      <c r="E19" s="29">
        <f>+Counties!C19</f>
        <v>219</v>
      </c>
      <c r="F19" s="67">
        <f t="shared" si="5"/>
        <v>1.7064048620850866E-2</v>
      </c>
      <c r="G19" s="29">
        <f>+Counties!E19</f>
        <v>207</v>
      </c>
      <c r="H19" s="67">
        <f>G19/B19</f>
        <v>1.6129032258064516E-2</v>
      </c>
      <c r="I19" s="29">
        <f>+Counties!G19</f>
        <v>184</v>
      </c>
      <c r="J19" s="67">
        <f t="shared" si="6"/>
        <v>1.4336917562724014E-2</v>
      </c>
      <c r="K19" s="115">
        <v>13175</v>
      </c>
      <c r="L19" s="29">
        <f>+Counties!I19</f>
        <v>226</v>
      </c>
      <c r="M19" s="67">
        <f t="shared" si="7"/>
        <v>1.7153700189753322E-2</v>
      </c>
      <c r="N19" s="29">
        <f>+Counties!K19</f>
        <v>242</v>
      </c>
      <c r="O19" s="67">
        <f t="shared" si="8"/>
        <v>1.8368121442125237E-2</v>
      </c>
      <c r="P19" s="29">
        <f>+Counties!M19</f>
        <v>252</v>
      </c>
      <c r="Q19" s="67">
        <f t="shared" si="9"/>
        <v>1.9127134724857685E-2</v>
      </c>
      <c r="R19" s="29">
        <f>+Counties!O19</f>
        <v>194</v>
      </c>
      <c r="S19" s="67">
        <f t="shared" si="10"/>
        <v>1.4724857685009488E-2</v>
      </c>
      <c r="T19" s="29">
        <f>+Counties!Q19</f>
        <v>182</v>
      </c>
      <c r="U19" s="67">
        <f t="shared" si="11"/>
        <v>1.3814041745730551E-2</v>
      </c>
      <c r="V19" s="29">
        <f>+Counties!S19</f>
        <v>182</v>
      </c>
      <c r="W19" s="67">
        <f>(V19/$K19)</f>
        <v>1.3814041745730551E-2</v>
      </c>
      <c r="X19" s="29">
        <f>+Counties!U19</f>
        <v>195</v>
      </c>
      <c r="Y19" s="67">
        <f>(X19/$K19)</f>
        <v>1.4800759013282733E-2</v>
      </c>
      <c r="Z19" s="29">
        <f>+Counties!W19</f>
        <v>212</v>
      </c>
      <c r="AA19" s="67">
        <f>(Z19/$K19)</f>
        <v>1.6091081593927893E-2</v>
      </c>
      <c r="AB19" s="29">
        <f>+Counties!Y19</f>
        <v>294</v>
      </c>
      <c r="AC19" s="67">
        <f>(AB19/$K19)</f>
        <v>2.2314990512333967E-2</v>
      </c>
      <c r="AD19" s="29">
        <f>+Counties!AA19</f>
        <v>289</v>
      </c>
      <c r="AE19" s="67">
        <f t="shared" si="0"/>
        <v>2.1935483870967741E-2</v>
      </c>
      <c r="AF19" s="29">
        <f>+Counties!AC19</f>
        <v>405</v>
      </c>
      <c r="AG19" s="67">
        <f t="shared" si="0"/>
        <v>3.0740037950664136E-2</v>
      </c>
      <c r="AH19" s="26">
        <v>11891</v>
      </c>
      <c r="AI19" s="38">
        <v>345</v>
      </c>
      <c r="AJ19" s="67">
        <f t="shared" si="23"/>
        <v>2.9013539651837523E-2</v>
      </c>
      <c r="AK19" s="24">
        <v>290</v>
      </c>
      <c r="AL19" s="67">
        <f t="shared" si="24"/>
        <v>2.4388192750819947E-2</v>
      </c>
      <c r="AM19" s="24">
        <v>302</v>
      </c>
      <c r="AN19" s="67">
        <f t="shared" si="3"/>
        <v>2.5397359347405602E-2</v>
      </c>
      <c r="AO19" s="24">
        <v>277</v>
      </c>
      <c r="AP19" s="67">
        <f t="shared" si="16"/>
        <v>2.3294928937852157E-2</v>
      </c>
      <c r="AQ19" s="24">
        <v>294</v>
      </c>
      <c r="AR19" s="67">
        <f t="shared" si="17"/>
        <v>2.4724581616348499E-2</v>
      </c>
      <c r="AS19" s="24">
        <v>270</v>
      </c>
      <c r="AT19" s="67">
        <f t="shared" si="18"/>
        <v>2.2706248423177193E-2</v>
      </c>
      <c r="AU19" s="24">
        <v>251</v>
      </c>
      <c r="AV19" s="67">
        <f t="shared" si="19"/>
        <v>2.1108401311916575E-2</v>
      </c>
      <c r="AW19" s="24">
        <v>276</v>
      </c>
      <c r="AX19" s="67">
        <f t="shared" si="22"/>
        <v>2.321083172147002E-2</v>
      </c>
      <c r="AY19" s="24">
        <v>304</v>
      </c>
      <c r="AZ19" s="67">
        <f t="shared" si="20"/>
        <v>2.5565553780169878E-2</v>
      </c>
      <c r="BA19" s="24">
        <v>322</v>
      </c>
      <c r="BB19" s="67">
        <f t="shared" si="21"/>
        <v>11098.266666666666</v>
      </c>
    </row>
    <row r="20" spans="1:54" x14ac:dyDescent="0.2">
      <c r="A20" s="24" t="s">
        <v>530</v>
      </c>
      <c r="B20" s="29"/>
      <c r="C20" s="29"/>
      <c r="D20" s="67"/>
      <c r="E20" s="29"/>
      <c r="F20" s="67"/>
      <c r="G20" s="29"/>
      <c r="H20" s="67"/>
      <c r="I20" s="29"/>
      <c r="J20" s="67"/>
      <c r="K20" s="115">
        <v>34898</v>
      </c>
      <c r="L20" s="29"/>
      <c r="M20" s="67"/>
      <c r="N20" s="29"/>
      <c r="O20" s="67"/>
      <c r="P20" s="29"/>
      <c r="Q20" s="67"/>
      <c r="R20" s="29"/>
      <c r="S20" s="67"/>
      <c r="T20" s="29"/>
      <c r="U20" s="67"/>
      <c r="V20" s="29"/>
      <c r="W20" s="67"/>
      <c r="X20" s="29"/>
      <c r="Y20" s="67"/>
      <c r="Z20" s="29"/>
      <c r="AA20" s="67"/>
      <c r="AB20" s="29"/>
      <c r="AC20" s="67"/>
      <c r="AD20" s="29">
        <v>11</v>
      </c>
      <c r="AE20" s="67">
        <f t="shared" si="0"/>
        <v>3.1520430970256175E-4</v>
      </c>
      <c r="AF20" s="29">
        <v>11</v>
      </c>
      <c r="AG20" s="67">
        <f t="shared" si="0"/>
        <v>3.1520430970256175E-4</v>
      </c>
      <c r="AH20" s="26">
        <v>21783</v>
      </c>
      <c r="AI20" s="97">
        <v>9</v>
      </c>
      <c r="AJ20" s="67">
        <f t="shared" si="23"/>
        <v>4.1316623054675662E-4</v>
      </c>
      <c r="AK20" s="24">
        <v>4</v>
      </c>
      <c r="AL20" s="67">
        <f t="shared" si="24"/>
        <v>1.8362943579855852E-4</v>
      </c>
      <c r="AM20" s="24">
        <v>5</v>
      </c>
      <c r="AN20" s="67">
        <f t="shared" si="3"/>
        <v>2.2953679474819813E-4</v>
      </c>
      <c r="AO20" s="24">
        <v>5</v>
      </c>
      <c r="AP20" s="67">
        <f t="shared" si="16"/>
        <v>2.2953679474819813E-4</v>
      </c>
      <c r="AQ20" s="24">
        <v>5</v>
      </c>
      <c r="AR20" s="67">
        <f t="shared" si="17"/>
        <v>2.2953679474819813E-4</v>
      </c>
      <c r="AS20" s="24">
        <v>4</v>
      </c>
      <c r="AT20" s="67">
        <f t="shared" si="18"/>
        <v>1.8362943579855852E-4</v>
      </c>
      <c r="AU20" s="24">
        <v>10</v>
      </c>
      <c r="AV20" s="67">
        <f t="shared" si="19"/>
        <v>4.5907358949639625E-4</v>
      </c>
      <c r="AW20" s="24">
        <v>10</v>
      </c>
      <c r="AX20" s="67">
        <f t="shared" si="22"/>
        <v>4.5907358949639625E-4</v>
      </c>
      <c r="AY20" s="24">
        <v>29</v>
      </c>
      <c r="AZ20" s="67">
        <f t="shared" si="20"/>
        <v>1.3313134095395492E-3</v>
      </c>
      <c r="BA20" s="24">
        <v>28</v>
      </c>
      <c r="BB20" s="67">
        <f t="shared" si="21"/>
        <v>67769.333333333343</v>
      </c>
    </row>
    <row r="21" spans="1:54" x14ac:dyDescent="0.2">
      <c r="A21" s="24" t="s">
        <v>531</v>
      </c>
      <c r="B21" s="29"/>
      <c r="C21" s="29"/>
      <c r="D21" s="67"/>
      <c r="E21" s="29"/>
      <c r="F21" s="67"/>
      <c r="G21" s="29"/>
      <c r="H21" s="67"/>
      <c r="I21" s="29"/>
      <c r="J21" s="67"/>
      <c r="K21" s="115">
        <v>22644</v>
      </c>
      <c r="L21" s="29"/>
      <c r="M21" s="67"/>
      <c r="N21" s="29"/>
      <c r="O21" s="67"/>
      <c r="P21" s="29"/>
      <c r="Q21" s="67"/>
      <c r="R21" s="29"/>
      <c r="S21" s="67"/>
      <c r="T21" s="29"/>
      <c r="U21" s="67"/>
      <c r="V21" s="29"/>
      <c r="W21" s="67"/>
      <c r="X21" s="29"/>
      <c r="Y21" s="67"/>
      <c r="Z21" s="29"/>
      <c r="AA21" s="67"/>
      <c r="AB21" s="29"/>
      <c r="AC21" s="67"/>
      <c r="AD21" s="29">
        <v>5</v>
      </c>
      <c r="AE21" s="67">
        <f t="shared" si="0"/>
        <v>2.2080904433845609E-4</v>
      </c>
      <c r="AF21" s="29">
        <v>5</v>
      </c>
      <c r="AG21" s="67">
        <f t="shared" si="0"/>
        <v>2.2080904433845609E-4</v>
      </c>
      <c r="AH21" s="26">
        <v>13545</v>
      </c>
      <c r="AI21" s="97">
        <v>9</v>
      </c>
      <c r="AJ21" s="67">
        <f t="shared" si="23"/>
        <v>6.6445182724252495E-4</v>
      </c>
      <c r="AK21" s="24">
        <v>2</v>
      </c>
      <c r="AL21" s="67">
        <f t="shared" si="24"/>
        <v>1.4765596160944998E-4</v>
      </c>
      <c r="AM21" s="24">
        <v>3</v>
      </c>
      <c r="AN21" s="67">
        <f t="shared" si="3"/>
        <v>2.2148394241417498E-4</v>
      </c>
      <c r="AO21" s="24">
        <v>3</v>
      </c>
      <c r="AP21" s="67">
        <f t="shared" si="16"/>
        <v>2.2148394241417498E-4</v>
      </c>
      <c r="AQ21" s="24">
        <v>1</v>
      </c>
      <c r="AR21" s="67">
        <f t="shared" si="17"/>
        <v>7.382798080472499E-5</v>
      </c>
      <c r="AS21" s="24">
        <v>3</v>
      </c>
      <c r="AT21" s="67">
        <f t="shared" si="18"/>
        <v>2.2148394241417498E-4</v>
      </c>
      <c r="AU21" s="24">
        <v>1</v>
      </c>
      <c r="AV21" s="67">
        <f t="shared" si="19"/>
        <v>7.382798080472499E-5</v>
      </c>
      <c r="AW21" s="24">
        <v>5</v>
      </c>
      <c r="AX21" s="67">
        <f t="shared" si="22"/>
        <v>3.6913990402362494E-4</v>
      </c>
      <c r="AY21" s="24">
        <v>18</v>
      </c>
      <c r="AZ21" s="67">
        <f t="shared" si="20"/>
        <v>1.3289036544850499E-3</v>
      </c>
      <c r="BA21" s="24">
        <v>21</v>
      </c>
      <c r="BB21" s="67">
        <f t="shared" si="21"/>
        <v>31605</v>
      </c>
    </row>
    <row r="22" spans="1:54" x14ac:dyDescent="0.2">
      <c r="A22" s="24" t="s">
        <v>471</v>
      </c>
      <c r="B22" s="29"/>
      <c r="C22" s="29"/>
      <c r="D22" s="67"/>
      <c r="E22" s="29"/>
      <c r="F22" s="67"/>
      <c r="G22" s="29"/>
      <c r="H22" s="67"/>
      <c r="I22" s="29"/>
      <c r="J22" s="67"/>
      <c r="K22" s="115">
        <v>23234</v>
      </c>
      <c r="L22" s="29"/>
      <c r="M22" s="67"/>
      <c r="N22" s="29">
        <f>+Counties!K22</f>
        <v>0</v>
      </c>
      <c r="O22" s="67">
        <f t="shared" si="8"/>
        <v>0</v>
      </c>
      <c r="P22" s="29">
        <f>+Counties!M22</f>
        <v>0</v>
      </c>
      <c r="Q22" s="67">
        <f t="shared" si="9"/>
        <v>0</v>
      </c>
      <c r="R22" s="29">
        <f>+Counties!O22</f>
        <v>0</v>
      </c>
      <c r="S22" s="67">
        <f t="shared" si="10"/>
        <v>0</v>
      </c>
      <c r="T22" s="29">
        <f>+Counties!Q22</f>
        <v>0</v>
      </c>
      <c r="U22" s="67">
        <f t="shared" si="11"/>
        <v>0</v>
      </c>
      <c r="V22" s="29">
        <f>+Counties!S22</f>
        <v>0</v>
      </c>
      <c r="W22" s="67">
        <f>(V22/$K22)</f>
        <v>0</v>
      </c>
      <c r="X22" s="29">
        <f>+Counties!U22</f>
        <v>0</v>
      </c>
      <c r="Y22" s="67">
        <f>(X22/$K22)</f>
        <v>0</v>
      </c>
      <c r="Z22" s="29">
        <f>+Counties!W22</f>
        <v>7</v>
      </c>
      <c r="AA22" s="67">
        <f>(Z22/$K22)</f>
        <v>3.0128260308169065E-4</v>
      </c>
      <c r="AB22" s="29">
        <f>+Counties!Y22</f>
        <v>3</v>
      </c>
      <c r="AC22" s="67">
        <f>(AB22/$K22)</f>
        <v>1.2912111560643884E-4</v>
      </c>
      <c r="AD22" s="29">
        <f>+Counties!AA22</f>
        <v>7</v>
      </c>
      <c r="AE22" s="67">
        <f t="shared" si="0"/>
        <v>3.0128260308169065E-4</v>
      </c>
      <c r="AF22" s="29">
        <f>+Counties!AC22</f>
        <v>9</v>
      </c>
      <c r="AG22" s="67">
        <f t="shared" si="0"/>
        <v>3.8736334681931654E-4</v>
      </c>
      <c r="AH22" s="26">
        <v>22462</v>
      </c>
      <c r="AI22" s="97">
        <v>2</v>
      </c>
      <c r="AJ22" s="67">
        <f t="shared" si="23"/>
        <v>8.9039266316445553E-5</v>
      </c>
      <c r="AK22" s="24">
        <v>2</v>
      </c>
      <c r="AL22" s="67">
        <f t="shared" si="24"/>
        <v>8.9039266316445553E-5</v>
      </c>
      <c r="AM22" s="24">
        <v>3</v>
      </c>
      <c r="AN22" s="67">
        <f t="shared" si="3"/>
        <v>1.3355889947466832E-4</v>
      </c>
      <c r="AO22" s="24">
        <v>5</v>
      </c>
      <c r="AP22" s="67">
        <f t="shared" si="16"/>
        <v>2.2259816579111387E-4</v>
      </c>
      <c r="AQ22" s="24">
        <v>2</v>
      </c>
      <c r="AR22" s="67">
        <f t="shared" si="17"/>
        <v>8.9039266316445553E-5</v>
      </c>
      <c r="AS22" s="24">
        <v>0</v>
      </c>
      <c r="AT22" s="67">
        <f t="shared" si="18"/>
        <v>0</v>
      </c>
      <c r="AU22" s="24">
        <v>2</v>
      </c>
      <c r="AV22" s="67">
        <f t="shared" si="19"/>
        <v>8.9039266316445553E-5</v>
      </c>
      <c r="AW22" s="24">
        <v>2</v>
      </c>
      <c r="AX22" s="67">
        <f t="shared" si="22"/>
        <v>8.9039266316445553E-5</v>
      </c>
      <c r="AY22" s="24">
        <v>1</v>
      </c>
      <c r="AZ22" s="67">
        <f t="shared" si="20"/>
        <v>4.4519633158222776E-5</v>
      </c>
      <c r="BA22" s="24">
        <v>4</v>
      </c>
      <c r="BB22" s="67">
        <f t="shared" si="21"/>
        <v>44924</v>
      </c>
    </row>
    <row r="23" spans="1:54" x14ac:dyDescent="0.2">
      <c r="A23" s="24" t="s">
        <v>472</v>
      </c>
      <c r="B23" s="29">
        <v>5326</v>
      </c>
      <c r="C23" s="29">
        <f>+Counties!B23</f>
        <v>156</v>
      </c>
      <c r="D23" s="67">
        <f t="shared" si="4"/>
        <v>2.9290274126924521E-2</v>
      </c>
      <c r="E23" s="29">
        <f>+Counties!C23</f>
        <v>170</v>
      </c>
      <c r="F23" s="67">
        <f t="shared" si="5"/>
        <v>3.1918888471648518E-2</v>
      </c>
      <c r="G23" s="29">
        <f>+Counties!E23</f>
        <v>159</v>
      </c>
      <c r="H23" s="67">
        <f t="shared" ref="H23:H29" si="25">G23/B23</f>
        <v>2.9853548629365376E-2</v>
      </c>
      <c r="I23" s="29">
        <f>+Counties!G23</f>
        <v>210</v>
      </c>
      <c r="J23" s="67">
        <f t="shared" si="6"/>
        <v>3.9429215170859934E-2</v>
      </c>
      <c r="K23" s="115">
        <v>5409</v>
      </c>
      <c r="L23" s="29">
        <f>+Counties!I23</f>
        <v>176</v>
      </c>
      <c r="M23" s="67">
        <f t="shared" si="7"/>
        <v>3.2538361989277127E-2</v>
      </c>
      <c r="N23" s="29">
        <f>+Counties!K23</f>
        <v>149</v>
      </c>
      <c r="O23" s="67">
        <f t="shared" si="8"/>
        <v>2.7546681456831208E-2</v>
      </c>
      <c r="P23" s="29">
        <f>+Counties!M23</f>
        <v>132</v>
      </c>
      <c r="Q23" s="67">
        <f t="shared" si="9"/>
        <v>2.4403771491957847E-2</v>
      </c>
      <c r="R23" s="29">
        <f>+Counties!O23</f>
        <v>112</v>
      </c>
      <c r="S23" s="67">
        <f t="shared" si="10"/>
        <v>2.0706230356812721E-2</v>
      </c>
      <c r="T23" s="29">
        <f>+Counties!Q23</f>
        <v>87</v>
      </c>
      <c r="U23" s="67">
        <f t="shared" si="11"/>
        <v>1.6084303937881309E-2</v>
      </c>
      <c r="V23" s="29">
        <f>+Counties!S23</f>
        <v>96</v>
      </c>
      <c r="W23" s="67">
        <f>(V23/$K23)</f>
        <v>1.7748197448696618E-2</v>
      </c>
      <c r="X23" s="29">
        <f>+Counties!U23</f>
        <v>96</v>
      </c>
      <c r="Y23" s="67">
        <f>(X23/$K23)</f>
        <v>1.7748197448696618E-2</v>
      </c>
      <c r="Z23" s="29">
        <f>+Counties!W23</f>
        <v>90</v>
      </c>
      <c r="AA23" s="67">
        <f>(Z23/$K23)</f>
        <v>1.6638935108153077E-2</v>
      </c>
      <c r="AB23" s="29">
        <f>+Counties!Y23</f>
        <v>85</v>
      </c>
      <c r="AC23" s="67">
        <f>(AB23/$K23)</f>
        <v>1.5714549824366795E-2</v>
      </c>
      <c r="AD23" s="29">
        <f>+Counties!AA23</f>
        <v>84</v>
      </c>
      <c r="AE23" s="67">
        <f t="shared" si="0"/>
        <v>1.552967276760954E-2</v>
      </c>
      <c r="AF23" s="29">
        <f>+Counties!AC23</f>
        <v>83</v>
      </c>
      <c r="AG23" s="67">
        <f t="shared" si="0"/>
        <v>1.5344795710852283E-2</v>
      </c>
      <c r="AH23" s="26">
        <v>4840</v>
      </c>
      <c r="AI23" s="97">
        <v>85</v>
      </c>
      <c r="AJ23" s="67">
        <f t="shared" si="23"/>
        <v>1.7561983471074381E-2</v>
      </c>
      <c r="AK23" s="24">
        <v>68</v>
      </c>
      <c r="AL23" s="67">
        <f t="shared" si="24"/>
        <v>1.4049586776859505E-2</v>
      </c>
      <c r="AM23" s="24">
        <v>51</v>
      </c>
      <c r="AN23" s="67">
        <f t="shared" si="3"/>
        <v>1.0537190082644627E-2</v>
      </c>
      <c r="AO23" s="24">
        <v>57</v>
      </c>
      <c r="AP23" s="67">
        <f t="shared" si="16"/>
        <v>1.1776859504132231E-2</v>
      </c>
      <c r="AQ23" s="24">
        <v>48</v>
      </c>
      <c r="AR23" s="67">
        <f t="shared" si="17"/>
        <v>9.9173553719008271E-3</v>
      </c>
      <c r="AS23" s="24">
        <v>63</v>
      </c>
      <c r="AT23" s="67">
        <f t="shared" si="18"/>
        <v>1.3016528925619835E-2</v>
      </c>
      <c r="AU23" s="24">
        <v>43</v>
      </c>
      <c r="AV23" s="67">
        <f t="shared" si="19"/>
        <v>8.8842975206611576E-3</v>
      </c>
      <c r="AW23" s="24">
        <v>64</v>
      </c>
      <c r="AX23" s="67">
        <f t="shared" si="22"/>
        <v>1.3223140495867768E-2</v>
      </c>
      <c r="AY23" s="24">
        <v>52</v>
      </c>
      <c r="AZ23" s="67">
        <f t="shared" si="20"/>
        <v>1.0743801652892562E-2</v>
      </c>
      <c r="BA23" s="24">
        <v>63</v>
      </c>
      <c r="BB23" s="67">
        <f t="shared" si="21"/>
        <v>3587.2941176470586</v>
      </c>
    </row>
    <row r="24" spans="1:54" x14ac:dyDescent="0.2">
      <c r="A24" s="24" t="s">
        <v>532</v>
      </c>
      <c r="B24" s="29"/>
      <c r="C24" s="29"/>
      <c r="D24" s="67"/>
      <c r="E24" s="29"/>
      <c r="F24" s="67"/>
      <c r="G24" s="29"/>
      <c r="H24" s="67"/>
      <c r="I24" s="29"/>
      <c r="J24" s="67"/>
      <c r="K24" s="115">
        <v>29771</v>
      </c>
      <c r="L24" s="29"/>
      <c r="M24" s="67"/>
      <c r="N24" s="29"/>
      <c r="O24" s="67"/>
      <c r="P24" s="29"/>
      <c r="Q24" s="67"/>
      <c r="R24" s="29"/>
      <c r="S24" s="67"/>
      <c r="T24" s="29"/>
      <c r="U24" s="67"/>
      <c r="V24" s="29"/>
      <c r="W24" s="67"/>
      <c r="X24" s="29"/>
      <c r="Y24" s="67"/>
      <c r="Z24" s="29"/>
      <c r="AA24" s="67"/>
      <c r="AB24" s="29"/>
      <c r="AC24" s="67"/>
      <c r="AD24" s="29">
        <v>6</v>
      </c>
      <c r="AE24" s="67">
        <f t="shared" si="0"/>
        <v>2.0153840986194619E-4</v>
      </c>
      <c r="AF24" s="29">
        <v>6</v>
      </c>
      <c r="AG24" s="67">
        <f t="shared" si="0"/>
        <v>2.0153840986194619E-4</v>
      </c>
      <c r="AH24" s="26">
        <v>21427</v>
      </c>
      <c r="AI24" s="97">
        <v>10</v>
      </c>
      <c r="AJ24" s="67">
        <f t="shared" si="23"/>
        <v>4.6670089139870259E-4</v>
      </c>
      <c r="AK24" s="24">
        <v>7</v>
      </c>
      <c r="AL24" s="67">
        <f t="shared" si="24"/>
        <v>3.2669062397909179E-4</v>
      </c>
      <c r="AM24" s="24">
        <v>0</v>
      </c>
      <c r="AN24" s="67">
        <f t="shared" si="3"/>
        <v>0</v>
      </c>
      <c r="AO24" s="24">
        <v>3</v>
      </c>
      <c r="AP24" s="67">
        <f t="shared" si="16"/>
        <v>1.4001026741961077E-4</v>
      </c>
      <c r="AQ24" s="24">
        <v>1</v>
      </c>
      <c r="AR24" s="67">
        <f t="shared" si="17"/>
        <v>4.6670089139870255E-5</v>
      </c>
      <c r="AS24" s="24">
        <v>0</v>
      </c>
      <c r="AT24" s="67">
        <f t="shared" si="18"/>
        <v>0</v>
      </c>
      <c r="AU24" s="24">
        <v>0</v>
      </c>
      <c r="AV24" s="67">
        <f t="shared" si="19"/>
        <v>0</v>
      </c>
      <c r="AW24" s="24">
        <v>1</v>
      </c>
      <c r="AX24" s="67">
        <f t="shared" si="22"/>
        <v>4.6670089139870255E-5</v>
      </c>
      <c r="AY24" s="24">
        <v>3</v>
      </c>
      <c r="AZ24" s="67">
        <f t="shared" si="20"/>
        <v>1.4001026741961077E-4</v>
      </c>
      <c r="BA24" s="24">
        <v>2</v>
      </c>
      <c r="BB24" s="67">
        <f t="shared" si="21"/>
        <v>4285.3999999999996</v>
      </c>
    </row>
    <row r="25" spans="1:54" x14ac:dyDescent="0.2">
      <c r="A25" s="24" t="s">
        <v>474</v>
      </c>
      <c r="B25" s="29">
        <v>11599</v>
      </c>
      <c r="C25" s="29">
        <f>+Counties!B25</f>
        <v>293</v>
      </c>
      <c r="D25" s="67">
        <f t="shared" si="4"/>
        <v>2.5260798344684886E-2</v>
      </c>
      <c r="E25" s="29">
        <f>+Counties!C25</f>
        <v>523</v>
      </c>
      <c r="F25" s="67">
        <f t="shared" si="5"/>
        <v>4.5090093973618413E-2</v>
      </c>
      <c r="G25" s="29">
        <f>+Counties!E25</f>
        <v>523</v>
      </c>
      <c r="H25" s="67">
        <f t="shared" si="25"/>
        <v>4.5090093973618413E-2</v>
      </c>
      <c r="I25" s="29">
        <f>+Counties!G25</f>
        <v>511</v>
      </c>
      <c r="J25" s="67">
        <f t="shared" si="6"/>
        <v>4.4055522027761015E-2</v>
      </c>
      <c r="K25" s="115">
        <v>12734</v>
      </c>
      <c r="L25" s="29">
        <f>+Counties!I25</f>
        <v>542</v>
      </c>
      <c r="M25" s="67">
        <f t="shared" si="7"/>
        <v>4.2563216585519086E-2</v>
      </c>
      <c r="N25" s="29">
        <f>+Counties!K25</f>
        <v>510</v>
      </c>
      <c r="O25" s="67">
        <f t="shared" si="8"/>
        <v>4.0050259148735667E-2</v>
      </c>
      <c r="P25" s="29">
        <f>+Counties!M25</f>
        <v>487</v>
      </c>
      <c r="Q25" s="67">
        <f t="shared" si="9"/>
        <v>3.8244070991047589E-2</v>
      </c>
      <c r="R25" s="29">
        <f>+Counties!O25</f>
        <v>480</v>
      </c>
      <c r="S25" s="67">
        <f t="shared" si="10"/>
        <v>3.7694361551751217E-2</v>
      </c>
      <c r="T25" s="29">
        <f>+Counties!Q25</f>
        <v>416</v>
      </c>
      <c r="U25" s="67">
        <f t="shared" si="11"/>
        <v>3.2668446678184387E-2</v>
      </c>
      <c r="V25" s="29">
        <f>+Counties!S25</f>
        <v>366</v>
      </c>
      <c r="W25" s="67">
        <f>(V25/$K25)</f>
        <v>2.8741950683210303E-2</v>
      </c>
      <c r="X25" s="29">
        <f>+Counties!U25</f>
        <v>323</v>
      </c>
      <c r="Y25" s="67">
        <f>(X25/$K25)</f>
        <v>2.5365164127532591E-2</v>
      </c>
      <c r="Z25" s="29">
        <f>+Counties!W25</f>
        <v>317</v>
      </c>
      <c r="AA25" s="67">
        <f>(Z25/$K25)</f>
        <v>2.4893984608135699E-2</v>
      </c>
      <c r="AB25" s="29">
        <f>+Counties!Y25</f>
        <v>321</v>
      </c>
      <c r="AC25" s="67">
        <f>(AB25/$K25)</f>
        <v>2.5208104287733627E-2</v>
      </c>
      <c r="AD25" s="29">
        <f>+Counties!AA25</f>
        <v>368</v>
      </c>
      <c r="AE25" s="67">
        <f t="shared" si="0"/>
        <v>2.8899010523009267E-2</v>
      </c>
      <c r="AF25" s="29">
        <f>+Counties!AC25</f>
        <v>371</v>
      </c>
      <c r="AG25" s="67">
        <f t="shared" si="0"/>
        <v>2.9134600282707711E-2</v>
      </c>
      <c r="AH25" s="26">
        <v>12475</v>
      </c>
      <c r="AI25" s="97">
        <v>314</v>
      </c>
      <c r="AJ25" s="67">
        <f t="shared" si="23"/>
        <v>2.5170340681362726E-2</v>
      </c>
      <c r="AK25" s="24">
        <v>336</v>
      </c>
      <c r="AL25" s="67">
        <f t="shared" si="24"/>
        <v>2.6933867735470941E-2</v>
      </c>
      <c r="AM25" s="24">
        <v>236</v>
      </c>
      <c r="AN25" s="67">
        <f t="shared" si="3"/>
        <v>1.8917835671342684E-2</v>
      </c>
      <c r="AO25" s="24">
        <v>210</v>
      </c>
      <c r="AP25" s="67">
        <f t="shared" si="16"/>
        <v>1.6833667334669337E-2</v>
      </c>
      <c r="AQ25" s="24">
        <v>276</v>
      </c>
      <c r="AR25" s="67">
        <f t="shared" si="17"/>
        <v>2.2124248496993987E-2</v>
      </c>
      <c r="AS25" s="24">
        <v>303</v>
      </c>
      <c r="AT25" s="67">
        <f t="shared" si="18"/>
        <v>2.4288577154308617E-2</v>
      </c>
      <c r="AU25" s="24">
        <v>272</v>
      </c>
      <c r="AV25" s="67">
        <f t="shared" si="19"/>
        <v>2.1803607214428859E-2</v>
      </c>
      <c r="AW25" s="24">
        <v>275</v>
      </c>
      <c r="AX25" s="67">
        <f t="shared" si="22"/>
        <v>2.2044088176352707E-2</v>
      </c>
      <c r="AY25" s="24">
        <v>281</v>
      </c>
      <c r="AZ25" s="67">
        <f t="shared" si="20"/>
        <v>2.2525050100200401E-2</v>
      </c>
      <c r="BA25" s="24">
        <v>339</v>
      </c>
      <c r="BB25" s="67">
        <f t="shared" si="21"/>
        <v>13468.232484076432</v>
      </c>
    </row>
    <row r="26" spans="1:54" x14ac:dyDescent="0.2">
      <c r="A26" s="24" t="s">
        <v>47</v>
      </c>
      <c r="B26" s="29">
        <v>5655</v>
      </c>
      <c r="C26" s="29">
        <f>+Counties!B26</f>
        <v>136</v>
      </c>
      <c r="D26" s="67">
        <f t="shared" si="4"/>
        <v>2.404951370468612E-2</v>
      </c>
      <c r="E26" s="29">
        <f>+Counties!C26</f>
        <v>133</v>
      </c>
      <c r="F26" s="67">
        <f t="shared" si="5"/>
        <v>2.3519009725906277E-2</v>
      </c>
      <c r="G26" s="29">
        <f>+Counties!E26</f>
        <v>165</v>
      </c>
      <c r="H26" s="67">
        <f t="shared" si="25"/>
        <v>2.9177718832891247E-2</v>
      </c>
      <c r="I26" s="29">
        <f>+Counties!G26</f>
        <v>144</v>
      </c>
      <c r="J26" s="67">
        <f t="shared" si="6"/>
        <v>2.546419098143236E-2</v>
      </c>
      <c r="K26" s="115">
        <v>5765</v>
      </c>
      <c r="L26" s="29">
        <f>+Counties!I26</f>
        <v>161</v>
      </c>
      <c r="M26" s="67">
        <f t="shared" si="7"/>
        <v>2.792714657415438E-2</v>
      </c>
      <c r="N26" s="29">
        <f>+Counties!K26</f>
        <v>166</v>
      </c>
      <c r="O26" s="67">
        <f t="shared" si="8"/>
        <v>2.8794449262792714E-2</v>
      </c>
      <c r="P26" s="29">
        <f>+Counties!M26</f>
        <v>158</v>
      </c>
      <c r="Q26" s="67">
        <f t="shared" si="9"/>
        <v>2.7406764960971379E-2</v>
      </c>
      <c r="R26" s="29">
        <f>+Counties!O26</f>
        <v>161</v>
      </c>
      <c r="S26" s="67">
        <f t="shared" si="10"/>
        <v>2.792714657415438E-2</v>
      </c>
      <c r="T26" s="29">
        <f>+Counties!Q26</f>
        <v>125</v>
      </c>
      <c r="U26" s="67">
        <f t="shared" si="11"/>
        <v>2.1682567215958369E-2</v>
      </c>
      <c r="V26" s="29">
        <f>+Counties!S26</f>
        <v>103</v>
      </c>
      <c r="W26" s="67">
        <f>(V26/$K26)</f>
        <v>1.7866435385949696E-2</v>
      </c>
      <c r="X26" s="29">
        <f>+Counties!U26</f>
        <v>102</v>
      </c>
      <c r="Y26" s="67">
        <f>(X26/$K26)</f>
        <v>1.7692974848222031E-2</v>
      </c>
      <c r="Z26" s="29">
        <f>+Counties!W26</f>
        <v>116</v>
      </c>
      <c r="AA26" s="67">
        <f>(Z26/$K26)</f>
        <v>2.0121422376409365E-2</v>
      </c>
      <c r="AB26" s="29">
        <f>+Counties!Y26</f>
        <v>121</v>
      </c>
      <c r="AC26" s="67">
        <f>(AB26/$K26)</f>
        <v>2.0988725065047703E-2</v>
      </c>
      <c r="AD26" s="29">
        <f>+Counties!AA26</f>
        <v>147</v>
      </c>
      <c r="AE26" s="67">
        <f t="shared" si="0"/>
        <v>2.5498699045967042E-2</v>
      </c>
      <c r="AF26" s="29">
        <f>+Counties!AC26</f>
        <v>179</v>
      </c>
      <c r="AG26" s="67">
        <f t="shared" si="0"/>
        <v>3.1049436253252384E-2</v>
      </c>
      <c r="AH26" s="26">
        <v>5304</v>
      </c>
      <c r="AI26" s="97">
        <v>138</v>
      </c>
      <c r="AJ26" s="67">
        <f t="shared" si="23"/>
        <v>2.6018099547511313E-2</v>
      </c>
      <c r="AK26" s="24">
        <v>103</v>
      </c>
      <c r="AL26" s="67">
        <f t="shared" si="24"/>
        <v>1.9419306184012067E-2</v>
      </c>
      <c r="AM26" s="24">
        <v>83</v>
      </c>
      <c r="AN26" s="67">
        <f t="shared" si="3"/>
        <v>1.5648567119155354E-2</v>
      </c>
      <c r="AO26" s="24">
        <v>97</v>
      </c>
      <c r="AP26" s="67">
        <f t="shared" si="16"/>
        <v>1.8288084464555054E-2</v>
      </c>
      <c r="AQ26" s="24">
        <v>79</v>
      </c>
      <c r="AR26" s="67">
        <f t="shared" si="17"/>
        <v>1.4894419306184013E-2</v>
      </c>
      <c r="AS26" s="24">
        <v>82</v>
      </c>
      <c r="AT26" s="67">
        <f t="shared" si="18"/>
        <v>1.5460030165912519E-2</v>
      </c>
      <c r="AU26" s="24">
        <v>76</v>
      </c>
      <c r="AV26" s="67">
        <f t="shared" si="19"/>
        <v>1.4328808446455505E-2</v>
      </c>
      <c r="AW26" s="24">
        <v>75</v>
      </c>
      <c r="AX26" s="67">
        <f t="shared" si="22"/>
        <v>1.414027149321267E-2</v>
      </c>
      <c r="AY26" s="24">
        <v>80</v>
      </c>
      <c r="AZ26" s="67">
        <f t="shared" si="20"/>
        <v>1.5082956259426848E-2</v>
      </c>
      <c r="BA26" s="24">
        <v>93</v>
      </c>
      <c r="BB26" s="67">
        <f t="shared" si="21"/>
        <v>3574.4347826086955</v>
      </c>
    </row>
    <row r="27" spans="1:54" x14ac:dyDescent="0.2">
      <c r="A27" s="24" t="s">
        <v>475</v>
      </c>
      <c r="B27" s="29">
        <v>9339</v>
      </c>
      <c r="C27" s="29">
        <f>+Counties!B27</f>
        <v>97</v>
      </c>
      <c r="D27" s="67">
        <f t="shared" si="4"/>
        <v>1.0386551022593426E-2</v>
      </c>
      <c r="E27" s="29">
        <f>+Counties!C27</f>
        <v>100</v>
      </c>
      <c r="F27" s="67">
        <f t="shared" si="5"/>
        <v>1.0707784559374666E-2</v>
      </c>
      <c r="G27" s="29">
        <f>+Counties!E27</f>
        <v>76</v>
      </c>
      <c r="H27" s="67">
        <f t="shared" si="25"/>
        <v>8.1379162651247453E-3</v>
      </c>
      <c r="I27" s="29">
        <f>+Counties!G27</f>
        <v>100</v>
      </c>
      <c r="J27" s="67">
        <f t="shared" si="6"/>
        <v>1.0707784559374666E-2</v>
      </c>
      <c r="K27" s="115">
        <v>10044</v>
      </c>
      <c r="L27" s="29">
        <f>+Counties!I27</f>
        <v>99</v>
      </c>
      <c r="M27" s="67">
        <f t="shared" si="7"/>
        <v>9.8566308243727592E-3</v>
      </c>
      <c r="N27" s="29">
        <f>+Counties!K27</f>
        <v>88</v>
      </c>
      <c r="O27" s="67">
        <f t="shared" si="8"/>
        <v>8.7614496216646756E-3</v>
      </c>
      <c r="P27" s="29">
        <f>+Counties!M27</f>
        <v>110</v>
      </c>
      <c r="Q27" s="67">
        <f t="shared" si="9"/>
        <v>1.0951812027080845E-2</v>
      </c>
      <c r="R27" s="29">
        <f>+Counties!O27</f>
        <v>98</v>
      </c>
      <c r="S27" s="67">
        <f t="shared" si="10"/>
        <v>9.7570688968538436E-3</v>
      </c>
      <c r="T27" s="29">
        <f>+Counties!Q27</f>
        <v>85</v>
      </c>
      <c r="U27" s="67">
        <f t="shared" si="11"/>
        <v>8.4627638391079254E-3</v>
      </c>
      <c r="V27" s="29">
        <f>+Counties!S27</f>
        <v>75</v>
      </c>
      <c r="W27" s="67">
        <f>(V27/$K27)</f>
        <v>7.4671445639187574E-3</v>
      </c>
      <c r="X27" s="29">
        <f>+Counties!U27</f>
        <v>67</v>
      </c>
      <c r="Y27" s="67">
        <f>(X27/$K27)</f>
        <v>6.6706491437674232E-3</v>
      </c>
      <c r="Z27" s="29">
        <f>+Counties!W27</f>
        <v>84</v>
      </c>
      <c r="AA27" s="67">
        <f>(Z27/$K27)</f>
        <v>8.3632019115890081E-3</v>
      </c>
      <c r="AB27" s="29">
        <f>+Counties!Y27</f>
        <v>86</v>
      </c>
      <c r="AC27" s="67">
        <f>(AB27/$K27)</f>
        <v>8.5623257666268427E-3</v>
      </c>
      <c r="AD27" s="29">
        <f>+Counties!AA27</f>
        <v>109</v>
      </c>
      <c r="AE27" s="67">
        <f t="shared" si="0"/>
        <v>1.0852250099561927E-2</v>
      </c>
      <c r="AF27" s="29">
        <f>+Counties!AC27</f>
        <v>109</v>
      </c>
      <c r="AG27" s="67">
        <f t="shared" si="0"/>
        <v>1.0852250099561927E-2</v>
      </c>
      <c r="AH27" s="26">
        <v>8878</v>
      </c>
      <c r="AI27" s="97">
        <v>85</v>
      </c>
      <c r="AJ27" s="67">
        <f t="shared" si="23"/>
        <v>9.5742284298265378E-3</v>
      </c>
      <c r="AK27" s="24">
        <v>48</v>
      </c>
      <c r="AL27" s="67">
        <f t="shared" si="24"/>
        <v>5.406623113313809E-3</v>
      </c>
      <c r="AM27" s="24">
        <v>73</v>
      </c>
      <c r="AN27" s="67">
        <f t="shared" si="3"/>
        <v>8.2225726514980856E-3</v>
      </c>
      <c r="AO27" s="24">
        <v>44</v>
      </c>
      <c r="AP27" s="67">
        <f t="shared" si="16"/>
        <v>4.9560711872043252E-3</v>
      </c>
      <c r="AQ27" s="24">
        <v>66</v>
      </c>
      <c r="AR27" s="67">
        <f t="shared" si="17"/>
        <v>7.4341067808064883E-3</v>
      </c>
      <c r="AS27" s="24">
        <v>63</v>
      </c>
      <c r="AT27" s="67">
        <f t="shared" si="18"/>
        <v>7.0961928362243748E-3</v>
      </c>
      <c r="AU27" s="24">
        <v>72</v>
      </c>
      <c r="AV27" s="67">
        <f t="shared" si="19"/>
        <v>8.1099346699707135E-3</v>
      </c>
      <c r="AW27" s="24">
        <v>106</v>
      </c>
      <c r="AX27" s="67">
        <f t="shared" si="22"/>
        <v>1.193962604190133E-2</v>
      </c>
      <c r="AY27" s="24">
        <v>93</v>
      </c>
      <c r="AZ27" s="67">
        <f t="shared" si="20"/>
        <v>1.0475332282045505E-2</v>
      </c>
      <c r="BA27" s="24">
        <v>113</v>
      </c>
      <c r="BB27" s="67">
        <f t="shared" si="21"/>
        <v>11802.517647058823</v>
      </c>
    </row>
    <row r="28" spans="1:54" x14ac:dyDescent="0.2">
      <c r="A28" s="24" t="s">
        <v>476</v>
      </c>
      <c r="B28" s="29">
        <f>248+250+199+142+131+107+442+1137+1310+1243+972+880+743+877+384+573</f>
        <v>9638</v>
      </c>
      <c r="C28" s="29">
        <f>+Counties!B28</f>
        <v>28</v>
      </c>
      <c r="D28" s="67">
        <f t="shared" si="4"/>
        <v>2.9051670471052084E-3</v>
      </c>
      <c r="E28" s="29">
        <f>+Counties!C28</f>
        <v>24</v>
      </c>
      <c r="F28" s="67">
        <f t="shared" si="5"/>
        <v>2.4901431832330357E-3</v>
      </c>
      <c r="G28" s="29">
        <f>+Counties!E28</f>
        <v>18</v>
      </c>
      <c r="H28" s="67">
        <f t="shared" si="25"/>
        <v>1.867607387424777E-3</v>
      </c>
      <c r="I28" s="29">
        <f>+Counties!G28</f>
        <v>32</v>
      </c>
      <c r="J28" s="67">
        <f t="shared" si="6"/>
        <v>3.3201909109773814E-3</v>
      </c>
      <c r="K28" s="115">
        <v>10105</v>
      </c>
      <c r="L28" s="29">
        <f>+Counties!I28</f>
        <v>40</v>
      </c>
      <c r="M28" s="67">
        <f t="shared" si="7"/>
        <v>3.9584364176150424E-3</v>
      </c>
      <c r="N28" s="29">
        <f>+Counties!K28</f>
        <v>26</v>
      </c>
      <c r="O28" s="67">
        <f t="shared" si="8"/>
        <v>2.5729836714497773E-3</v>
      </c>
      <c r="P28" s="29">
        <f>+Counties!M28</f>
        <v>39</v>
      </c>
      <c r="Q28" s="67">
        <f t="shared" si="9"/>
        <v>3.8594755071746662E-3</v>
      </c>
      <c r="R28" s="29">
        <f>+Counties!O28</f>
        <v>60</v>
      </c>
      <c r="S28" s="67">
        <f t="shared" si="10"/>
        <v>5.9376546264225628E-3</v>
      </c>
      <c r="T28" s="29">
        <f>+Counties!Q28</f>
        <v>46</v>
      </c>
      <c r="U28" s="67">
        <f t="shared" si="11"/>
        <v>4.5522018802572981E-3</v>
      </c>
      <c r="V28" s="29">
        <f>+Counties!S28</f>
        <v>34</v>
      </c>
      <c r="W28" s="67">
        <f>(V28/$K28)</f>
        <v>3.3646709549727859E-3</v>
      </c>
      <c r="X28" s="29">
        <f>+Counties!U28</f>
        <v>23</v>
      </c>
      <c r="Y28" s="67">
        <f>(X28/$K28)</f>
        <v>2.2761009401286491E-3</v>
      </c>
      <c r="Z28" s="29">
        <f>+Counties!W28</f>
        <v>29</v>
      </c>
      <c r="AA28" s="67">
        <f>(Z28/$K28)</f>
        <v>2.8698664027709056E-3</v>
      </c>
      <c r="AB28" s="29">
        <f>+Counties!Y28</f>
        <v>33</v>
      </c>
      <c r="AC28" s="67">
        <f>(AB28/$K28)</f>
        <v>3.2657100445324097E-3</v>
      </c>
      <c r="AD28" s="29">
        <f>+Counties!AA28</f>
        <v>45</v>
      </c>
      <c r="AE28" s="67">
        <f t="shared" si="0"/>
        <v>4.4532409698169219E-3</v>
      </c>
      <c r="AF28" s="29">
        <f>+Counties!AC28</f>
        <v>41</v>
      </c>
      <c r="AG28" s="67">
        <f t="shared" si="0"/>
        <v>4.0573973280554178E-3</v>
      </c>
      <c r="AH28" s="26">
        <v>9029</v>
      </c>
      <c r="AI28" s="97">
        <v>41</v>
      </c>
      <c r="AJ28" s="67">
        <f t="shared" si="23"/>
        <v>4.5409236903311547E-3</v>
      </c>
      <c r="AK28" s="24">
        <v>21</v>
      </c>
      <c r="AL28" s="67">
        <f t="shared" si="24"/>
        <v>2.3258389633403478E-3</v>
      </c>
      <c r="AM28" s="24">
        <v>16</v>
      </c>
      <c r="AN28" s="67">
        <f t="shared" si="3"/>
        <v>1.7720677815926459E-3</v>
      </c>
      <c r="AO28" s="24">
        <v>17</v>
      </c>
      <c r="AP28" s="67">
        <f t="shared" si="16"/>
        <v>1.8828220179421863E-3</v>
      </c>
      <c r="AQ28" s="24">
        <v>20</v>
      </c>
      <c r="AR28" s="67">
        <f t="shared" si="17"/>
        <v>2.2150847269908074E-3</v>
      </c>
      <c r="AS28" s="24">
        <v>18</v>
      </c>
      <c r="AT28" s="67">
        <f t="shared" si="18"/>
        <v>1.9935762542917265E-3</v>
      </c>
      <c r="AU28" s="24">
        <v>38</v>
      </c>
      <c r="AV28" s="67">
        <f t="shared" si="19"/>
        <v>4.2086609812825339E-3</v>
      </c>
      <c r="AW28" s="24">
        <v>47</v>
      </c>
      <c r="AX28" s="67">
        <f t="shared" si="22"/>
        <v>5.2054491084283974E-3</v>
      </c>
      <c r="AY28" s="24">
        <v>41</v>
      </c>
      <c r="AZ28" s="67">
        <f t="shared" si="20"/>
        <v>4.5409236903311547E-3</v>
      </c>
      <c r="BA28" s="24">
        <v>39</v>
      </c>
      <c r="BB28" s="67">
        <f t="shared" si="21"/>
        <v>8588.5609756097565</v>
      </c>
    </row>
    <row r="29" spans="1:54" x14ac:dyDescent="0.2">
      <c r="A29" s="24" t="s">
        <v>478</v>
      </c>
      <c r="B29" s="29">
        <v>5634</v>
      </c>
      <c r="C29" s="29">
        <f>+Counties!B30</f>
        <v>135</v>
      </c>
      <c r="D29" s="67">
        <f t="shared" si="4"/>
        <v>2.3961661341853034E-2</v>
      </c>
      <c r="E29" s="29">
        <f>+Counties!C30</f>
        <v>175</v>
      </c>
      <c r="F29" s="67">
        <f t="shared" si="5"/>
        <v>3.1061412850550231E-2</v>
      </c>
      <c r="G29" s="29">
        <f>+Counties!E30</f>
        <v>190</v>
      </c>
      <c r="H29" s="67">
        <f t="shared" si="25"/>
        <v>3.3723819666311682E-2</v>
      </c>
      <c r="I29" s="29">
        <f>+Counties!G30</f>
        <v>151</v>
      </c>
      <c r="J29" s="67">
        <f t="shared" si="6"/>
        <v>2.6801561945331915E-2</v>
      </c>
      <c r="K29" s="115">
        <v>5697</v>
      </c>
      <c r="L29" s="29">
        <f>+Counties!I30</f>
        <v>169</v>
      </c>
      <c r="M29" s="67">
        <f t="shared" si="7"/>
        <v>2.9664735825873267E-2</v>
      </c>
      <c r="N29" s="29">
        <f>+Counties!K30</f>
        <v>105</v>
      </c>
      <c r="O29" s="67">
        <f t="shared" si="8"/>
        <v>1.8430753027909426E-2</v>
      </c>
      <c r="P29" s="29">
        <f>+Counties!M30</f>
        <v>102</v>
      </c>
      <c r="Q29" s="67">
        <f t="shared" si="9"/>
        <v>1.7904160084254869E-2</v>
      </c>
      <c r="R29" s="29">
        <f>+Counties!O30</f>
        <v>102</v>
      </c>
      <c r="S29" s="67">
        <f t="shared" si="10"/>
        <v>1.7904160084254869E-2</v>
      </c>
      <c r="T29" s="29">
        <f>+Counties!Q30</f>
        <v>77</v>
      </c>
      <c r="U29" s="67">
        <f t="shared" si="11"/>
        <v>1.3515885553800245E-2</v>
      </c>
      <c r="V29" s="29">
        <f>+Counties!S30</f>
        <v>91</v>
      </c>
      <c r="W29" s="67">
        <f>(V29/$K29)</f>
        <v>1.5973319290854836E-2</v>
      </c>
      <c r="X29" s="29">
        <f>+Counties!U30</f>
        <v>114</v>
      </c>
      <c r="Y29" s="67">
        <f>(X29/$K29)</f>
        <v>2.0010531858873092E-2</v>
      </c>
      <c r="Z29" s="29">
        <f>+Counties!W30</f>
        <v>98</v>
      </c>
      <c r="AA29" s="67">
        <f>(Z29/$K29)</f>
        <v>1.7202036159382129E-2</v>
      </c>
      <c r="AB29" s="29">
        <f>+Counties!Y30</f>
        <v>90</v>
      </c>
      <c r="AC29" s="67">
        <f>(AB29/$K29)</f>
        <v>1.579778830963665E-2</v>
      </c>
      <c r="AD29" s="29">
        <f>+Counties!AA30</f>
        <v>106</v>
      </c>
      <c r="AE29" s="67">
        <f t="shared" si="0"/>
        <v>1.8606284009127613E-2</v>
      </c>
      <c r="AF29" s="29">
        <f>+Counties!AC30</f>
        <v>82</v>
      </c>
      <c r="AG29" s="67">
        <f t="shared" si="0"/>
        <v>1.439354045989117E-2</v>
      </c>
      <c r="AH29" s="26">
        <v>5349</v>
      </c>
      <c r="AI29" s="97">
        <v>133</v>
      </c>
      <c r="AJ29" s="67">
        <f t="shared" si="23"/>
        <v>2.4864460646849877E-2</v>
      </c>
      <c r="AK29" s="24">
        <v>128</v>
      </c>
      <c r="AL29" s="67">
        <f t="shared" si="24"/>
        <v>2.3929706487193867E-2</v>
      </c>
      <c r="AM29" s="24">
        <v>136</v>
      </c>
      <c r="AN29" s="67">
        <f t="shared" si="3"/>
        <v>2.5425313142643485E-2</v>
      </c>
      <c r="AO29" s="24">
        <v>118</v>
      </c>
      <c r="AP29" s="67">
        <f t="shared" si="16"/>
        <v>2.2060198167881847E-2</v>
      </c>
      <c r="AQ29" s="24">
        <v>113</v>
      </c>
      <c r="AR29" s="67">
        <f t="shared" si="17"/>
        <v>2.1125444008225837E-2</v>
      </c>
      <c r="AS29" s="24">
        <v>123</v>
      </c>
      <c r="AT29" s="67">
        <f t="shared" si="18"/>
        <v>2.2994952327537857E-2</v>
      </c>
      <c r="AU29" s="24">
        <v>109</v>
      </c>
      <c r="AV29" s="67">
        <f t="shared" si="19"/>
        <v>2.0377640680501029E-2</v>
      </c>
      <c r="AW29" s="24">
        <v>104</v>
      </c>
      <c r="AX29" s="67">
        <f t="shared" si="22"/>
        <v>1.9442886520845019E-2</v>
      </c>
      <c r="AY29" s="24">
        <v>124</v>
      </c>
      <c r="AZ29" s="67">
        <f t="shared" si="20"/>
        <v>2.318190315946906E-2</v>
      </c>
      <c r="BA29" s="24">
        <v>125</v>
      </c>
      <c r="BB29" s="67">
        <f t="shared" si="21"/>
        <v>5027.2556390977443</v>
      </c>
    </row>
    <row r="30" spans="1:54" x14ac:dyDescent="0.2">
      <c r="A30" s="24" t="s">
        <v>479</v>
      </c>
      <c r="B30" s="29"/>
      <c r="C30" s="29"/>
      <c r="D30" s="67"/>
      <c r="E30" s="29"/>
      <c r="F30" s="67"/>
      <c r="G30" s="29"/>
      <c r="H30" s="67"/>
      <c r="I30" s="29"/>
      <c r="J30" s="67"/>
      <c r="K30" s="115">
        <v>89498</v>
      </c>
      <c r="L30" s="29"/>
      <c r="M30" s="67"/>
      <c r="N30" s="29"/>
      <c r="O30" s="67"/>
      <c r="P30" s="29"/>
      <c r="Q30" s="67"/>
      <c r="R30" s="29"/>
      <c r="S30" s="67"/>
      <c r="T30" s="29"/>
      <c r="U30" s="67"/>
      <c r="V30" s="29"/>
      <c r="W30" s="67"/>
      <c r="X30" s="29"/>
      <c r="Y30" s="67"/>
      <c r="Z30" s="29"/>
      <c r="AA30" s="67"/>
      <c r="AB30" s="29"/>
      <c r="AC30" s="67"/>
      <c r="AD30" s="29">
        <v>6</v>
      </c>
      <c r="AE30" s="67">
        <f t="shared" si="0"/>
        <v>6.7040604259313059E-5</v>
      </c>
      <c r="AF30" s="29">
        <v>6</v>
      </c>
      <c r="AG30" s="67">
        <f t="shared" si="0"/>
        <v>6.7040604259313059E-5</v>
      </c>
      <c r="AH30" s="26">
        <v>80684</v>
      </c>
      <c r="AI30" s="97">
        <v>5</v>
      </c>
      <c r="AJ30" s="67">
        <f t="shared" si="23"/>
        <v>6.1970155173268553E-5</v>
      </c>
      <c r="AK30" s="24">
        <v>4</v>
      </c>
      <c r="AL30" s="67">
        <f t="shared" si="24"/>
        <v>4.9576124138614841E-5</v>
      </c>
      <c r="AM30" s="24">
        <v>4</v>
      </c>
      <c r="AN30" s="67">
        <f t="shared" si="3"/>
        <v>4.9576124138614841E-5</v>
      </c>
      <c r="AO30" s="24">
        <v>3</v>
      </c>
      <c r="AP30" s="67">
        <f t="shared" si="16"/>
        <v>3.7182093103961129E-5</v>
      </c>
      <c r="AQ30" s="24">
        <v>9</v>
      </c>
      <c r="AR30" s="67">
        <f t="shared" si="17"/>
        <v>1.115462793118834E-4</v>
      </c>
      <c r="AS30" s="24">
        <v>4</v>
      </c>
      <c r="AT30" s="67">
        <f t="shared" si="18"/>
        <v>4.9576124138614841E-5</v>
      </c>
      <c r="AU30" s="24">
        <v>4</v>
      </c>
      <c r="AV30" s="67">
        <f t="shared" si="19"/>
        <v>4.9576124138614841E-5</v>
      </c>
      <c r="AW30" s="24">
        <v>3</v>
      </c>
      <c r="AX30" s="67">
        <f t="shared" si="22"/>
        <v>3.7182093103961129E-5</v>
      </c>
      <c r="AY30" s="24">
        <v>3</v>
      </c>
      <c r="AZ30" s="67">
        <f t="shared" si="20"/>
        <v>3.7182093103961129E-5</v>
      </c>
      <c r="BA30" s="24">
        <v>1</v>
      </c>
      <c r="BB30" s="67">
        <f t="shared" si="21"/>
        <v>16136.8</v>
      </c>
    </row>
    <row r="31" spans="1:54" x14ac:dyDescent="0.2">
      <c r="A31" s="24" t="s">
        <v>533</v>
      </c>
      <c r="B31" s="29"/>
      <c r="C31" s="29"/>
      <c r="D31" s="67"/>
      <c r="E31" s="29"/>
      <c r="F31" s="67"/>
      <c r="G31" s="29"/>
      <c r="H31" s="67"/>
      <c r="I31" s="29"/>
      <c r="J31" s="67"/>
      <c r="K31" s="115">
        <v>64417</v>
      </c>
      <c r="L31" s="29"/>
      <c r="M31" s="67"/>
      <c r="N31" s="29"/>
      <c r="O31" s="67"/>
      <c r="P31" s="29"/>
      <c r="Q31" s="67"/>
      <c r="R31" s="29"/>
      <c r="S31" s="67"/>
      <c r="T31" s="29"/>
      <c r="U31" s="67"/>
      <c r="V31" s="29"/>
      <c r="W31" s="67"/>
      <c r="X31" s="29"/>
      <c r="Y31" s="67"/>
      <c r="Z31" s="29"/>
      <c r="AA31" s="67"/>
      <c r="AB31" s="29"/>
      <c r="AC31" s="67"/>
      <c r="AD31" s="29">
        <v>5</v>
      </c>
      <c r="AE31" s="67">
        <f t="shared" si="0"/>
        <v>7.7619261996056946E-5</v>
      </c>
      <c r="AF31" s="29">
        <v>5</v>
      </c>
      <c r="AG31" s="67">
        <f t="shared" si="0"/>
        <v>7.7619261996056946E-5</v>
      </c>
      <c r="AH31" s="26">
        <v>55415</v>
      </c>
      <c r="AI31" s="97">
        <v>4</v>
      </c>
      <c r="AJ31" s="67">
        <f t="shared" si="23"/>
        <v>7.2182622033745375E-5</v>
      </c>
      <c r="AK31" s="97">
        <v>5</v>
      </c>
      <c r="AL31" s="67">
        <f t="shared" si="24"/>
        <v>9.0228277542181719E-5</v>
      </c>
      <c r="AM31" s="97">
        <v>3</v>
      </c>
      <c r="AN31" s="67">
        <f t="shared" si="3"/>
        <v>5.4136966525309031E-5</v>
      </c>
      <c r="AO31" s="97">
        <v>2</v>
      </c>
      <c r="AP31" s="67">
        <f t="shared" si="16"/>
        <v>3.6091311016872688E-5</v>
      </c>
      <c r="AQ31" s="24">
        <v>2</v>
      </c>
      <c r="AR31" s="67">
        <f t="shared" si="17"/>
        <v>3.6091311016872688E-5</v>
      </c>
      <c r="AS31" s="24">
        <v>2</v>
      </c>
      <c r="AT31" s="67">
        <f t="shared" si="18"/>
        <v>3.6091311016872688E-5</v>
      </c>
      <c r="AU31" s="24">
        <v>2</v>
      </c>
      <c r="AV31" s="67">
        <f t="shared" si="19"/>
        <v>3.6091311016872688E-5</v>
      </c>
      <c r="AW31" s="24">
        <v>2</v>
      </c>
      <c r="AX31" s="67">
        <f t="shared" si="22"/>
        <v>3.6091311016872688E-5</v>
      </c>
      <c r="AY31" s="24">
        <v>1</v>
      </c>
      <c r="AZ31" s="67">
        <f t="shared" si="20"/>
        <v>1.8045655508436344E-5</v>
      </c>
      <c r="BA31" s="24">
        <v>3</v>
      </c>
      <c r="BB31" s="67">
        <f t="shared" si="21"/>
        <v>41561.25</v>
      </c>
    </row>
    <row r="32" spans="1:54" x14ac:dyDescent="0.2">
      <c r="A32" s="24" t="s">
        <v>534</v>
      </c>
      <c r="B32" s="29"/>
      <c r="C32" s="29"/>
      <c r="D32" s="67"/>
      <c r="E32" s="29"/>
      <c r="F32" s="67"/>
      <c r="G32" s="29"/>
      <c r="H32" s="67"/>
      <c r="I32" s="29"/>
      <c r="J32" s="67"/>
      <c r="K32" s="115">
        <v>133166</v>
      </c>
      <c r="L32" s="29"/>
      <c r="M32" s="67"/>
      <c r="N32" s="29"/>
      <c r="O32" s="67"/>
      <c r="P32" s="29"/>
      <c r="Q32" s="67"/>
      <c r="R32" s="29"/>
      <c r="S32" s="67"/>
      <c r="T32" s="29"/>
      <c r="U32" s="67"/>
      <c r="V32" s="29"/>
      <c r="W32" s="67"/>
      <c r="X32" s="29"/>
      <c r="Y32" s="67"/>
      <c r="Z32" s="29"/>
      <c r="AA32" s="67"/>
      <c r="AB32" s="29"/>
      <c r="AC32" s="67"/>
      <c r="AD32" s="29">
        <v>19</v>
      </c>
      <c r="AE32" s="67">
        <f t="shared" si="0"/>
        <v>1.4267906222308998E-4</v>
      </c>
      <c r="AF32" s="29">
        <v>19</v>
      </c>
      <c r="AG32" s="67">
        <f t="shared" si="0"/>
        <v>1.4267906222308998E-4</v>
      </c>
      <c r="AH32" s="26">
        <v>97514</v>
      </c>
      <c r="AI32" s="97">
        <v>21</v>
      </c>
      <c r="AJ32" s="67">
        <f t="shared" si="23"/>
        <v>2.1535369280308467E-4</v>
      </c>
      <c r="AK32" s="24">
        <v>6</v>
      </c>
      <c r="AL32" s="67">
        <f t="shared" si="24"/>
        <v>6.1529626515167057E-5</v>
      </c>
      <c r="AM32" s="24">
        <v>9</v>
      </c>
      <c r="AN32" s="67">
        <f t="shared" si="3"/>
        <v>9.2294439772750586E-5</v>
      </c>
      <c r="AO32" s="24">
        <v>3</v>
      </c>
      <c r="AP32" s="67">
        <f t="shared" si="16"/>
        <v>3.0764813257583529E-5</v>
      </c>
      <c r="AQ32" s="24">
        <v>8</v>
      </c>
      <c r="AR32" s="67">
        <f t="shared" si="17"/>
        <v>8.2039502020222734E-5</v>
      </c>
      <c r="AS32" s="24">
        <v>6</v>
      </c>
      <c r="AT32" s="67">
        <f t="shared" si="18"/>
        <v>6.1529626515167057E-5</v>
      </c>
      <c r="AU32" s="24">
        <v>9</v>
      </c>
      <c r="AV32" s="67">
        <f t="shared" si="19"/>
        <v>9.2294439772750586E-5</v>
      </c>
      <c r="AW32" s="24">
        <v>7</v>
      </c>
      <c r="AX32" s="67">
        <f t="shared" si="22"/>
        <v>7.1784564267694895E-5</v>
      </c>
      <c r="AY32" s="24">
        <v>19</v>
      </c>
      <c r="AZ32" s="67">
        <f t="shared" si="20"/>
        <v>1.94843817298029E-4</v>
      </c>
      <c r="BA32" s="24">
        <v>25</v>
      </c>
      <c r="BB32" s="67">
        <f t="shared" si="21"/>
        <v>116088.09523809525</v>
      </c>
    </row>
    <row r="33" spans="1:54" x14ac:dyDescent="0.2">
      <c r="A33" s="24" t="s">
        <v>482</v>
      </c>
      <c r="B33" s="29"/>
      <c r="C33" s="29">
        <f>+Counties!B34</f>
        <v>8</v>
      </c>
      <c r="D33" s="67"/>
      <c r="E33" s="29">
        <f>+Counties!C34</f>
        <v>3</v>
      </c>
      <c r="F33" s="67"/>
      <c r="G33" s="29">
        <f>+Counties!E34</f>
        <v>1</v>
      </c>
      <c r="H33" s="67"/>
      <c r="I33" s="29">
        <f>+Counties!G34</f>
        <v>3</v>
      </c>
      <c r="J33" s="67"/>
      <c r="K33" s="115">
        <v>6639</v>
      </c>
      <c r="L33" s="29">
        <f>+Counties!I34</f>
        <v>12</v>
      </c>
      <c r="M33" s="67">
        <f t="shared" si="7"/>
        <v>1.8075011296882061E-3</v>
      </c>
      <c r="N33" s="29">
        <f>+Counties!K34</f>
        <v>22</v>
      </c>
      <c r="O33" s="67">
        <f t="shared" si="8"/>
        <v>3.3137520710950445E-3</v>
      </c>
      <c r="P33" s="29">
        <f>+Counties!M34</f>
        <v>17</v>
      </c>
      <c r="Q33" s="67">
        <f t="shared" si="9"/>
        <v>2.5606266003916252E-3</v>
      </c>
      <c r="R33" s="29">
        <f>+Counties!O34</f>
        <v>20</v>
      </c>
      <c r="S33" s="67">
        <f t="shared" si="10"/>
        <v>3.0125018828136767E-3</v>
      </c>
      <c r="T33" s="29">
        <f>+Counties!Q34</f>
        <v>16</v>
      </c>
      <c r="U33" s="67">
        <f t="shared" si="11"/>
        <v>2.4100015062509415E-3</v>
      </c>
      <c r="V33" s="29">
        <f>+Counties!S34</f>
        <v>21</v>
      </c>
      <c r="W33" s="67">
        <f>(V33/$K33)</f>
        <v>3.1631269769543608E-3</v>
      </c>
      <c r="X33" s="29">
        <f>+Counties!U34</f>
        <v>22</v>
      </c>
      <c r="Y33" s="67">
        <f>(X33/$K33)</f>
        <v>3.3137520710950445E-3</v>
      </c>
      <c r="Z33" s="29">
        <f>+Counties!W34</f>
        <v>15</v>
      </c>
      <c r="AA33" s="67">
        <f>(Z33/$K33)</f>
        <v>2.2593764121102574E-3</v>
      </c>
      <c r="AB33" s="29">
        <f>+Counties!Y34</f>
        <v>26</v>
      </c>
      <c r="AC33" s="67">
        <f>(AB33/$K33)</f>
        <v>3.91625244765778E-3</v>
      </c>
      <c r="AD33" s="29">
        <f>+Counties!AA34</f>
        <v>1</v>
      </c>
      <c r="AE33" s="67">
        <f t="shared" si="0"/>
        <v>1.5062509414068384E-4</v>
      </c>
      <c r="AF33" s="29">
        <f>+Counties!AC34</f>
        <v>2</v>
      </c>
      <c r="AG33" s="67">
        <f t="shared" si="0"/>
        <v>3.0125018828136769E-4</v>
      </c>
      <c r="AH33" s="26">
        <v>6092</v>
      </c>
      <c r="AI33" s="97">
        <v>1</v>
      </c>
      <c r="AJ33" s="67">
        <f t="shared" si="23"/>
        <v>1.6414970453053183E-4</v>
      </c>
      <c r="AK33" s="24">
        <v>2</v>
      </c>
      <c r="AL33" s="67">
        <f t="shared" si="24"/>
        <v>3.2829940906106366E-4</v>
      </c>
      <c r="AM33" s="24">
        <v>3</v>
      </c>
      <c r="AN33" s="67">
        <f t="shared" si="3"/>
        <v>4.9244911359159549E-4</v>
      </c>
      <c r="AO33" s="24">
        <v>2</v>
      </c>
      <c r="AP33" s="67">
        <f t="shared" si="16"/>
        <v>3.2829940906106366E-4</v>
      </c>
      <c r="AQ33" s="24">
        <v>1</v>
      </c>
      <c r="AR33" s="67">
        <f t="shared" si="17"/>
        <v>1.6414970453053183E-4</v>
      </c>
      <c r="AS33" s="24">
        <v>3</v>
      </c>
      <c r="AT33" s="67">
        <f t="shared" si="18"/>
        <v>4.9244911359159549E-4</v>
      </c>
      <c r="AU33" s="24">
        <v>3</v>
      </c>
      <c r="AV33" s="67">
        <f t="shared" si="19"/>
        <v>4.9244911359159549E-4</v>
      </c>
      <c r="AW33" s="24">
        <v>1</v>
      </c>
      <c r="AX33" s="67">
        <f t="shared" si="22"/>
        <v>1.6414970453053183E-4</v>
      </c>
      <c r="AY33" s="24">
        <v>5</v>
      </c>
      <c r="AZ33" s="67">
        <f t="shared" si="20"/>
        <v>8.2074852265265927E-4</v>
      </c>
      <c r="BA33" s="24">
        <v>7</v>
      </c>
      <c r="BB33" s="67">
        <f t="shared" si="21"/>
        <v>42644</v>
      </c>
    </row>
    <row r="34" spans="1:54" x14ac:dyDescent="0.2">
      <c r="A34" s="24" t="s">
        <v>483</v>
      </c>
      <c r="B34" s="29">
        <f>155+177+124+50+61+52+276+628+755+690+525+562+489+482+215+465</f>
        <v>5706</v>
      </c>
      <c r="C34" s="29">
        <f>+Counties!B35</f>
        <v>9</v>
      </c>
      <c r="D34" s="67">
        <f t="shared" si="4"/>
        <v>1.5772870662460567E-3</v>
      </c>
      <c r="E34" s="29">
        <f>+Counties!C35</f>
        <v>10</v>
      </c>
      <c r="F34" s="67">
        <f t="shared" si="5"/>
        <v>1.7525411847178409E-3</v>
      </c>
      <c r="G34" s="29">
        <f>+Counties!E35</f>
        <v>8</v>
      </c>
      <c r="H34" s="67">
        <f>G34/B34</f>
        <v>1.4020329477742728E-3</v>
      </c>
      <c r="I34" s="29">
        <f>+Counties!G35</f>
        <v>11</v>
      </c>
      <c r="J34" s="67">
        <f t="shared" si="6"/>
        <v>1.927795303189625E-3</v>
      </c>
      <c r="K34" s="115">
        <v>7558</v>
      </c>
      <c r="L34" s="29">
        <f>+Counties!I35</f>
        <v>10</v>
      </c>
      <c r="M34" s="67">
        <f t="shared" si="7"/>
        <v>1.3231013495633766E-3</v>
      </c>
      <c r="N34" s="29">
        <f>+Counties!K35</f>
        <v>22</v>
      </c>
      <c r="O34" s="67">
        <f t="shared" si="8"/>
        <v>2.9108229690394285E-3</v>
      </c>
      <c r="P34" s="29">
        <f>+Counties!M35</f>
        <v>13</v>
      </c>
      <c r="Q34" s="67">
        <f t="shared" si="9"/>
        <v>1.7200317544323895E-3</v>
      </c>
      <c r="R34" s="29">
        <f>+Counties!O35</f>
        <v>20</v>
      </c>
      <c r="S34" s="67">
        <f t="shared" si="10"/>
        <v>2.6462026991267533E-3</v>
      </c>
      <c r="T34" s="29">
        <f>+Counties!Q35</f>
        <v>14</v>
      </c>
      <c r="U34" s="67">
        <f t="shared" si="11"/>
        <v>1.8523418893887271E-3</v>
      </c>
      <c r="V34" s="29">
        <f>+Counties!S35</f>
        <v>11</v>
      </c>
      <c r="W34" s="67">
        <f>(V34/$K34)</f>
        <v>1.4554114845197143E-3</v>
      </c>
      <c r="X34" s="29">
        <f>+Counties!U35</f>
        <v>8</v>
      </c>
      <c r="Y34" s="67">
        <f>(X34/$K34)</f>
        <v>1.0584810796507012E-3</v>
      </c>
      <c r="Z34" s="29">
        <f>+Counties!W35</f>
        <v>13</v>
      </c>
      <c r="AA34" s="67">
        <f>(Z34/$K34)</f>
        <v>1.7200317544323895E-3</v>
      </c>
      <c r="AB34" s="29">
        <f>+Counties!Y35</f>
        <v>5</v>
      </c>
      <c r="AC34" s="67">
        <f>(AB34/$K34)</f>
        <v>6.6155067478168832E-4</v>
      </c>
      <c r="AD34" s="29">
        <f>+Counties!AA35</f>
        <v>10</v>
      </c>
      <c r="AE34" s="67">
        <f t="shared" si="0"/>
        <v>1.3231013495633766E-3</v>
      </c>
      <c r="AF34" s="29">
        <f>+Counties!AC35</f>
        <v>14</v>
      </c>
      <c r="AG34" s="67">
        <f t="shared" si="0"/>
        <v>1.8523418893887271E-3</v>
      </c>
      <c r="AH34" s="26">
        <v>5634</v>
      </c>
      <c r="AI34" s="97">
        <v>15</v>
      </c>
      <c r="AJ34" s="67">
        <f t="shared" si="23"/>
        <v>2.6624068157614484E-3</v>
      </c>
      <c r="AK34" s="24">
        <v>8</v>
      </c>
      <c r="AL34" s="67">
        <f t="shared" si="24"/>
        <v>1.4199503017394391E-3</v>
      </c>
      <c r="AM34" s="24">
        <v>6</v>
      </c>
      <c r="AN34" s="67">
        <f t="shared" si="3"/>
        <v>1.0649627263045794E-3</v>
      </c>
      <c r="AO34" s="24">
        <v>2</v>
      </c>
      <c r="AP34" s="67">
        <f t="shared" si="16"/>
        <v>3.5498757543485978E-4</v>
      </c>
      <c r="AQ34" s="24">
        <v>8</v>
      </c>
      <c r="AR34" s="67">
        <f t="shared" si="17"/>
        <v>1.4199503017394391E-3</v>
      </c>
      <c r="AS34" s="24">
        <v>14</v>
      </c>
      <c r="AT34" s="67">
        <f t="shared" si="18"/>
        <v>2.4849130280440185E-3</v>
      </c>
      <c r="AU34" s="24">
        <v>10</v>
      </c>
      <c r="AV34" s="67">
        <f t="shared" si="19"/>
        <v>1.774937877174299E-3</v>
      </c>
      <c r="AW34" s="24">
        <v>11</v>
      </c>
      <c r="AX34" s="67">
        <f t="shared" si="22"/>
        <v>1.9524316648917288E-3</v>
      </c>
      <c r="AY34" s="24">
        <v>10</v>
      </c>
      <c r="AZ34" s="67">
        <f t="shared" si="20"/>
        <v>1.774937877174299E-3</v>
      </c>
      <c r="BA34" s="24">
        <v>16</v>
      </c>
      <c r="BB34" s="67">
        <f t="shared" si="21"/>
        <v>6009.6</v>
      </c>
    </row>
    <row r="35" spans="1:54" x14ac:dyDescent="0.2">
      <c r="A35" s="24" t="s">
        <v>484</v>
      </c>
      <c r="B35" s="29">
        <v>6581</v>
      </c>
      <c r="C35" s="29">
        <f>+Counties!B36</f>
        <v>41</v>
      </c>
      <c r="D35" s="67">
        <f t="shared" si="4"/>
        <v>6.2300562224585927E-3</v>
      </c>
      <c r="E35" s="29">
        <f>+Counties!C36</f>
        <v>55</v>
      </c>
      <c r="F35" s="67">
        <f t="shared" si="5"/>
        <v>8.3573924935420145E-3</v>
      </c>
      <c r="G35" s="29">
        <f>+Counties!E36</f>
        <v>37</v>
      </c>
      <c r="H35" s="67">
        <f>G35/B35</f>
        <v>5.6222458592919012E-3</v>
      </c>
      <c r="I35" s="29">
        <f>+Counties!G36</f>
        <v>42</v>
      </c>
      <c r="J35" s="67">
        <f t="shared" si="6"/>
        <v>6.3820088132502655E-3</v>
      </c>
      <c r="K35" s="115">
        <v>7008</v>
      </c>
      <c r="L35" s="29">
        <f>+Counties!I36</f>
        <v>58</v>
      </c>
      <c r="M35" s="67">
        <f t="shared" si="7"/>
        <v>8.2762557077625566E-3</v>
      </c>
      <c r="N35" s="29">
        <f>+Counties!K36</f>
        <v>74</v>
      </c>
      <c r="O35" s="67">
        <f t="shared" si="8"/>
        <v>1.0559360730593607E-2</v>
      </c>
      <c r="P35" s="29">
        <f>+Counties!M36</f>
        <v>40</v>
      </c>
      <c r="Q35" s="67">
        <f t="shared" si="9"/>
        <v>5.7077625570776253E-3</v>
      </c>
      <c r="R35" s="29">
        <f>+Counties!O36</f>
        <v>36</v>
      </c>
      <c r="S35" s="67">
        <f t="shared" si="10"/>
        <v>5.1369863013698627E-3</v>
      </c>
      <c r="T35" s="29">
        <f>+Counties!Q36</f>
        <v>38</v>
      </c>
      <c r="U35" s="67">
        <f t="shared" si="11"/>
        <v>5.422374429223744E-3</v>
      </c>
      <c r="V35" s="29">
        <f>+Counties!S36</f>
        <v>37</v>
      </c>
      <c r="W35" s="67">
        <f>(V35/$K35)</f>
        <v>5.2796803652968034E-3</v>
      </c>
      <c r="X35" s="29">
        <f>+Counties!U36</f>
        <v>32</v>
      </c>
      <c r="Y35" s="67">
        <f>(X35/$K35)</f>
        <v>4.5662100456621002E-3</v>
      </c>
      <c r="Z35" s="29">
        <f>+Counties!W36</f>
        <v>32</v>
      </c>
      <c r="AA35" s="67">
        <f>(Z35/$K35)</f>
        <v>4.5662100456621002E-3</v>
      </c>
      <c r="AB35" s="29">
        <f>+Counties!Y36</f>
        <v>39</v>
      </c>
      <c r="AC35" s="67">
        <f>(AB35/$K35)</f>
        <v>5.5650684931506846E-3</v>
      </c>
      <c r="AD35" s="29">
        <f>+Counties!AA36</f>
        <v>42</v>
      </c>
      <c r="AE35" s="67">
        <f t="shared" si="0"/>
        <v>5.9931506849315065E-3</v>
      </c>
      <c r="AF35" s="29">
        <f>+Counties!AC36</f>
        <v>44</v>
      </c>
      <c r="AG35" s="67">
        <f t="shared" si="0"/>
        <v>6.2785388127853878E-3</v>
      </c>
      <c r="AH35" s="26">
        <v>6278</v>
      </c>
      <c r="AI35" s="97">
        <v>46</v>
      </c>
      <c r="AJ35" s="67">
        <f t="shared" si="23"/>
        <v>7.327174259318254E-3</v>
      </c>
      <c r="AK35" s="24">
        <v>41</v>
      </c>
      <c r="AL35" s="67">
        <f t="shared" si="24"/>
        <v>6.5307422746097481E-3</v>
      </c>
      <c r="AM35" s="24">
        <v>45</v>
      </c>
      <c r="AN35" s="67">
        <f t="shared" si="3"/>
        <v>7.1678878623765534E-3</v>
      </c>
      <c r="AO35" s="24">
        <v>42</v>
      </c>
      <c r="AP35" s="67">
        <f t="shared" si="16"/>
        <v>6.6900286715514496E-3</v>
      </c>
      <c r="AQ35" s="24">
        <v>26</v>
      </c>
      <c r="AR35" s="67">
        <f t="shared" si="17"/>
        <v>4.1414463204842303E-3</v>
      </c>
      <c r="AS35" s="24">
        <v>28</v>
      </c>
      <c r="AT35" s="67">
        <f t="shared" si="18"/>
        <v>4.4600191143676334E-3</v>
      </c>
      <c r="AU35" s="24">
        <v>20</v>
      </c>
      <c r="AV35" s="67">
        <f t="shared" si="19"/>
        <v>3.1857279388340237E-3</v>
      </c>
      <c r="AW35" s="24">
        <v>35</v>
      </c>
      <c r="AX35" s="67">
        <f t="shared" si="22"/>
        <v>5.5750238929595415E-3</v>
      </c>
      <c r="AY35" s="24">
        <v>29</v>
      </c>
      <c r="AZ35" s="67">
        <f t="shared" si="20"/>
        <v>4.619305511309334E-3</v>
      </c>
      <c r="BA35" s="24">
        <v>37</v>
      </c>
      <c r="BB35" s="67">
        <f t="shared" si="21"/>
        <v>5049.695652173913</v>
      </c>
    </row>
    <row r="36" spans="1:54" x14ac:dyDescent="0.2">
      <c r="A36" s="24" t="s">
        <v>535</v>
      </c>
      <c r="B36" s="29"/>
      <c r="C36" s="29"/>
      <c r="D36" s="67"/>
      <c r="E36" s="29"/>
      <c r="F36" s="67"/>
      <c r="G36" s="29"/>
      <c r="H36" s="67"/>
      <c r="I36" s="29"/>
      <c r="J36" s="67"/>
      <c r="K36" s="115">
        <v>89986</v>
      </c>
      <c r="L36" s="29"/>
      <c r="M36" s="67"/>
      <c r="N36" s="29"/>
      <c r="O36" s="67"/>
      <c r="P36" s="29"/>
      <c r="Q36" s="67"/>
      <c r="R36" s="29"/>
      <c r="S36" s="67"/>
      <c r="T36" s="29"/>
      <c r="U36" s="67"/>
      <c r="V36" s="29"/>
      <c r="W36" s="67"/>
      <c r="X36" s="29"/>
      <c r="Y36" s="67"/>
      <c r="Z36" s="29"/>
      <c r="AA36" s="67"/>
      <c r="AB36" s="29"/>
      <c r="AC36" s="67"/>
      <c r="AD36" s="29">
        <v>7</v>
      </c>
      <c r="AE36" s="67">
        <f t="shared" si="0"/>
        <v>7.7789878425532858E-5</v>
      </c>
      <c r="AF36" s="29">
        <v>7</v>
      </c>
      <c r="AG36" s="67">
        <f t="shared" si="0"/>
        <v>7.7789878425532858E-5</v>
      </c>
      <c r="AH36" s="26">
        <v>75405</v>
      </c>
      <c r="AI36" s="97">
        <v>12</v>
      </c>
      <c r="AJ36" s="67">
        <f t="shared" si="23"/>
        <v>1.5914064054107818E-4</v>
      </c>
      <c r="AK36" s="24">
        <v>6</v>
      </c>
      <c r="AL36" s="67">
        <f t="shared" si="24"/>
        <v>7.9570320270539092E-5</v>
      </c>
      <c r="AM36" s="24">
        <v>7</v>
      </c>
      <c r="AN36" s="67">
        <f t="shared" si="3"/>
        <v>9.2832040315628936E-5</v>
      </c>
      <c r="AO36" s="24">
        <v>1</v>
      </c>
      <c r="AP36" s="67">
        <f t="shared" si="16"/>
        <v>1.3261720045089848E-5</v>
      </c>
      <c r="AQ36" s="24">
        <v>6</v>
      </c>
      <c r="AR36" s="67">
        <f t="shared" si="17"/>
        <v>7.9570320270539092E-5</v>
      </c>
      <c r="AS36" s="24">
        <v>9</v>
      </c>
      <c r="AT36" s="67">
        <f t="shared" si="18"/>
        <v>1.1935548040580864E-4</v>
      </c>
      <c r="AU36" s="24">
        <v>5</v>
      </c>
      <c r="AV36" s="67">
        <f t="shared" si="19"/>
        <v>6.6308600225449234E-5</v>
      </c>
      <c r="AW36" s="24">
        <v>3</v>
      </c>
      <c r="AX36" s="67">
        <f t="shared" si="22"/>
        <v>3.9785160135269546E-5</v>
      </c>
      <c r="AY36" s="24">
        <v>16</v>
      </c>
      <c r="AZ36" s="67">
        <f t="shared" si="20"/>
        <v>2.1218752072143756E-4</v>
      </c>
      <c r="BA36" s="24">
        <v>16</v>
      </c>
      <c r="BB36" s="67">
        <f t="shared" si="21"/>
        <v>100540</v>
      </c>
    </row>
    <row r="37" spans="1:54" x14ac:dyDescent="0.2">
      <c r="A37" s="24" t="s">
        <v>486</v>
      </c>
      <c r="B37" s="29">
        <v>6395</v>
      </c>
      <c r="C37" s="29">
        <f>+Counties!B38</f>
        <v>167</v>
      </c>
      <c r="D37" s="67">
        <f t="shared" si="4"/>
        <v>2.6114151681000782E-2</v>
      </c>
      <c r="E37" s="29">
        <f>+Counties!C38</f>
        <v>124</v>
      </c>
      <c r="F37" s="67">
        <f t="shared" si="5"/>
        <v>1.9390148553557467E-2</v>
      </c>
      <c r="G37" s="29">
        <f>+Counties!E38</f>
        <v>130</v>
      </c>
      <c r="H37" s="67">
        <f>G37/B37</f>
        <v>2.0328381548084442E-2</v>
      </c>
      <c r="I37" s="29">
        <f>+Counties!G38</f>
        <v>154</v>
      </c>
      <c r="J37" s="67">
        <f t="shared" si="6"/>
        <v>2.4081313526192336E-2</v>
      </c>
      <c r="K37" s="115">
        <v>6575</v>
      </c>
      <c r="L37" s="29">
        <f>+Counties!I38</f>
        <v>180</v>
      </c>
      <c r="M37" s="67">
        <f t="shared" si="7"/>
        <v>2.7376425855513309E-2</v>
      </c>
      <c r="N37" s="29">
        <f>+Counties!K38</f>
        <v>141</v>
      </c>
      <c r="O37" s="67">
        <f t="shared" si="8"/>
        <v>2.144486692015209E-2</v>
      </c>
      <c r="P37" s="29">
        <f>+Counties!M38</f>
        <v>136</v>
      </c>
      <c r="Q37" s="67">
        <f t="shared" si="9"/>
        <v>2.0684410646387832E-2</v>
      </c>
      <c r="R37" s="29">
        <f>+Counties!O38</f>
        <v>142</v>
      </c>
      <c r="S37" s="67">
        <f t="shared" si="10"/>
        <v>2.1596958174904944E-2</v>
      </c>
      <c r="T37" s="29">
        <f>+Counties!Q38</f>
        <v>113</v>
      </c>
      <c r="U37" s="67">
        <f t="shared" si="11"/>
        <v>1.7186311787072243E-2</v>
      </c>
      <c r="V37" s="29">
        <f>+Counties!S38</f>
        <v>105</v>
      </c>
      <c r="W37" s="67">
        <f>(V37/$K37)</f>
        <v>1.596958174904943E-2</v>
      </c>
      <c r="X37" s="29">
        <f>+Counties!U38</f>
        <v>99</v>
      </c>
      <c r="Y37" s="67">
        <f>(X37/$K37)</f>
        <v>1.505703422053232E-2</v>
      </c>
      <c r="Z37" s="29">
        <f>+Counties!W38</f>
        <v>112</v>
      </c>
      <c r="AA37" s="67">
        <f>(Z37/$K37)</f>
        <v>1.7034220532319393E-2</v>
      </c>
      <c r="AB37" s="29">
        <f>+Counties!Y38</f>
        <v>104</v>
      </c>
      <c r="AC37" s="67">
        <f>(AB37/$K37)</f>
        <v>1.5817490494296579E-2</v>
      </c>
      <c r="AD37" s="29">
        <f>+Counties!AA38</f>
        <v>132</v>
      </c>
      <c r="AE37" s="67">
        <f t="shared" si="0"/>
        <v>2.0076045627376426E-2</v>
      </c>
      <c r="AF37" s="29">
        <f>+Counties!AC38</f>
        <v>140</v>
      </c>
      <c r="AG37" s="67">
        <f t="shared" si="0"/>
        <v>2.1292775665399239E-2</v>
      </c>
      <c r="AH37" s="26">
        <v>5932</v>
      </c>
      <c r="AI37" s="97">
        <v>98</v>
      </c>
      <c r="AJ37" s="67">
        <f t="shared" si="23"/>
        <v>1.6520566419420093E-2</v>
      </c>
      <c r="AK37" s="24">
        <v>47</v>
      </c>
      <c r="AL37" s="67">
        <f t="shared" si="24"/>
        <v>7.9231287929871878E-3</v>
      </c>
      <c r="AM37" s="24">
        <v>99</v>
      </c>
      <c r="AN37" s="67">
        <f t="shared" si="3"/>
        <v>1.6689143627781525E-2</v>
      </c>
      <c r="AO37" s="24">
        <v>122</v>
      </c>
      <c r="AP37" s="67">
        <f t="shared" si="16"/>
        <v>2.0566419420094403E-2</v>
      </c>
      <c r="AQ37" s="24">
        <v>105</v>
      </c>
      <c r="AR37" s="67">
        <f t="shared" si="17"/>
        <v>1.7700606877950102E-2</v>
      </c>
      <c r="AS37" s="24">
        <v>111</v>
      </c>
      <c r="AT37" s="67">
        <f t="shared" si="18"/>
        <v>1.871207012811868E-2</v>
      </c>
      <c r="AU37" s="24">
        <v>102</v>
      </c>
      <c r="AV37" s="67">
        <f t="shared" si="19"/>
        <v>1.7194875252865813E-2</v>
      </c>
      <c r="AW37" s="24">
        <v>107</v>
      </c>
      <c r="AX37" s="67">
        <f t="shared" si="22"/>
        <v>1.8037761294672959E-2</v>
      </c>
      <c r="AY37" s="24">
        <v>103</v>
      </c>
      <c r="AZ37" s="67">
        <f t="shared" si="20"/>
        <v>1.7363452461227242E-2</v>
      </c>
      <c r="BA37" s="24">
        <v>105</v>
      </c>
      <c r="BB37" s="67">
        <f t="shared" si="21"/>
        <v>6355.7142857142862</v>
      </c>
    </row>
    <row r="38" spans="1:54" x14ac:dyDescent="0.2">
      <c r="A38" s="24" t="s">
        <v>52</v>
      </c>
      <c r="B38" s="29">
        <f>SUM(B4:B37)</f>
        <v>140666</v>
      </c>
      <c r="C38" s="29">
        <f>SUM(C4:C37)</f>
        <v>1935</v>
      </c>
      <c r="D38" s="67">
        <f t="shared" si="4"/>
        <v>1.3755989364878507E-2</v>
      </c>
      <c r="E38" s="29">
        <f>SUM(E4:E37)</f>
        <v>2282</v>
      </c>
      <c r="F38" s="67">
        <f t="shared" si="5"/>
        <v>1.6222825700595737E-2</v>
      </c>
      <c r="G38" s="29">
        <f>SUM(G4:G37)</f>
        <v>2347</v>
      </c>
      <c r="H38" s="67">
        <f>G38/B38</f>
        <v>1.6684913198640752E-2</v>
      </c>
      <c r="I38" s="29">
        <f>SUM(I4:I37)</f>
        <v>2508</v>
      </c>
      <c r="J38" s="67">
        <f t="shared" si="6"/>
        <v>1.7829468386106096E-2</v>
      </c>
      <c r="K38" s="45">
        <f>SUM(K4:K37)</f>
        <v>2267111</v>
      </c>
      <c r="L38" s="29">
        <f>SUM(L4:L37)</f>
        <v>2668</v>
      </c>
      <c r="M38" s="67">
        <f t="shared" si="7"/>
        <v>1.1768281306032214E-3</v>
      </c>
      <c r="N38" s="29">
        <f>SUM(N4:N37)</f>
        <v>2444</v>
      </c>
      <c r="O38" s="67">
        <f t="shared" si="8"/>
        <v>1.0780239697129959E-3</v>
      </c>
      <c r="P38" s="29">
        <f>SUM(P4:P37)</f>
        <v>2388</v>
      </c>
      <c r="Q38" s="67">
        <f t="shared" si="9"/>
        <v>1.0533229294904397E-3</v>
      </c>
      <c r="R38" s="29">
        <f>SUM(R4:R37)</f>
        <v>2209</v>
      </c>
      <c r="S38" s="67">
        <f t="shared" si="10"/>
        <v>9.7436781877905407E-4</v>
      </c>
      <c r="T38" s="29">
        <f>SUM(T4:T37)</f>
        <v>1869</v>
      </c>
      <c r="U38" s="67">
        <f t="shared" si="11"/>
        <v>8.2439721742781896E-4</v>
      </c>
      <c r="V38" s="29">
        <f>SUM(V4:V37)</f>
        <v>1749</v>
      </c>
      <c r="W38" s="67">
        <f>(V38/$K38)</f>
        <v>7.7146641695091244E-4</v>
      </c>
      <c r="X38" s="29">
        <f>SUM(X4:X37)</f>
        <v>1809</v>
      </c>
      <c r="Y38" s="67">
        <f>(X38/$K38)</f>
        <v>7.9793181718936564E-4</v>
      </c>
      <c r="Z38" s="29">
        <f>SUM(Z4:Z37)</f>
        <v>1931</v>
      </c>
      <c r="AA38" s="67">
        <f>(Z38/$K38)</f>
        <v>8.517447976742206E-4</v>
      </c>
      <c r="AB38" s="29">
        <f>SUM(AB4:AB37)</f>
        <v>2051</v>
      </c>
      <c r="AC38" s="67">
        <f>(AB38/$K38)</f>
        <v>9.0467559815112712E-4</v>
      </c>
      <c r="AD38" s="29">
        <f>SUM(AD4:AD37)</f>
        <v>2310</v>
      </c>
      <c r="AE38" s="67">
        <f t="shared" si="0"/>
        <v>1.0189179091804504E-3</v>
      </c>
      <c r="AF38" s="29">
        <f>SUM(AF4:AF37)</f>
        <v>2510</v>
      </c>
      <c r="AG38" s="67">
        <f t="shared" si="0"/>
        <v>1.1071359099752945E-3</v>
      </c>
      <c r="AH38" s="45">
        <f>SUM(AH4:AH37)</f>
        <v>1731844</v>
      </c>
      <c r="AI38" s="29">
        <f>SUM(AI4:AI37)</f>
        <v>2151</v>
      </c>
      <c r="AJ38" s="67">
        <f t="shared" si="23"/>
        <v>1.242028727760699E-3</v>
      </c>
      <c r="AK38" s="29">
        <f>SUM(AK4:AK37)</f>
        <v>1740</v>
      </c>
      <c r="AL38" s="67">
        <f t="shared" si="24"/>
        <v>1.0047094311034944E-3</v>
      </c>
      <c r="AM38" s="29">
        <f>SUM(AM4:AM37)</f>
        <v>1620.01</v>
      </c>
      <c r="AN38" s="67">
        <f t="shared" si="3"/>
        <v>9.3542489970228264E-4</v>
      </c>
      <c r="AO38" s="29">
        <f>SUM(AO4:AO37)</f>
        <v>1568.01</v>
      </c>
      <c r="AP38" s="67">
        <f t="shared" si="16"/>
        <v>9.0539910061183341E-4</v>
      </c>
      <c r="AQ38" s="29">
        <f>SUM(AQ4:AQ37)</f>
        <v>1584.01</v>
      </c>
      <c r="AR38" s="67">
        <f t="shared" si="17"/>
        <v>9.1463780802427937E-4</v>
      </c>
      <c r="AS38" s="29">
        <f>SUM(AS4:AS37)</f>
        <v>1646</v>
      </c>
      <c r="AT38" s="67">
        <f t="shared" si="18"/>
        <v>9.5043202505537452E-4</v>
      </c>
      <c r="AU38" s="29">
        <f>SUM(AU4:AU37)</f>
        <v>1654</v>
      </c>
      <c r="AV38" s="67">
        <f t="shared" si="19"/>
        <v>9.5505137876159745E-4</v>
      </c>
      <c r="AW38" s="29">
        <f>SUM(AW4:AW37)</f>
        <v>1732</v>
      </c>
      <c r="AX38" s="67">
        <f t="shared" si="22"/>
        <v>1.0000900773972715E-3</v>
      </c>
      <c r="AY38" s="29">
        <f>SUM(AY3:AY37)</f>
        <v>1863</v>
      </c>
      <c r="AZ38" s="67">
        <f t="shared" si="20"/>
        <v>1.0757319943366724E-3</v>
      </c>
      <c r="BA38" s="29">
        <f>SUM(BA3:BA37)</f>
        <v>1991</v>
      </c>
      <c r="BB38" s="67">
        <f t="shared" si="21"/>
        <v>1603022.5030218503</v>
      </c>
    </row>
    <row r="39" spans="1:54" x14ac:dyDescent="0.2">
      <c r="AM39" s="140"/>
    </row>
    <row r="40" spans="1:54" x14ac:dyDescent="0.2">
      <c r="A40" s="36" t="s">
        <v>536</v>
      </c>
      <c r="L40" s="36" t="s">
        <v>537</v>
      </c>
      <c r="AM40" s="50"/>
    </row>
    <row r="41" spans="1:54" x14ac:dyDescent="0.2">
      <c r="A41" s="36" t="s">
        <v>538</v>
      </c>
      <c r="B41" s="39"/>
    </row>
    <row r="42" spans="1:54" x14ac:dyDescent="0.2">
      <c r="B42" s="39"/>
      <c r="AM42" s="39"/>
    </row>
  </sheetData>
  <mergeCells count="9">
    <mergeCell ref="BA2:BB2"/>
    <mergeCell ref="AY2:AZ2"/>
    <mergeCell ref="AW2:AX2"/>
    <mergeCell ref="AK2:AL2"/>
    <mergeCell ref="AM2:AN2"/>
    <mergeCell ref="AO2:AP2"/>
    <mergeCell ref="AQ2:AR2"/>
    <mergeCell ref="AS2:AT2"/>
    <mergeCell ref="AU2:AV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V22"/>
  <sheetViews>
    <sheetView zoomScaleNormal="100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U24" sqref="AU24"/>
    </sheetView>
  </sheetViews>
  <sheetFormatPr defaultRowHeight="12.75" x14ac:dyDescent="0.2"/>
  <cols>
    <col min="1" max="1" width="77.140625" customWidth="1"/>
    <col min="4" max="4" width="9.140625" style="74"/>
    <col min="6" max="6" width="9.140625" style="74"/>
  </cols>
  <sheetData>
    <row r="1" spans="1:48" x14ac:dyDescent="0.2">
      <c r="A1" s="161" t="s">
        <v>539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</row>
    <row r="2" spans="1:48" x14ac:dyDescent="0.2">
      <c r="A2" s="73"/>
      <c r="B2" s="24" t="s">
        <v>540</v>
      </c>
      <c r="C2" s="24" t="s">
        <v>541</v>
      </c>
      <c r="D2" s="67" t="s">
        <v>37</v>
      </c>
      <c r="E2" s="24" t="s">
        <v>542</v>
      </c>
      <c r="F2" s="67" t="s">
        <v>37</v>
      </c>
      <c r="G2" s="24" t="s">
        <v>543</v>
      </c>
      <c r="H2" s="24" t="s">
        <v>37</v>
      </c>
      <c r="I2" s="24" t="s">
        <v>4</v>
      </c>
      <c r="J2" s="24" t="s">
        <v>37</v>
      </c>
      <c r="K2" s="24" t="s">
        <v>5</v>
      </c>
      <c r="L2" s="24" t="s">
        <v>37</v>
      </c>
      <c r="M2" s="24" t="s">
        <v>6</v>
      </c>
      <c r="N2" s="24" t="s">
        <v>37</v>
      </c>
      <c r="O2" s="24" t="s">
        <v>7</v>
      </c>
      <c r="P2" s="24" t="s">
        <v>37</v>
      </c>
      <c r="Q2" s="24" t="s">
        <v>544</v>
      </c>
      <c r="R2" s="24" t="s">
        <v>37</v>
      </c>
      <c r="S2" s="24" t="s">
        <v>545</v>
      </c>
      <c r="T2" s="24" t="s">
        <v>37</v>
      </c>
      <c r="U2" s="24" t="s">
        <v>546</v>
      </c>
      <c r="V2" s="24" t="s">
        <v>37</v>
      </c>
      <c r="W2" s="24" t="s">
        <v>547</v>
      </c>
      <c r="X2" s="24" t="s">
        <v>37</v>
      </c>
      <c r="Y2" s="24" t="s">
        <v>548</v>
      </c>
      <c r="Z2" s="24" t="s">
        <v>37</v>
      </c>
      <c r="AA2" s="24" t="s">
        <v>549</v>
      </c>
      <c r="AB2" s="24" t="s">
        <v>37</v>
      </c>
      <c r="AC2" s="24" t="s">
        <v>550</v>
      </c>
      <c r="AD2" s="24" t="s">
        <v>37</v>
      </c>
      <c r="AE2" s="24" t="s">
        <v>551</v>
      </c>
      <c r="AF2" s="24" t="s">
        <v>37</v>
      </c>
      <c r="AG2" s="24" t="s">
        <v>552</v>
      </c>
      <c r="AH2" s="24" t="s">
        <v>37</v>
      </c>
      <c r="AI2" s="24" t="s">
        <v>553</v>
      </c>
      <c r="AJ2" s="24" t="s">
        <v>37</v>
      </c>
      <c r="AK2" s="24" t="s">
        <v>554</v>
      </c>
      <c r="AL2" s="24" t="s">
        <v>37</v>
      </c>
      <c r="AM2" s="24" t="s">
        <v>555</v>
      </c>
      <c r="AN2" s="24" t="s">
        <v>37</v>
      </c>
      <c r="AO2" s="24" t="s">
        <v>20</v>
      </c>
      <c r="AP2" s="24" t="s">
        <v>37</v>
      </c>
      <c r="AQ2" s="24" t="s">
        <v>21</v>
      </c>
      <c r="AR2" s="24" t="s">
        <v>37</v>
      </c>
      <c r="AS2" s="24" t="s">
        <v>3922</v>
      </c>
      <c r="AT2" s="24" t="s">
        <v>37</v>
      </c>
      <c r="AU2" s="47" t="s">
        <v>3929</v>
      </c>
      <c r="AV2" s="24" t="s">
        <v>37</v>
      </c>
    </row>
    <row r="3" spans="1:48" x14ac:dyDescent="0.2">
      <c r="A3" s="98" t="s">
        <v>556</v>
      </c>
      <c r="B3" s="24">
        <v>29</v>
      </c>
      <c r="C3" s="24">
        <v>34</v>
      </c>
      <c r="D3" s="67">
        <f>(C3-B3)/B3</f>
        <v>0.17241379310344829</v>
      </c>
      <c r="E3" s="24">
        <v>43</v>
      </c>
      <c r="F3" s="67">
        <f>(E3-C3)/C3</f>
        <v>0.26470588235294118</v>
      </c>
      <c r="G3" s="24">
        <v>48</v>
      </c>
      <c r="H3" s="67">
        <f>(G3-E3)/E3</f>
        <v>0.11627906976744186</v>
      </c>
      <c r="I3" s="24">
        <v>48</v>
      </c>
      <c r="J3" s="67">
        <f>(I3-G3)/G3</f>
        <v>0</v>
      </c>
      <c r="K3" s="24">
        <v>56</v>
      </c>
      <c r="L3" s="67">
        <f>(K3-I3)/I3</f>
        <v>0.16666666666666666</v>
      </c>
      <c r="M3" s="24">
        <v>54</v>
      </c>
      <c r="N3" s="67">
        <f>M3/K3-1</f>
        <v>-3.5714285714285698E-2</v>
      </c>
      <c r="O3" s="24">
        <v>60</v>
      </c>
      <c r="P3" s="67">
        <f>O3/M3-1</f>
        <v>0.11111111111111116</v>
      </c>
      <c r="Q3" s="24">
        <v>62</v>
      </c>
      <c r="R3" s="67">
        <f>Q3/O3 - 1</f>
        <v>3.3333333333333437E-2</v>
      </c>
      <c r="S3" s="24">
        <v>58</v>
      </c>
      <c r="T3" s="67">
        <f>S3/Q3 - 1</f>
        <v>-6.4516129032258118E-2</v>
      </c>
      <c r="U3" s="24">
        <v>53</v>
      </c>
      <c r="V3" s="67">
        <f>U3/S3 - 1</f>
        <v>-8.6206896551724088E-2</v>
      </c>
      <c r="W3" s="24">
        <v>56</v>
      </c>
      <c r="X3" s="67">
        <f>W3/U3 - 1</f>
        <v>5.6603773584905648E-2</v>
      </c>
      <c r="Y3" s="24">
        <v>59</v>
      </c>
      <c r="Z3" s="67">
        <f>Y3/W3 - 1</f>
        <v>5.3571428571428603E-2</v>
      </c>
      <c r="AA3" s="24">
        <v>58</v>
      </c>
      <c r="AB3" s="67">
        <f>AA3/Y3 - 1</f>
        <v>-1.6949152542372836E-2</v>
      </c>
      <c r="AC3" s="24">
        <v>49</v>
      </c>
      <c r="AD3" s="67">
        <f>AC3/AA3 - 1</f>
        <v>-0.15517241379310343</v>
      </c>
      <c r="AE3" s="24">
        <v>52</v>
      </c>
      <c r="AF3" s="67">
        <f>AE3/AC3 - 1</f>
        <v>6.1224489795918435E-2</v>
      </c>
      <c r="AG3" s="24">
        <v>48</v>
      </c>
      <c r="AH3" s="67">
        <f>AG3/AE3 - 1</f>
        <v>-7.6923076923076872E-2</v>
      </c>
      <c r="AI3" s="24">
        <v>60</v>
      </c>
      <c r="AJ3" s="67">
        <f>AI3/AG3 - 1</f>
        <v>0.25</v>
      </c>
      <c r="AK3" s="24">
        <v>59</v>
      </c>
      <c r="AL3" s="67">
        <f>AK3/AI3 - 1</f>
        <v>-1.6666666666666718E-2</v>
      </c>
      <c r="AM3" s="24">
        <v>60</v>
      </c>
      <c r="AN3" s="67">
        <f>AM3/AK3 - 1</f>
        <v>1.6949152542372836E-2</v>
      </c>
      <c r="AO3" s="24">
        <v>53</v>
      </c>
      <c r="AP3" s="67">
        <f>AO3/AM3 - 1</f>
        <v>-0.1166666666666667</v>
      </c>
      <c r="AQ3" s="24">
        <v>40</v>
      </c>
      <c r="AR3" s="67">
        <f>AQ3/AO3 - 1</f>
        <v>-0.24528301886792447</v>
      </c>
      <c r="AS3" s="24">
        <v>33</v>
      </c>
      <c r="AT3" s="67">
        <f>AS3/AQ3 - 1</f>
        <v>-0.17500000000000004</v>
      </c>
      <c r="AU3" s="47">
        <v>30</v>
      </c>
      <c r="AV3" s="67">
        <f>AU3/AS3 - 1</f>
        <v>-9.0909090909090939E-2</v>
      </c>
    </row>
    <row r="4" spans="1:48" x14ac:dyDescent="0.2">
      <c r="A4" s="47" t="s">
        <v>557</v>
      </c>
      <c r="B4" s="24">
        <v>2</v>
      </c>
      <c r="C4" s="24">
        <v>16</v>
      </c>
      <c r="D4" s="67">
        <f>(C4-B4)/B4</f>
        <v>7</v>
      </c>
      <c r="E4" s="24">
        <v>39</v>
      </c>
      <c r="F4" s="67">
        <f>(E4-C4)/C4</f>
        <v>1.4375</v>
      </c>
      <c r="G4" s="24">
        <v>61</v>
      </c>
      <c r="H4" s="67">
        <f>(G4-E4)/E4</f>
        <v>0.5641025641025641</v>
      </c>
      <c r="I4" s="24">
        <v>77</v>
      </c>
      <c r="J4" s="67">
        <f>(I4-G4)/G4</f>
        <v>0.26229508196721313</v>
      </c>
      <c r="K4" s="24">
        <v>99</v>
      </c>
      <c r="L4" s="67">
        <f>(K4-I4)/I4</f>
        <v>0.2857142857142857</v>
      </c>
      <c r="M4" s="24">
        <v>124</v>
      </c>
      <c r="N4" s="67">
        <f>M4/K4-1</f>
        <v>0.2525252525252526</v>
      </c>
      <c r="O4" s="24">
        <v>118</v>
      </c>
      <c r="P4" s="67">
        <f>O4/M4-1</f>
        <v>-4.8387096774193505E-2</v>
      </c>
      <c r="Q4" s="24">
        <v>120</v>
      </c>
      <c r="R4" s="67">
        <f>Q4/O4-1</f>
        <v>1.6949152542372836E-2</v>
      </c>
      <c r="S4" s="24">
        <v>132</v>
      </c>
      <c r="T4" s="67">
        <f>S4/Q4-1</f>
        <v>0.10000000000000009</v>
      </c>
      <c r="U4" s="24">
        <v>159</v>
      </c>
      <c r="V4" s="67">
        <f>U4/S4-1</f>
        <v>0.20454545454545459</v>
      </c>
      <c r="W4" s="24">
        <v>150</v>
      </c>
      <c r="X4" s="67">
        <f>W4/U4-1</f>
        <v>-5.6603773584905648E-2</v>
      </c>
      <c r="Y4" s="24">
        <v>174</v>
      </c>
      <c r="Z4" s="67">
        <f>Y4/W4-1</f>
        <v>0.15999999999999992</v>
      </c>
      <c r="AA4" s="24">
        <v>182</v>
      </c>
      <c r="AB4" s="67">
        <f>AA4/Y4-1</f>
        <v>4.5977011494252817E-2</v>
      </c>
      <c r="AC4" s="24">
        <v>189</v>
      </c>
      <c r="AD4" s="67">
        <f>AC4/AA4-1</f>
        <v>3.8461538461538547E-2</v>
      </c>
      <c r="AE4" s="24">
        <v>190</v>
      </c>
      <c r="AF4" s="67">
        <f>AE4/AC4-1</f>
        <v>5.2910052910053462E-3</v>
      </c>
      <c r="AG4" s="24">
        <v>183</v>
      </c>
      <c r="AH4" s="67">
        <f>AG4/AE4-1</f>
        <v>-3.6842105263157898E-2</v>
      </c>
      <c r="AI4" s="24">
        <v>189</v>
      </c>
      <c r="AJ4" s="67">
        <f>AI4/AG4-1</f>
        <v>3.2786885245901676E-2</v>
      </c>
      <c r="AK4" s="24">
        <v>191</v>
      </c>
      <c r="AL4" s="67">
        <f>AK4/AI4-1</f>
        <v>1.0582010582010692E-2</v>
      </c>
      <c r="AM4" s="24">
        <v>191</v>
      </c>
      <c r="AN4" s="67">
        <f>AM4/AK4-1</f>
        <v>0</v>
      </c>
      <c r="AO4" s="24">
        <v>191</v>
      </c>
      <c r="AP4" s="67">
        <f>AO4/AM4-1</f>
        <v>0</v>
      </c>
      <c r="AQ4" s="24">
        <v>202</v>
      </c>
      <c r="AR4" s="67">
        <f>AQ4/AO4-1</f>
        <v>5.7591623036649109E-2</v>
      </c>
      <c r="AS4" s="24">
        <v>188</v>
      </c>
      <c r="AT4" s="67">
        <f>AS4/AQ4-1</f>
        <v>-6.9306930693069257E-2</v>
      </c>
      <c r="AU4" s="24">
        <v>197</v>
      </c>
      <c r="AV4" s="67">
        <f>AU4/AS4-1</f>
        <v>4.7872340425531901E-2</v>
      </c>
    </row>
    <row r="7" spans="1:48" x14ac:dyDescent="0.2">
      <c r="A7" s="161" t="s">
        <v>558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76"/>
      <c r="V7" s="77"/>
    </row>
    <row r="8" spans="1:48" x14ac:dyDescent="0.2">
      <c r="A8" s="24"/>
      <c r="B8" s="24" t="s">
        <v>540</v>
      </c>
      <c r="C8" s="24" t="s">
        <v>541</v>
      </c>
      <c r="D8" s="67" t="s">
        <v>37</v>
      </c>
      <c r="E8" s="24" t="s">
        <v>542</v>
      </c>
      <c r="F8" s="67" t="s">
        <v>37</v>
      </c>
      <c r="G8" s="24" t="s">
        <v>543</v>
      </c>
      <c r="H8" s="24" t="s">
        <v>37</v>
      </c>
      <c r="I8" s="24" t="s">
        <v>559</v>
      </c>
      <c r="J8" s="24" t="s">
        <v>37</v>
      </c>
      <c r="K8" s="24" t="s">
        <v>560</v>
      </c>
      <c r="L8" s="24" t="s">
        <v>37</v>
      </c>
      <c r="M8" s="24" t="s">
        <v>6</v>
      </c>
      <c r="N8" s="24" t="s">
        <v>37</v>
      </c>
      <c r="O8" s="24" t="s">
        <v>7</v>
      </c>
      <c r="P8" s="24" t="s">
        <v>37</v>
      </c>
      <c r="Q8" s="24" t="s">
        <v>544</v>
      </c>
      <c r="R8" s="24" t="s">
        <v>37</v>
      </c>
      <c r="S8" s="24" t="s">
        <v>545</v>
      </c>
      <c r="T8" s="24" t="s">
        <v>37</v>
      </c>
      <c r="U8" s="24" t="s">
        <v>546</v>
      </c>
      <c r="V8" s="24" t="s">
        <v>37</v>
      </c>
      <c r="W8" s="47" t="s">
        <v>561</v>
      </c>
      <c r="X8" s="24" t="s">
        <v>37</v>
      </c>
      <c r="Y8" s="24" t="s">
        <v>548</v>
      </c>
      <c r="Z8" s="24" t="s">
        <v>37</v>
      </c>
      <c r="AA8" s="24" t="s">
        <v>549</v>
      </c>
      <c r="AB8" s="24" t="s">
        <v>37</v>
      </c>
      <c r="AC8" s="24" t="s">
        <v>550</v>
      </c>
      <c r="AD8" s="24" t="s">
        <v>37</v>
      </c>
      <c r="AE8" s="24" t="s">
        <v>551</v>
      </c>
      <c r="AF8" s="24" t="s">
        <v>37</v>
      </c>
      <c r="AG8" s="24" t="s">
        <v>552</v>
      </c>
      <c r="AH8" s="47" t="s">
        <v>37</v>
      </c>
      <c r="AI8" s="47" t="s">
        <v>553</v>
      </c>
      <c r="AJ8" s="47" t="s">
        <v>37</v>
      </c>
      <c r="AK8" s="47" t="s">
        <v>554</v>
      </c>
      <c r="AL8" s="47" t="s">
        <v>37</v>
      </c>
      <c r="AM8" s="47" t="s">
        <v>555</v>
      </c>
      <c r="AN8" s="47" t="s">
        <v>37</v>
      </c>
      <c r="AO8" s="47" t="s">
        <v>20</v>
      </c>
      <c r="AP8" s="47" t="s">
        <v>37</v>
      </c>
      <c r="AQ8" s="47" t="s">
        <v>21</v>
      </c>
      <c r="AR8" s="47" t="s">
        <v>37</v>
      </c>
      <c r="AS8" s="47" t="s">
        <v>3922</v>
      </c>
      <c r="AT8" s="47" t="s">
        <v>37</v>
      </c>
      <c r="AU8" s="47" t="s">
        <v>3929</v>
      </c>
      <c r="AV8" s="47" t="s">
        <v>37</v>
      </c>
    </row>
    <row r="9" spans="1:48" x14ac:dyDescent="0.2">
      <c r="A9" s="24" t="s">
        <v>562</v>
      </c>
      <c r="B9" s="24">
        <v>1915</v>
      </c>
      <c r="C9" s="24">
        <v>2453</v>
      </c>
      <c r="D9" s="67">
        <f>(C9-B9)/B9</f>
        <v>0.28093994778067888</v>
      </c>
      <c r="E9" s="24">
        <v>2959</v>
      </c>
      <c r="F9" s="67">
        <f>(E9-C9)/C9</f>
        <v>0.20627802690582961</v>
      </c>
      <c r="G9" s="24">
        <v>2728</v>
      </c>
      <c r="H9" s="67">
        <f>(G9-E9)/E9</f>
        <v>-7.8066914498141265E-2</v>
      </c>
      <c r="I9" s="24">
        <v>3357</v>
      </c>
      <c r="J9" s="67">
        <f>(I9-G9)/G9</f>
        <v>0.23057184750733137</v>
      </c>
      <c r="K9" s="24">
        <v>3761</v>
      </c>
      <c r="L9" s="67">
        <f>(K9-I9)/I9</f>
        <v>0.12034554661900507</v>
      </c>
      <c r="M9" s="24">
        <v>3240</v>
      </c>
      <c r="N9" s="67">
        <f>(M9-K9)/K9</f>
        <v>-0.1385269875033236</v>
      </c>
      <c r="O9" s="24">
        <v>3592</v>
      </c>
      <c r="P9" s="67">
        <f>O9/M9-1</f>
        <v>0.10864197530864206</v>
      </c>
      <c r="Q9" s="24">
        <v>4004</v>
      </c>
      <c r="R9" s="67">
        <f>Q9/O9-1</f>
        <v>0.1146993318485523</v>
      </c>
      <c r="S9" s="24">
        <v>3257</v>
      </c>
      <c r="T9" s="67">
        <f>S9/Q9-1</f>
        <v>-0.18656343656343655</v>
      </c>
      <c r="U9" s="24">
        <v>3533</v>
      </c>
      <c r="V9" s="67">
        <f>U9/S9-1</f>
        <v>8.4740558796438492E-2</v>
      </c>
      <c r="W9" s="24">
        <v>3967</v>
      </c>
      <c r="X9" s="67">
        <f>W9/U9-1</f>
        <v>0.12284177752618164</v>
      </c>
      <c r="Y9" s="24">
        <v>3507</v>
      </c>
      <c r="Z9" s="67">
        <f>Y9/W9-1</f>
        <v>-0.11595664229896652</v>
      </c>
      <c r="AA9" s="24">
        <v>3286</v>
      </c>
      <c r="AB9" s="67">
        <f>AA9/Y9-1</f>
        <v>-6.3016823495865459E-2</v>
      </c>
      <c r="AC9" s="24">
        <v>3113</v>
      </c>
      <c r="AD9" s="67">
        <f>AC9/AA9-1</f>
        <v>-5.2647595861229468E-2</v>
      </c>
      <c r="AE9" s="24">
        <v>2785</v>
      </c>
      <c r="AF9" s="67">
        <f>AE9/AC9-1</f>
        <v>-0.10536460006424675</v>
      </c>
      <c r="AG9" s="24">
        <v>2872</v>
      </c>
      <c r="AH9" s="67">
        <f>AG9/AE9-1</f>
        <v>3.1238779174147302E-2</v>
      </c>
      <c r="AI9" s="24">
        <v>3291</v>
      </c>
      <c r="AJ9" s="67">
        <f>AI9/AG9-1</f>
        <v>0.14589136490250687</v>
      </c>
      <c r="AK9" s="24">
        <v>3490</v>
      </c>
      <c r="AL9" s="67">
        <f>AK9/AI9-1</f>
        <v>6.0467942874506297E-2</v>
      </c>
      <c r="AM9" s="24">
        <v>3645</v>
      </c>
      <c r="AN9" s="67">
        <f>AM9/AK9-1</f>
        <v>4.4412607449856756E-2</v>
      </c>
      <c r="AO9" s="24">
        <v>3049</v>
      </c>
      <c r="AP9" s="67">
        <f>AO9/AM9-1</f>
        <v>-0.16351165980795612</v>
      </c>
      <c r="AQ9" s="24">
        <v>1754</v>
      </c>
      <c r="AR9" s="67">
        <f>AQ9/AO9-1</f>
        <v>-0.42472941948179732</v>
      </c>
      <c r="AS9" s="24">
        <v>2397</v>
      </c>
      <c r="AT9" s="67">
        <f>AS9/AQ9-1</f>
        <v>0.3665906499429874</v>
      </c>
      <c r="AU9" s="24">
        <v>1265</v>
      </c>
      <c r="AV9" s="67">
        <f>AU9/AS9-1</f>
        <v>-0.47225698790154358</v>
      </c>
    </row>
    <row r="10" spans="1:48" x14ac:dyDescent="0.2">
      <c r="A10" s="24" t="s">
        <v>563</v>
      </c>
      <c r="B10" s="24">
        <v>130</v>
      </c>
      <c r="C10" s="24">
        <v>531</v>
      </c>
      <c r="D10" s="67">
        <f>(C10-B10)/B10</f>
        <v>3.0846153846153848</v>
      </c>
      <c r="E10" s="24">
        <v>924</v>
      </c>
      <c r="F10" s="67">
        <f>(E10-C10)/C10</f>
        <v>0.74011299435028244</v>
      </c>
      <c r="G10" s="24">
        <v>1616</v>
      </c>
      <c r="H10" s="67">
        <f>(G10-E10)/E10</f>
        <v>0.74891774891774887</v>
      </c>
      <c r="I10" s="24">
        <v>4155</v>
      </c>
      <c r="J10" s="67">
        <f>(I10-G10)/G10</f>
        <v>1.5711633663366336</v>
      </c>
      <c r="K10" s="24">
        <v>3898</v>
      </c>
      <c r="L10" s="67">
        <f>(K10-I10)/I10</f>
        <v>-6.1853188929001206E-2</v>
      </c>
      <c r="M10" s="24">
        <v>5331</v>
      </c>
      <c r="N10" s="67">
        <f>(M10-K10)/K10</f>
        <v>0.36762442278091328</v>
      </c>
      <c r="O10" s="24">
        <v>5639</v>
      </c>
      <c r="P10" s="67">
        <f>O10/M10-1</f>
        <v>5.7775276683549093E-2</v>
      </c>
      <c r="Q10" s="24">
        <v>6834</v>
      </c>
      <c r="R10" s="67">
        <f>Q10/O10-1</f>
        <v>0.21191700656144707</v>
      </c>
      <c r="S10" s="24">
        <v>8040.5</v>
      </c>
      <c r="T10" s="67">
        <f>S10/Q10-1</f>
        <v>0.17654375182908977</v>
      </c>
      <c r="U10" s="24">
        <v>10094</v>
      </c>
      <c r="V10" s="67">
        <f>U10/S10-1</f>
        <v>0.25539456501461344</v>
      </c>
      <c r="W10" s="24">
        <v>10510</v>
      </c>
      <c r="X10" s="67">
        <f>W10/U10-1</f>
        <v>4.1212601545472571E-2</v>
      </c>
      <c r="Y10" s="24">
        <v>11912</v>
      </c>
      <c r="Z10" s="67">
        <f>Y10/W10-1</f>
        <v>0.13339676498572794</v>
      </c>
      <c r="AA10" s="24">
        <v>12864</v>
      </c>
      <c r="AB10" s="67">
        <f>AA10/Y10-1</f>
        <v>7.9919408999328478E-2</v>
      </c>
      <c r="AC10" s="24">
        <v>12613</v>
      </c>
      <c r="AD10" s="67">
        <f>AC10/AA10-1</f>
        <v>-1.9511815920397968E-2</v>
      </c>
      <c r="AE10" s="24">
        <v>11990</v>
      </c>
      <c r="AF10" s="67">
        <f>AE10/AC10-1</f>
        <v>-4.9393482914453335E-2</v>
      </c>
      <c r="AG10" s="24">
        <v>11163</v>
      </c>
      <c r="AH10" s="67">
        <f>AG10/AE10-1</f>
        <v>-6.8974145120934138E-2</v>
      </c>
      <c r="AI10" s="24">
        <v>11054</v>
      </c>
      <c r="AJ10" s="67">
        <f>AI10/AG10-1</f>
        <v>-9.7644002508285865E-3</v>
      </c>
      <c r="AK10" s="24">
        <v>11108</v>
      </c>
      <c r="AL10" s="67">
        <f>AK10/AI10-1</f>
        <v>4.885109462637871E-3</v>
      </c>
      <c r="AM10" s="24">
        <v>10092</v>
      </c>
      <c r="AN10" s="67">
        <f>AM10/AK10-1</f>
        <v>-9.1465610370903838E-2</v>
      </c>
      <c r="AO10" s="24">
        <v>10674</v>
      </c>
      <c r="AP10" s="67">
        <f>AO10/AM10-1</f>
        <v>5.766944114149819E-2</v>
      </c>
      <c r="AQ10" s="24">
        <v>10429</v>
      </c>
      <c r="AR10" s="67">
        <f>AQ10/AO10-1</f>
        <v>-2.2952969833239689E-2</v>
      </c>
      <c r="AS10" s="24">
        <v>13962</v>
      </c>
      <c r="AT10" s="67">
        <f>AS10/AQ10-1</f>
        <v>0.33876689999041143</v>
      </c>
      <c r="AU10" s="24">
        <v>10311</v>
      </c>
      <c r="AV10" s="67">
        <f>AU10/AS10-1</f>
        <v>-0.261495487752471</v>
      </c>
    </row>
    <row r="13" spans="1:48" x14ac:dyDescent="0.2">
      <c r="A13" s="161" t="s">
        <v>564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76"/>
      <c r="V13" s="77"/>
    </row>
    <row r="14" spans="1:48" x14ac:dyDescent="0.2">
      <c r="A14" s="33"/>
      <c r="B14" s="24" t="s">
        <v>540</v>
      </c>
      <c r="C14" s="24" t="s">
        <v>541</v>
      </c>
      <c r="D14" s="67" t="s">
        <v>37</v>
      </c>
      <c r="E14" s="24" t="s">
        <v>542</v>
      </c>
      <c r="F14" s="67" t="s">
        <v>37</v>
      </c>
      <c r="G14" s="24" t="s">
        <v>543</v>
      </c>
      <c r="H14" s="24" t="s">
        <v>37</v>
      </c>
      <c r="I14" s="24" t="s">
        <v>559</v>
      </c>
      <c r="J14" s="24" t="s">
        <v>37</v>
      </c>
      <c r="K14" s="24" t="s">
        <v>560</v>
      </c>
      <c r="L14" s="24" t="s">
        <v>37</v>
      </c>
      <c r="M14" s="24" t="s">
        <v>6</v>
      </c>
      <c r="N14" s="24" t="s">
        <v>37</v>
      </c>
      <c r="O14" s="24" t="s">
        <v>7</v>
      </c>
      <c r="P14" s="24" t="s">
        <v>37</v>
      </c>
      <c r="Q14" s="24" t="s">
        <v>544</v>
      </c>
      <c r="R14" s="24" t="s">
        <v>37</v>
      </c>
      <c r="S14" s="24" t="s">
        <v>545</v>
      </c>
      <c r="T14" s="24" t="s">
        <v>37</v>
      </c>
      <c r="U14" s="24" t="s">
        <v>546</v>
      </c>
      <c r="V14" s="24" t="s">
        <v>37</v>
      </c>
      <c r="W14" s="24" t="s">
        <v>561</v>
      </c>
      <c r="X14" s="24" t="s">
        <v>37</v>
      </c>
      <c r="Y14" s="24" t="s">
        <v>548</v>
      </c>
      <c r="Z14" s="47" t="s">
        <v>37</v>
      </c>
      <c r="AA14" s="24" t="s">
        <v>549</v>
      </c>
      <c r="AB14" s="47" t="s">
        <v>37</v>
      </c>
      <c r="AC14" s="47" t="s">
        <v>550</v>
      </c>
      <c r="AD14" s="47" t="s">
        <v>37</v>
      </c>
      <c r="AE14" s="47" t="s">
        <v>551</v>
      </c>
      <c r="AF14" s="47" t="s">
        <v>37</v>
      </c>
      <c r="AG14" s="47" t="s">
        <v>552</v>
      </c>
      <c r="AH14" s="47" t="s">
        <v>37</v>
      </c>
      <c r="AI14" s="47" t="s">
        <v>565</v>
      </c>
      <c r="AJ14" s="47" t="s">
        <v>37</v>
      </c>
      <c r="AK14" s="47" t="s">
        <v>554</v>
      </c>
      <c r="AL14" s="47" t="s">
        <v>37</v>
      </c>
      <c r="AM14" s="47" t="s">
        <v>555</v>
      </c>
      <c r="AN14" s="47" t="s">
        <v>37</v>
      </c>
      <c r="AO14" s="47" t="s">
        <v>20</v>
      </c>
      <c r="AP14" s="47" t="s">
        <v>37</v>
      </c>
      <c r="AQ14" s="47" t="s">
        <v>21</v>
      </c>
      <c r="AR14" s="47" t="s">
        <v>37</v>
      </c>
      <c r="AS14" s="47" t="s">
        <v>3922</v>
      </c>
      <c r="AT14" s="47" t="s">
        <v>37</v>
      </c>
      <c r="AU14" s="47" t="s">
        <v>3929</v>
      </c>
      <c r="AV14" s="47" t="s">
        <v>37</v>
      </c>
    </row>
    <row r="15" spans="1:48" x14ac:dyDescent="0.2">
      <c r="A15" s="24" t="s">
        <v>566</v>
      </c>
      <c r="B15" s="24"/>
      <c r="C15" s="24"/>
      <c r="D15" s="67"/>
      <c r="E15" s="24">
        <v>1065</v>
      </c>
      <c r="F15" s="67"/>
      <c r="G15" s="24">
        <v>1007</v>
      </c>
      <c r="H15" s="67">
        <f>G15/E15-1</f>
        <v>-5.4460093896713579E-2</v>
      </c>
      <c r="I15" s="24">
        <v>1205</v>
      </c>
      <c r="J15" s="67">
        <f>I15/G15-1</f>
        <v>0.1966236345580934</v>
      </c>
      <c r="K15" s="24">
        <v>1454</v>
      </c>
      <c r="L15" s="67">
        <f>K15/I15-1</f>
        <v>0.20663900414937753</v>
      </c>
      <c r="M15" s="24">
        <v>1164</v>
      </c>
      <c r="N15" s="67">
        <f>M15/K15-1</f>
        <v>-0.19944979367262727</v>
      </c>
      <c r="O15" s="24">
        <v>1305</v>
      </c>
      <c r="P15" s="67">
        <f>O15/M15-1</f>
        <v>0.12113402061855671</v>
      </c>
      <c r="Q15" s="24">
        <v>1429</v>
      </c>
      <c r="R15" s="67">
        <f>Q15/O15-1</f>
        <v>9.5019157088122697E-2</v>
      </c>
      <c r="S15" s="24">
        <v>1197</v>
      </c>
      <c r="T15" s="67">
        <f>S15/Q15-1</f>
        <v>-0.16235129461161657</v>
      </c>
      <c r="U15" s="24">
        <v>1234</v>
      </c>
      <c r="V15" s="67">
        <f>U15/S15-1</f>
        <v>3.0910609857978333E-2</v>
      </c>
      <c r="W15" s="24">
        <v>1381</v>
      </c>
      <c r="X15" s="67">
        <f>W15/U15-1</f>
        <v>0.11912479740680704</v>
      </c>
      <c r="Y15" s="24">
        <v>1220</v>
      </c>
      <c r="Z15" s="67">
        <f>Y15/W15-1</f>
        <v>-0.11658218682114407</v>
      </c>
      <c r="AA15" s="24">
        <v>1156</v>
      </c>
      <c r="AB15" s="67">
        <f>AA15/Y15-1</f>
        <v>-5.2459016393442637E-2</v>
      </c>
      <c r="AC15" s="24">
        <v>1066</v>
      </c>
      <c r="AD15" s="67">
        <f>AC15/AA15-1</f>
        <v>-7.7854671280276788E-2</v>
      </c>
      <c r="AE15" s="24">
        <v>945</v>
      </c>
      <c r="AF15" s="67">
        <f>AE15/AC15-1</f>
        <v>-0.11350844277673544</v>
      </c>
      <c r="AG15" s="24">
        <v>1289</v>
      </c>
      <c r="AH15" s="67">
        <f>AG15/AE15-1</f>
        <v>0.36402116402116391</v>
      </c>
      <c r="AI15" s="24">
        <v>1096</v>
      </c>
      <c r="AJ15" s="67">
        <f>AI15/AG15-1</f>
        <v>-0.14972847168347558</v>
      </c>
      <c r="AK15" s="24">
        <v>1143</v>
      </c>
      <c r="AL15" s="67">
        <f>AK15/AI15-1</f>
        <v>4.2883211678832023E-2</v>
      </c>
      <c r="AM15" s="24">
        <v>1233</v>
      </c>
      <c r="AN15" s="67">
        <f>AM15/AK15-1</f>
        <v>7.8740157480315043E-2</v>
      </c>
      <c r="AO15" s="24">
        <v>1040</v>
      </c>
      <c r="AP15" s="67">
        <f>AO15/AM15-1</f>
        <v>-0.15652879156528787</v>
      </c>
      <c r="AQ15" s="24">
        <v>567</v>
      </c>
      <c r="AR15" s="67">
        <f>AQ15/AO15-1</f>
        <v>-0.45480769230769236</v>
      </c>
      <c r="AS15" s="24">
        <v>493</v>
      </c>
      <c r="AT15" s="67">
        <f>AS15/AQ15-1</f>
        <v>-0.13051146384479717</v>
      </c>
      <c r="AU15" s="24">
        <v>428</v>
      </c>
      <c r="AV15" s="67">
        <f>AU15/AS15-1</f>
        <v>-0.13184584178498981</v>
      </c>
    </row>
    <row r="16" spans="1:48" x14ac:dyDescent="0.2">
      <c r="A16" s="24" t="s">
        <v>557</v>
      </c>
      <c r="B16" s="24"/>
      <c r="C16" s="24"/>
      <c r="D16" s="67"/>
      <c r="E16" s="24">
        <v>368</v>
      </c>
      <c r="F16" s="67"/>
      <c r="G16" s="24">
        <v>638</v>
      </c>
      <c r="H16" s="67">
        <f>G16/E16-1</f>
        <v>0.73369565217391308</v>
      </c>
      <c r="I16" s="24">
        <v>1640</v>
      </c>
      <c r="J16" s="67">
        <f>I16/G16-1</f>
        <v>1.5705329153605017</v>
      </c>
      <c r="K16" s="24">
        <v>1432</v>
      </c>
      <c r="L16" s="67">
        <f>K16/I16-1</f>
        <v>-0.12682926829268293</v>
      </c>
      <c r="M16" s="24">
        <v>1959</v>
      </c>
      <c r="N16" s="67">
        <f>M16/K16-1</f>
        <v>0.36801675977653625</v>
      </c>
      <c r="O16" s="24">
        <v>2086</v>
      </c>
      <c r="P16" s="67">
        <f>O16/M16-1</f>
        <v>6.4828994384890315E-2</v>
      </c>
      <c r="Q16" s="24">
        <v>2536</v>
      </c>
      <c r="R16" s="67">
        <f>Q16/O16-1</f>
        <v>0.21572387344199417</v>
      </c>
      <c r="S16" s="24">
        <v>2901</v>
      </c>
      <c r="T16" s="67">
        <f>S16/Q16-1</f>
        <v>0.14392744479495279</v>
      </c>
      <c r="U16" s="24">
        <v>3691</v>
      </c>
      <c r="V16" s="67">
        <f>U16/S16-1</f>
        <v>0.2723198896932093</v>
      </c>
      <c r="W16" s="24">
        <v>3845</v>
      </c>
      <c r="X16" s="67">
        <f>W16/U16-1</f>
        <v>4.1723110268220065E-2</v>
      </c>
      <c r="Y16" s="24">
        <v>4353</v>
      </c>
      <c r="Z16" s="67">
        <f>Y16/W16-1</f>
        <v>0.13211963589076725</v>
      </c>
      <c r="AA16" s="24">
        <v>4680</v>
      </c>
      <c r="AB16" s="67">
        <f>AA16/Y16-1</f>
        <v>7.5120606478290775E-2</v>
      </c>
      <c r="AC16" s="24">
        <v>4471</v>
      </c>
      <c r="AD16" s="67">
        <f>AC16/AA16-1</f>
        <v>-4.465811965811961E-2</v>
      </c>
      <c r="AE16" s="24">
        <v>4235</v>
      </c>
      <c r="AF16" s="67">
        <f>AE16/AC16-1</f>
        <v>-5.2784611943636817E-2</v>
      </c>
      <c r="AG16" s="24">
        <v>4120</v>
      </c>
      <c r="AH16" s="67">
        <f>AG16/AE16-1</f>
        <v>-2.7154663518299871E-2</v>
      </c>
      <c r="AI16" s="24">
        <v>4051</v>
      </c>
      <c r="AJ16" s="67">
        <f>AI16/AG16-1</f>
        <v>-1.6747572815533962E-2</v>
      </c>
      <c r="AK16" s="24">
        <v>3895</v>
      </c>
      <c r="AL16" s="67">
        <f>AK16/AI16-1</f>
        <v>-3.8509010120957754E-2</v>
      </c>
      <c r="AM16" s="24">
        <v>3562</v>
      </c>
      <c r="AN16" s="67">
        <f>AM16/AK16-1</f>
        <v>-8.549422336328627E-2</v>
      </c>
      <c r="AO16" s="24">
        <v>3788</v>
      </c>
      <c r="AP16" s="67">
        <f>AO16/AM16-1</f>
        <v>6.3447501403705697E-2</v>
      </c>
      <c r="AQ16" s="24">
        <v>3675</v>
      </c>
      <c r="AR16" s="67">
        <f>AQ16/AO16-1</f>
        <v>-2.9831045406547019E-2</v>
      </c>
      <c r="AS16" s="24">
        <v>3659</v>
      </c>
      <c r="AT16" s="67">
        <f>AS16/AQ16-1</f>
        <v>-4.3537414965986176E-3</v>
      </c>
      <c r="AU16" s="24">
        <v>3585</v>
      </c>
      <c r="AV16" s="67">
        <f>AU16/AS16-1</f>
        <v>-2.0224104946706789E-2</v>
      </c>
    </row>
    <row r="19" spans="1:48" x14ac:dyDescent="0.2">
      <c r="A19" s="161" t="s">
        <v>567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76"/>
      <c r="V19" s="77"/>
    </row>
    <row r="20" spans="1:48" x14ac:dyDescent="0.2">
      <c r="A20" s="33"/>
      <c r="B20" s="24" t="s">
        <v>540</v>
      </c>
      <c r="C20" s="24" t="s">
        <v>541</v>
      </c>
      <c r="D20" s="67"/>
      <c r="E20" s="73" t="s">
        <v>542</v>
      </c>
      <c r="F20" s="75"/>
      <c r="G20" s="73" t="s">
        <v>543</v>
      </c>
      <c r="H20" s="73"/>
      <c r="I20" s="73" t="s">
        <v>559</v>
      </c>
      <c r="J20" s="73"/>
      <c r="K20" s="73" t="s">
        <v>560</v>
      </c>
      <c r="L20" s="73"/>
      <c r="M20" s="73" t="s">
        <v>6</v>
      </c>
      <c r="N20" s="73"/>
      <c r="O20" s="73" t="s">
        <v>7</v>
      </c>
      <c r="P20" s="73"/>
      <c r="Q20" s="73" t="s">
        <v>544</v>
      </c>
      <c r="R20" s="73"/>
      <c r="S20" s="24" t="s">
        <v>545</v>
      </c>
      <c r="T20" s="24"/>
      <c r="U20" s="24" t="s">
        <v>546</v>
      </c>
      <c r="V20" s="24"/>
      <c r="W20" s="47" t="s">
        <v>561</v>
      </c>
      <c r="X20" s="24"/>
      <c r="Y20" s="47" t="s">
        <v>548</v>
      </c>
      <c r="Z20" s="24"/>
      <c r="AA20" s="47" t="s">
        <v>549</v>
      </c>
      <c r="AB20" s="24"/>
      <c r="AC20" s="47" t="s">
        <v>550</v>
      </c>
      <c r="AD20" s="24"/>
      <c r="AE20" s="24" t="s">
        <v>551</v>
      </c>
      <c r="AF20" s="24"/>
      <c r="AG20" s="47" t="s">
        <v>552</v>
      </c>
      <c r="AH20" s="24"/>
      <c r="AI20" s="47" t="s">
        <v>553</v>
      </c>
      <c r="AJ20" s="24"/>
      <c r="AK20" s="47" t="s">
        <v>554</v>
      </c>
      <c r="AL20" s="24"/>
      <c r="AM20" s="47" t="s">
        <v>555</v>
      </c>
      <c r="AN20" s="24"/>
      <c r="AO20" s="47" t="s">
        <v>20</v>
      </c>
      <c r="AP20" s="24"/>
      <c r="AQ20" s="47" t="s">
        <v>21</v>
      </c>
      <c r="AR20" s="24"/>
      <c r="AS20" s="47" t="s">
        <v>3922</v>
      </c>
      <c r="AT20" s="24"/>
      <c r="AU20" s="47" t="s">
        <v>3929</v>
      </c>
      <c r="AV20" s="24"/>
    </row>
    <row r="21" spans="1:48" x14ac:dyDescent="0.2">
      <c r="A21" s="24" t="s">
        <v>562</v>
      </c>
      <c r="B21" s="24"/>
      <c r="C21" s="24"/>
      <c r="D21" s="67"/>
      <c r="E21" s="48">
        <v>3.7</v>
      </c>
      <c r="F21" s="67"/>
      <c r="G21" s="48">
        <v>3.8</v>
      </c>
      <c r="H21" s="24"/>
      <c r="I21" s="48">
        <v>3.9</v>
      </c>
      <c r="J21" s="24"/>
      <c r="K21" s="48">
        <v>4.3</v>
      </c>
      <c r="L21" s="24"/>
      <c r="M21" s="48">
        <v>3.8</v>
      </c>
      <c r="N21" s="24"/>
      <c r="O21" s="48">
        <v>3.8</v>
      </c>
      <c r="P21" s="24"/>
      <c r="Q21" s="48">
        <v>4.2</v>
      </c>
      <c r="R21" s="24"/>
      <c r="S21" s="102">
        <v>3.8</v>
      </c>
      <c r="T21" s="24"/>
      <c r="U21" s="48">
        <v>3.9</v>
      </c>
      <c r="V21" s="24"/>
      <c r="W21" s="48">
        <v>4.0999999999999996</v>
      </c>
      <c r="X21" s="24"/>
      <c r="Y21" s="24">
        <v>4.0999999999999996</v>
      </c>
      <c r="Z21" s="24"/>
      <c r="AA21" s="24">
        <v>4</v>
      </c>
      <c r="AB21" s="24"/>
      <c r="AC21" s="24">
        <v>4.4000000000000004</v>
      </c>
      <c r="AD21" s="24"/>
      <c r="AE21" s="24">
        <v>5.3</v>
      </c>
      <c r="AF21" s="24"/>
      <c r="AG21" s="24">
        <v>5.3</v>
      </c>
      <c r="AH21" s="24"/>
      <c r="AI21" s="24">
        <v>5.2</v>
      </c>
      <c r="AJ21" s="24"/>
      <c r="AK21" s="24">
        <v>6.1</v>
      </c>
      <c r="AL21" s="24"/>
      <c r="AM21" s="24">
        <v>6.1</v>
      </c>
      <c r="AN21" s="24"/>
      <c r="AO21" s="24">
        <v>6.1</v>
      </c>
      <c r="AP21" s="24"/>
      <c r="AQ21" s="24">
        <v>6.7</v>
      </c>
      <c r="AR21" s="24"/>
      <c r="AS21" s="24">
        <v>6</v>
      </c>
      <c r="AT21" s="24"/>
      <c r="AU21" s="24">
        <v>5</v>
      </c>
      <c r="AV21" s="24"/>
    </row>
    <row r="22" spans="1:48" x14ac:dyDescent="0.2">
      <c r="A22" s="24" t="s">
        <v>563</v>
      </c>
      <c r="B22" s="24"/>
      <c r="C22" s="24"/>
      <c r="D22" s="67"/>
      <c r="E22" s="48">
        <f>E10/E16</f>
        <v>2.5108695652173911</v>
      </c>
      <c r="F22" s="67"/>
      <c r="G22" s="48">
        <v>3.7</v>
      </c>
      <c r="H22" s="24"/>
      <c r="I22" s="48">
        <v>4.8</v>
      </c>
      <c r="J22" s="24"/>
      <c r="K22" s="48">
        <v>5.3</v>
      </c>
      <c r="L22" s="24"/>
      <c r="M22" s="48">
        <v>5.5</v>
      </c>
      <c r="N22" s="24"/>
      <c r="O22" s="48">
        <v>5.4</v>
      </c>
      <c r="P22" s="24"/>
      <c r="Q22" s="48">
        <v>5.7</v>
      </c>
      <c r="R22" s="24"/>
      <c r="S22" s="48">
        <v>6.1</v>
      </c>
      <c r="T22" s="24"/>
      <c r="U22" s="48">
        <v>6.6</v>
      </c>
      <c r="V22" s="24"/>
      <c r="W22" s="48">
        <v>6.4</v>
      </c>
      <c r="X22" s="24"/>
      <c r="Y22" s="24">
        <v>5.8</v>
      </c>
      <c r="Z22" s="24"/>
      <c r="AA22" s="24">
        <v>5.8</v>
      </c>
      <c r="AB22" s="24"/>
      <c r="AC22" s="24">
        <v>6</v>
      </c>
      <c r="AD22" s="24"/>
      <c r="AE22" s="48">
        <v>6.7</v>
      </c>
      <c r="AF22" s="24"/>
      <c r="AG22" s="48">
        <v>6.5</v>
      </c>
      <c r="AH22" s="24"/>
      <c r="AI22" s="24">
        <v>6</v>
      </c>
      <c r="AJ22" s="24"/>
      <c r="AK22" s="24">
        <v>6.4</v>
      </c>
      <c r="AL22" s="24"/>
      <c r="AM22" s="24">
        <v>6</v>
      </c>
      <c r="AN22" s="24"/>
      <c r="AO22" s="24">
        <v>6.4</v>
      </c>
      <c r="AP22" s="24"/>
      <c r="AQ22" s="24">
        <v>6.6</v>
      </c>
      <c r="AR22" s="24"/>
      <c r="AS22" s="24">
        <v>7.4</v>
      </c>
      <c r="AT22" s="24"/>
      <c r="AU22" s="24">
        <v>6.4</v>
      </c>
      <c r="AV22" s="24"/>
    </row>
  </sheetData>
  <phoneticPr fontId="0" type="noConversion"/>
  <pageMargins left="0.75" right="0.75" top="1" bottom="1" header="0.5" footer="0.5"/>
  <pageSetup scale="64" firstPageNumber="15" orientation="landscape" useFirstPageNumber="1" r:id="rId1"/>
  <headerFooter alignWithMargins="0"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1"/>
  <sheetViews>
    <sheetView workbookViewId="0">
      <pane xSplit="1" topLeftCell="G1" activePane="topRight" state="frozen"/>
      <selection pane="topRight" activeCell="AB13" sqref="AB13"/>
    </sheetView>
  </sheetViews>
  <sheetFormatPr defaultRowHeight="12.75" x14ac:dyDescent="0.2"/>
  <cols>
    <col min="1" max="1" width="25.85546875" customWidth="1"/>
  </cols>
  <sheetData>
    <row r="1" spans="1:29" x14ac:dyDescent="0.2">
      <c r="B1" s="235" t="s">
        <v>568</v>
      </c>
      <c r="C1" s="235"/>
      <c r="D1" s="235" t="s">
        <v>569</v>
      </c>
      <c r="E1" s="235"/>
      <c r="F1" s="235" t="s">
        <v>570</v>
      </c>
      <c r="G1" s="235"/>
      <c r="H1" s="235" t="s">
        <v>571</v>
      </c>
      <c r="I1" s="235"/>
      <c r="J1" s="235" t="s">
        <v>572</v>
      </c>
      <c r="K1" s="235"/>
      <c r="L1" s="235" t="s">
        <v>573</v>
      </c>
      <c r="M1" s="235"/>
      <c r="N1" s="227" t="s">
        <v>574</v>
      </c>
      <c r="O1" s="238"/>
      <c r="P1" s="236" t="s">
        <v>575</v>
      </c>
      <c r="Q1" s="237"/>
      <c r="R1" s="234" t="s">
        <v>576</v>
      </c>
      <c r="S1" s="234"/>
      <c r="T1" s="234" t="s">
        <v>577</v>
      </c>
      <c r="U1" s="234"/>
      <c r="V1" s="234" t="s">
        <v>578</v>
      </c>
      <c r="W1" s="234"/>
      <c r="X1" s="234" t="s">
        <v>579</v>
      </c>
      <c r="Y1" s="234"/>
      <c r="Z1" s="234" t="s">
        <v>3925</v>
      </c>
      <c r="AA1" s="234"/>
      <c r="AB1" s="234" t="s">
        <v>3930</v>
      </c>
      <c r="AC1" s="234"/>
    </row>
    <row r="2" spans="1:29" x14ac:dyDescent="0.2">
      <c r="B2" s="33" t="s">
        <v>580</v>
      </c>
      <c r="C2" s="33" t="s">
        <v>581</v>
      </c>
      <c r="D2" s="33" t="s">
        <v>580</v>
      </c>
      <c r="E2" s="33" t="s">
        <v>581</v>
      </c>
      <c r="F2" s="33" t="s">
        <v>580</v>
      </c>
      <c r="G2" s="33" t="s">
        <v>581</v>
      </c>
      <c r="H2" s="33" t="s">
        <v>580</v>
      </c>
      <c r="I2" s="33" t="s">
        <v>581</v>
      </c>
      <c r="J2" s="33" t="s">
        <v>580</v>
      </c>
      <c r="K2" s="33" t="s">
        <v>581</v>
      </c>
      <c r="L2" s="33" t="s">
        <v>580</v>
      </c>
      <c r="M2" s="33" t="s">
        <v>581</v>
      </c>
      <c r="N2" s="24"/>
      <c r="O2" s="33" t="s">
        <v>581</v>
      </c>
      <c r="P2" s="33" t="s">
        <v>580</v>
      </c>
      <c r="Q2" s="33" t="s">
        <v>581</v>
      </c>
      <c r="R2" s="33" t="s">
        <v>580</v>
      </c>
      <c r="S2" s="33" t="s">
        <v>581</v>
      </c>
      <c r="T2" s="33" t="s">
        <v>580</v>
      </c>
      <c r="U2" s="33" t="s">
        <v>581</v>
      </c>
      <c r="V2" s="33" t="s">
        <v>580</v>
      </c>
      <c r="W2" s="33" t="s">
        <v>581</v>
      </c>
      <c r="X2" s="33" t="s">
        <v>580</v>
      </c>
      <c r="Y2" s="33" t="s">
        <v>581</v>
      </c>
      <c r="Z2" s="33" t="s">
        <v>580</v>
      </c>
      <c r="AA2" s="33" t="s">
        <v>581</v>
      </c>
      <c r="AB2" s="33" t="s">
        <v>580</v>
      </c>
      <c r="AC2" s="33" t="s">
        <v>581</v>
      </c>
    </row>
    <row r="3" spans="1:29" x14ac:dyDescent="0.2">
      <c r="A3" t="s">
        <v>582</v>
      </c>
      <c r="B3" s="24">
        <v>89</v>
      </c>
      <c r="C3" s="130">
        <f>B3/B9</f>
        <v>7.8552515445719326E-2</v>
      </c>
      <c r="D3" s="24">
        <v>88</v>
      </c>
      <c r="E3" s="130">
        <f>D3/D9</f>
        <v>7.4639525021204411E-2</v>
      </c>
      <c r="F3" s="24">
        <v>83</v>
      </c>
      <c r="G3" s="130">
        <f>F3/F9</f>
        <v>6.9865319865319866E-2</v>
      </c>
      <c r="H3" s="24">
        <v>93</v>
      </c>
      <c r="I3" s="130">
        <f>H3/H9</f>
        <v>7.2486360093530794E-2</v>
      </c>
      <c r="J3" s="24">
        <v>112</v>
      </c>
      <c r="K3" s="130">
        <f>J3/J9</f>
        <v>9.9467140319715805E-2</v>
      </c>
      <c r="L3" s="24">
        <v>137</v>
      </c>
      <c r="M3" s="130">
        <f>L3/L9</f>
        <v>0.11709401709401709</v>
      </c>
      <c r="N3" s="24">
        <v>101</v>
      </c>
      <c r="O3" s="130">
        <f>N3/N9</f>
        <v>9.2660550458715601E-2</v>
      </c>
      <c r="P3" s="24">
        <v>90</v>
      </c>
      <c r="Q3" s="130">
        <f>P3/P9</f>
        <v>9.5238095238095233E-2</v>
      </c>
      <c r="R3" s="24">
        <v>89</v>
      </c>
      <c r="S3" s="130">
        <f>R3/R9</f>
        <v>9.299895506792058E-2</v>
      </c>
      <c r="T3" s="24">
        <v>75</v>
      </c>
      <c r="U3" s="130">
        <f>T3/T9</f>
        <v>6.8555758683729429E-2</v>
      </c>
      <c r="V3" s="24">
        <v>62</v>
      </c>
      <c r="W3" s="130">
        <f>V3/V9</f>
        <v>5.6672760511882997E-2</v>
      </c>
      <c r="X3" s="24">
        <v>75</v>
      </c>
      <c r="Y3" s="130">
        <f>X3/X9</f>
        <v>9.0799031476997583E-2</v>
      </c>
      <c r="Z3" s="47">
        <v>64</v>
      </c>
      <c r="AA3" s="130">
        <f>Z3/Z9</f>
        <v>7.7388149939540504E-2</v>
      </c>
      <c r="AB3" s="47">
        <v>72</v>
      </c>
      <c r="AC3" s="130">
        <f>AB3/AB9</f>
        <v>0.10359712230215827</v>
      </c>
    </row>
    <row r="4" spans="1:29" x14ac:dyDescent="0.2">
      <c r="A4" t="s">
        <v>583</v>
      </c>
      <c r="B4" s="24">
        <v>105</v>
      </c>
      <c r="C4" s="130">
        <f>B4/B9</f>
        <v>9.2674315975286845E-2</v>
      </c>
      <c r="D4" s="24">
        <v>113</v>
      </c>
      <c r="E4" s="130">
        <f>D4/D9</f>
        <v>9.5843935538592023E-2</v>
      </c>
      <c r="F4" s="24">
        <v>151</v>
      </c>
      <c r="G4" s="130">
        <f>F4/F9</f>
        <v>0.12710437710437711</v>
      </c>
      <c r="H4" s="24">
        <v>176</v>
      </c>
      <c r="I4" s="130">
        <f>H4/H9</f>
        <v>0.13717848791894</v>
      </c>
      <c r="J4" s="24">
        <v>145</v>
      </c>
      <c r="K4" s="130">
        <f>J4/J9</f>
        <v>0.12877442273534637</v>
      </c>
      <c r="L4" s="24">
        <v>151</v>
      </c>
      <c r="M4" s="130">
        <f>L4/L9</f>
        <v>0.12905982905982907</v>
      </c>
      <c r="N4" s="24">
        <v>173</v>
      </c>
      <c r="O4" s="130">
        <f>N4/N9</f>
        <v>0.15871559633027524</v>
      </c>
      <c r="P4" s="24">
        <v>122</v>
      </c>
      <c r="Q4" s="130">
        <f>P4/P9</f>
        <v>0.1291005291005291</v>
      </c>
      <c r="R4" s="24">
        <v>136</v>
      </c>
      <c r="S4" s="130">
        <f>R4/R9</f>
        <v>0.14211076280041798</v>
      </c>
      <c r="T4" s="24">
        <v>142</v>
      </c>
      <c r="U4" s="130">
        <f>T4/T9</f>
        <v>0.12979890310786105</v>
      </c>
      <c r="V4" s="24">
        <v>119</v>
      </c>
      <c r="W4" s="130">
        <f>V4/V9</f>
        <v>0.10877513711151737</v>
      </c>
      <c r="X4" s="24">
        <v>99</v>
      </c>
      <c r="Y4" s="130">
        <f>X4/X9</f>
        <v>0.11985472154963681</v>
      </c>
      <c r="Z4" s="47">
        <v>98</v>
      </c>
      <c r="AA4" s="130">
        <f>Z4/Z9</f>
        <v>0.1185006045949214</v>
      </c>
      <c r="AB4" s="47">
        <v>105</v>
      </c>
      <c r="AC4" s="130">
        <f>AB4/AB9</f>
        <v>0.15107913669064749</v>
      </c>
    </row>
    <row r="5" spans="1:29" x14ac:dyDescent="0.2">
      <c r="A5" t="s">
        <v>584</v>
      </c>
      <c r="B5" s="24">
        <v>116</v>
      </c>
      <c r="C5" s="130">
        <f>B5/B9</f>
        <v>0.10238305383936452</v>
      </c>
      <c r="D5" s="24">
        <v>132</v>
      </c>
      <c r="E5" s="130">
        <f>D5/D9</f>
        <v>0.11195928753180662</v>
      </c>
      <c r="F5" s="24">
        <v>131</v>
      </c>
      <c r="G5" s="130">
        <f>F5/F9</f>
        <v>0.11026936026936027</v>
      </c>
      <c r="H5" s="24">
        <v>153</v>
      </c>
      <c r="I5" s="130">
        <f>H5/H9</f>
        <v>0.11925175370226032</v>
      </c>
      <c r="J5" s="24">
        <v>142</v>
      </c>
      <c r="K5" s="130">
        <f>J5/J9</f>
        <v>0.12611012433392541</v>
      </c>
      <c r="L5" s="24">
        <v>114</v>
      </c>
      <c r="M5" s="130">
        <f>L5/L9</f>
        <v>9.7435897435897437E-2</v>
      </c>
      <c r="N5" s="24">
        <v>117</v>
      </c>
      <c r="O5" s="130">
        <f>N5/N9</f>
        <v>0.10733944954128441</v>
      </c>
      <c r="P5" s="24">
        <v>120</v>
      </c>
      <c r="Q5" s="130">
        <f>P5/P9</f>
        <v>0.12698412698412698</v>
      </c>
      <c r="R5" s="24">
        <v>131</v>
      </c>
      <c r="S5" s="130">
        <f>R5/R9</f>
        <v>0.13688610240334378</v>
      </c>
      <c r="T5" s="24">
        <v>111</v>
      </c>
      <c r="U5" s="130">
        <f>T5/T9</f>
        <v>0.10146252285191956</v>
      </c>
      <c r="V5" s="24">
        <v>109</v>
      </c>
      <c r="W5" s="130">
        <f>V5/V9</f>
        <v>9.9634369287020116E-2</v>
      </c>
      <c r="X5" s="24">
        <v>103</v>
      </c>
      <c r="Y5" s="130">
        <f>X5/X9</f>
        <v>0.12469733656174334</v>
      </c>
      <c r="Z5" s="47">
        <v>74</v>
      </c>
      <c r="AA5" s="130">
        <f>Z5/Z9</f>
        <v>8.9480048367593712E-2</v>
      </c>
      <c r="AB5" s="47">
        <v>63</v>
      </c>
      <c r="AC5" s="130">
        <f>AB5/AB9</f>
        <v>9.0647482014388492E-2</v>
      </c>
    </row>
    <row r="6" spans="1:29" x14ac:dyDescent="0.2">
      <c r="A6" t="s">
        <v>585</v>
      </c>
      <c r="B6" s="24"/>
      <c r="C6" s="130">
        <f>B6/B9</f>
        <v>0</v>
      </c>
      <c r="D6" s="24"/>
      <c r="E6" s="130">
        <f>D6/D9</f>
        <v>0</v>
      </c>
      <c r="F6" s="24"/>
      <c r="G6" s="130">
        <f>F6/F9</f>
        <v>0</v>
      </c>
      <c r="H6" s="24"/>
      <c r="I6" s="130">
        <f>H6/H9</f>
        <v>0</v>
      </c>
      <c r="J6" s="24">
        <v>11</v>
      </c>
      <c r="K6" s="130">
        <f>J6/J9</f>
        <v>9.7690941385435177E-3</v>
      </c>
      <c r="L6" s="24"/>
      <c r="M6" s="130">
        <f>L6/L9</f>
        <v>0</v>
      </c>
      <c r="N6" s="24">
        <v>0</v>
      </c>
      <c r="O6" s="130">
        <f>N6/N9</f>
        <v>0</v>
      </c>
      <c r="P6" s="24">
        <v>0</v>
      </c>
      <c r="Q6" s="130">
        <f>P6/P9</f>
        <v>0</v>
      </c>
      <c r="R6" s="24">
        <v>0</v>
      </c>
      <c r="S6" s="130">
        <f>R6/R9</f>
        <v>0</v>
      </c>
      <c r="T6" s="24">
        <v>0</v>
      </c>
      <c r="U6" s="130">
        <f>T6/T9</f>
        <v>0</v>
      </c>
      <c r="V6" s="24">
        <v>0</v>
      </c>
      <c r="W6" s="130">
        <f>V6/V9</f>
        <v>0</v>
      </c>
      <c r="X6" s="24">
        <v>0</v>
      </c>
      <c r="Y6" s="130">
        <f>X6/X9</f>
        <v>0</v>
      </c>
      <c r="Z6" s="47">
        <v>0</v>
      </c>
      <c r="AA6" s="130">
        <f>Z6/Z9</f>
        <v>0</v>
      </c>
      <c r="AB6" s="47">
        <v>0</v>
      </c>
      <c r="AC6" s="130">
        <f>AB6/AB9</f>
        <v>0</v>
      </c>
    </row>
    <row r="7" spans="1:29" x14ac:dyDescent="0.2">
      <c r="A7" t="s">
        <v>586</v>
      </c>
      <c r="B7" s="24">
        <v>541</v>
      </c>
      <c r="C7" s="130">
        <f>B7/B9</f>
        <v>0.47749338040600176</v>
      </c>
      <c r="D7" s="24">
        <v>588</v>
      </c>
      <c r="E7" s="130">
        <f>D7/D9</f>
        <v>0.49872773536895676</v>
      </c>
      <c r="F7" s="24">
        <v>525</v>
      </c>
      <c r="G7" s="130">
        <f>F7/F9</f>
        <v>0.44191919191919193</v>
      </c>
      <c r="H7" s="24">
        <v>570</v>
      </c>
      <c r="I7" s="130">
        <f>H7/H9</f>
        <v>0.44427123928293061</v>
      </c>
      <c r="J7" s="24">
        <v>455</v>
      </c>
      <c r="K7" s="130">
        <f>J7/J9</f>
        <v>0.40408525754884544</v>
      </c>
      <c r="L7" s="24">
        <v>516</v>
      </c>
      <c r="M7" s="130">
        <f>L7/L9</f>
        <v>0.44102564102564101</v>
      </c>
      <c r="N7" s="24">
        <v>437</v>
      </c>
      <c r="O7" s="130">
        <f>N7/N9</f>
        <v>0.40091743119266054</v>
      </c>
      <c r="P7" s="24">
        <v>431</v>
      </c>
      <c r="Q7" s="130">
        <f>P7/P9</f>
        <v>0.45608465608465609</v>
      </c>
      <c r="R7" s="24">
        <v>415</v>
      </c>
      <c r="S7" s="130">
        <f>R7/R9</f>
        <v>0.43364681295715779</v>
      </c>
      <c r="T7" s="24">
        <v>564</v>
      </c>
      <c r="U7" s="130">
        <f>T7/T9</f>
        <v>0.51553930530164538</v>
      </c>
      <c r="V7" s="24">
        <v>621</v>
      </c>
      <c r="W7" s="130">
        <f>V7/V9</f>
        <v>0.56764168190127973</v>
      </c>
      <c r="X7" s="24">
        <v>374</v>
      </c>
      <c r="Y7" s="130">
        <f>X7/X9</f>
        <v>0.45278450363196127</v>
      </c>
      <c r="Z7" s="47">
        <v>404</v>
      </c>
      <c r="AA7" s="130">
        <f>Z7/Z9</f>
        <v>0.48851269649334944</v>
      </c>
      <c r="AB7" s="47">
        <v>281</v>
      </c>
      <c r="AC7" s="130">
        <f>AB7/AB9</f>
        <v>0.40431654676258993</v>
      </c>
    </row>
    <row r="8" spans="1:29" x14ac:dyDescent="0.2">
      <c r="A8" t="s">
        <v>587</v>
      </c>
      <c r="B8" s="24">
        <v>282</v>
      </c>
      <c r="C8" s="130">
        <f>B8/B9</f>
        <v>0.24889673433362755</v>
      </c>
      <c r="D8" s="24">
        <v>258</v>
      </c>
      <c r="E8" s="130">
        <f>D8/D9</f>
        <v>0.21882951653944022</v>
      </c>
      <c r="F8" s="24">
        <v>298</v>
      </c>
      <c r="G8" s="130">
        <f>F8/F9</f>
        <v>0.25084175084175087</v>
      </c>
      <c r="H8" s="24">
        <v>291</v>
      </c>
      <c r="I8" s="130">
        <f>H8/H9</f>
        <v>0.22681215900233828</v>
      </c>
      <c r="J8" s="24">
        <v>261</v>
      </c>
      <c r="K8" s="130">
        <f>J8/J9</f>
        <v>0.23179396092362345</v>
      </c>
      <c r="L8" s="24">
        <v>252</v>
      </c>
      <c r="M8" s="130">
        <f>L8/L9</f>
        <v>0.2153846153846154</v>
      </c>
      <c r="N8" s="24">
        <v>262</v>
      </c>
      <c r="O8" s="130">
        <f>N8/N9</f>
        <v>0.24036697247706423</v>
      </c>
      <c r="P8" s="24">
        <v>182</v>
      </c>
      <c r="Q8" s="130">
        <f>P8/P9</f>
        <v>0.19259259259259259</v>
      </c>
      <c r="R8" s="24">
        <v>186</v>
      </c>
      <c r="S8" s="130">
        <f>R8/R9</f>
        <v>0.19435736677115986</v>
      </c>
      <c r="T8" s="24">
        <v>202</v>
      </c>
      <c r="U8" s="130">
        <f>T8/T9</f>
        <v>0.18464351005484461</v>
      </c>
      <c r="V8" s="24">
        <v>183</v>
      </c>
      <c r="W8" s="130">
        <f>V8/V9</f>
        <v>0.16727605118829983</v>
      </c>
      <c r="X8" s="24">
        <v>175</v>
      </c>
      <c r="Y8" s="130">
        <f>X8/X9</f>
        <v>0.21186440677966101</v>
      </c>
      <c r="Z8" s="47">
        <v>187</v>
      </c>
      <c r="AA8" s="130">
        <f>Z8/Z9</f>
        <v>0.22611850060459493</v>
      </c>
      <c r="AB8" s="47">
        <v>174</v>
      </c>
      <c r="AC8" s="130">
        <f>AB8/AB9</f>
        <v>0.2503597122302158</v>
      </c>
    </row>
    <row r="9" spans="1:29" x14ac:dyDescent="0.2">
      <c r="A9" s="87" t="s">
        <v>588</v>
      </c>
      <c r="B9">
        <f>SUM(B3:B8)</f>
        <v>1133</v>
      </c>
      <c r="D9">
        <f t="shared" ref="D9:N9" si="0">SUM(D3:D8)</f>
        <v>1179</v>
      </c>
      <c r="F9">
        <f t="shared" si="0"/>
        <v>1188</v>
      </c>
      <c r="H9">
        <f t="shared" si="0"/>
        <v>1283</v>
      </c>
      <c r="J9">
        <f t="shared" si="0"/>
        <v>1126</v>
      </c>
      <c r="L9">
        <f t="shared" si="0"/>
        <v>1170</v>
      </c>
      <c r="N9">
        <f t="shared" si="0"/>
        <v>1090</v>
      </c>
      <c r="P9">
        <f>SUM(P3:P8)</f>
        <v>945</v>
      </c>
      <c r="R9">
        <f>SUM(R3:R8)</f>
        <v>957</v>
      </c>
      <c r="T9">
        <f>SUM(T3:T8)</f>
        <v>1094</v>
      </c>
      <c r="V9">
        <f>SUM(V3:V8)</f>
        <v>1094</v>
      </c>
      <c r="X9">
        <f>SUM(X3:X8)</f>
        <v>826</v>
      </c>
      <c r="Z9">
        <f>SUM(Z3:Z8)</f>
        <v>827</v>
      </c>
      <c r="AB9">
        <f>SUM(AB3:AB8)</f>
        <v>695</v>
      </c>
    </row>
    <row r="11" spans="1:29" x14ac:dyDescent="0.2">
      <c r="A11" s="87" t="s">
        <v>589</v>
      </c>
      <c r="B11">
        <v>1106</v>
      </c>
      <c r="D11">
        <v>1150</v>
      </c>
      <c r="F11">
        <v>1130</v>
      </c>
      <c r="H11">
        <v>1229</v>
      </c>
      <c r="J11">
        <v>1063</v>
      </c>
      <c r="L11">
        <v>1073</v>
      </c>
      <c r="N11">
        <v>1001</v>
      </c>
      <c r="P11">
        <v>844</v>
      </c>
      <c r="R11">
        <v>900</v>
      </c>
      <c r="T11">
        <v>1028</v>
      </c>
      <c r="V11">
        <v>941</v>
      </c>
      <c r="X11">
        <v>778</v>
      </c>
      <c r="Z11">
        <v>777</v>
      </c>
      <c r="AB11">
        <v>651</v>
      </c>
    </row>
  </sheetData>
  <mergeCells count="14">
    <mergeCell ref="AB1:AC1"/>
    <mergeCell ref="B1:C1"/>
    <mergeCell ref="D1:E1"/>
    <mergeCell ref="F1:G1"/>
    <mergeCell ref="H1:I1"/>
    <mergeCell ref="J1:K1"/>
    <mergeCell ref="Z1:AA1"/>
    <mergeCell ref="X1:Y1"/>
    <mergeCell ref="L1:M1"/>
    <mergeCell ref="V1:W1"/>
    <mergeCell ref="T1:U1"/>
    <mergeCell ref="R1:S1"/>
    <mergeCell ref="P1:Q1"/>
    <mergeCell ref="N1:O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98"/>
  <sheetViews>
    <sheetView topLeftCell="A13" workbookViewId="0">
      <pane xSplit="1" topLeftCell="H1" activePane="topRight" state="frozen"/>
      <selection pane="topRight" activeCell="AQ2" sqref="AQ2"/>
    </sheetView>
  </sheetViews>
  <sheetFormatPr defaultRowHeight="15.2" customHeight="1" x14ac:dyDescent="0.2"/>
  <cols>
    <col min="2" max="2" width="27.7109375" customWidth="1"/>
    <col min="3" max="3" width="0" hidden="1" customWidth="1"/>
    <col min="5" max="7" width="0" hidden="1" customWidth="1"/>
    <col min="9" max="11" width="0" hidden="1" customWidth="1"/>
    <col min="13" max="15" width="0" hidden="1" customWidth="1"/>
    <col min="17" max="19" width="0" hidden="1" customWidth="1"/>
    <col min="22" max="22" width="12.28515625" style="63" bestFit="1" customWidth="1"/>
  </cols>
  <sheetData>
    <row r="1" spans="1:43" ht="15.2" customHeight="1" x14ac:dyDescent="0.2">
      <c r="D1" s="129" t="s">
        <v>569</v>
      </c>
      <c r="H1" s="129" t="s">
        <v>570</v>
      </c>
      <c r="L1" s="129" t="s">
        <v>571</v>
      </c>
      <c r="P1" s="129" t="s">
        <v>572</v>
      </c>
      <c r="T1" s="131" t="s">
        <v>573</v>
      </c>
      <c r="U1" s="239" t="s">
        <v>574</v>
      </c>
      <c r="V1" s="240"/>
      <c r="W1" s="241" t="s">
        <v>575</v>
      </c>
      <c r="X1" s="242"/>
      <c r="Y1" s="243"/>
      <c r="Z1" s="228" t="s">
        <v>576</v>
      </c>
      <c r="AA1" s="228"/>
      <c r="AB1" s="238"/>
      <c r="AC1" s="228" t="s">
        <v>577</v>
      </c>
      <c r="AD1" s="228"/>
      <c r="AE1" s="238"/>
      <c r="AF1" s="228" t="s">
        <v>578</v>
      </c>
      <c r="AG1" s="228"/>
      <c r="AH1" s="238"/>
      <c r="AI1" s="228" t="s">
        <v>579</v>
      </c>
      <c r="AJ1" s="228"/>
      <c r="AK1" s="238"/>
      <c r="AL1" s="228" t="s">
        <v>3925</v>
      </c>
      <c r="AM1" s="228"/>
      <c r="AN1" s="238"/>
      <c r="AO1" s="228" t="s">
        <v>3930</v>
      </c>
      <c r="AP1" s="228"/>
      <c r="AQ1" s="238"/>
    </row>
    <row r="2" spans="1:43" ht="15.2" customHeight="1" x14ac:dyDescent="0.2">
      <c r="A2" s="116" t="s">
        <v>590</v>
      </c>
      <c r="B2" s="117" t="s">
        <v>591</v>
      </c>
      <c r="C2" s="116" t="s">
        <v>592</v>
      </c>
      <c r="D2" s="118" t="s">
        <v>593</v>
      </c>
      <c r="E2" s="119"/>
      <c r="F2" s="117" t="s">
        <v>590</v>
      </c>
      <c r="G2" s="117" t="s">
        <v>592</v>
      </c>
      <c r="H2" s="120" t="s">
        <v>593</v>
      </c>
      <c r="I2" s="119"/>
      <c r="J2" s="117" t="s">
        <v>590</v>
      </c>
      <c r="K2" s="117" t="s">
        <v>592</v>
      </c>
      <c r="L2" s="120" t="s">
        <v>593</v>
      </c>
      <c r="M2" s="119"/>
      <c r="N2" s="117" t="s">
        <v>590</v>
      </c>
      <c r="O2" s="117" t="s">
        <v>592</v>
      </c>
      <c r="P2" s="120" t="s">
        <v>593</v>
      </c>
      <c r="Q2" s="119"/>
      <c r="R2" s="117" t="s">
        <v>590</v>
      </c>
      <c r="S2" s="117" t="s">
        <v>592</v>
      </c>
      <c r="T2" s="120" t="s">
        <v>593</v>
      </c>
      <c r="U2" s="138" t="s">
        <v>593</v>
      </c>
      <c r="V2" s="149" t="s">
        <v>594</v>
      </c>
      <c r="W2" s="150" t="s">
        <v>595</v>
      </c>
      <c r="X2" s="139" t="s">
        <v>593</v>
      </c>
      <c r="Y2" s="141" t="s">
        <v>596</v>
      </c>
      <c r="Z2" s="142" t="s">
        <v>597</v>
      </c>
      <c r="AA2" s="139" t="s">
        <v>593</v>
      </c>
      <c r="AB2" s="139" t="s">
        <v>598</v>
      </c>
      <c r="AC2" s="142" t="s">
        <v>599</v>
      </c>
      <c r="AD2" s="139" t="s">
        <v>593</v>
      </c>
      <c r="AE2" s="156" t="s">
        <v>600</v>
      </c>
      <c r="AF2" s="142" t="s">
        <v>601</v>
      </c>
      <c r="AG2" s="139" t="s">
        <v>593</v>
      </c>
      <c r="AH2" s="156" t="s">
        <v>602</v>
      </c>
      <c r="AI2" s="142" t="s">
        <v>603</v>
      </c>
      <c r="AJ2" s="139" t="s">
        <v>593</v>
      </c>
      <c r="AK2" s="156" t="s">
        <v>604</v>
      </c>
      <c r="AL2" s="142" t="s">
        <v>3928</v>
      </c>
      <c r="AM2" s="139" t="s">
        <v>593</v>
      </c>
      <c r="AN2" s="156" t="s">
        <v>3927</v>
      </c>
      <c r="AO2" s="142" t="s">
        <v>3931</v>
      </c>
      <c r="AP2" s="139" t="s">
        <v>593</v>
      </c>
      <c r="AQ2" s="156" t="s">
        <v>3932</v>
      </c>
    </row>
    <row r="3" spans="1:43" ht="15.2" customHeight="1" x14ac:dyDescent="0.25">
      <c r="A3" s="121" t="s">
        <v>605</v>
      </c>
      <c r="B3" s="122" t="s">
        <v>606</v>
      </c>
      <c r="C3" s="123">
        <v>1382</v>
      </c>
      <c r="D3" s="112">
        <f>C3/15</f>
        <v>92.13333333333334</v>
      </c>
      <c r="F3" s="124" t="s">
        <v>605</v>
      </c>
      <c r="G3" s="125">
        <v>1640</v>
      </c>
      <c r="H3" s="112">
        <f>G3/15</f>
        <v>109.33333333333333</v>
      </c>
      <c r="J3" s="124" t="s">
        <v>605</v>
      </c>
      <c r="K3" s="125">
        <v>1144</v>
      </c>
      <c r="L3" s="112">
        <f>K3/15</f>
        <v>76.266666666666666</v>
      </c>
      <c r="N3" s="124" t="s">
        <v>605</v>
      </c>
      <c r="O3" s="125">
        <v>1093</v>
      </c>
      <c r="P3" s="112">
        <f>O3/15</f>
        <v>72.86666666666666</v>
      </c>
      <c r="R3" s="124" t="s">
        <v>605</v>
      </c>
      <c r="S3" s="125">
        <v>1088</v>
      </c>
      <c r="T3" s="112">
        <f>S3/15</f>
        <v>72.533333333333331</v>
      </c>
      <c r="U3" s="134">
        <v>45</v>
      </c>
      <c r="V3" s="151">
        <f>U3/U91</f>
        <v>1.1553777700182033E-2</v>
      </c>
      <c r="W3" s="152">
        <v>697</v>
      </c>
      <c r="X3" s="112">
        <f>W3/15</f>
        <v>46.466666666666669</v>
      </c>
      <c r="Y3" s="143">
        <f>X3/X91</f>
        <v>1.2503924294748179E-2</v>
      </c>
      <c r="Z3" s="144">
        <v>606</v>
      </c>
      <c r="AA3">
        <f>Z3/15</f>
        <v>40.4</v>
      </c>
      <c r="AB3" s="63">
        <f>AA3/AA91</f>
        <v>1.0659489980343266E-2</v>
      </c>
      <c r="AC3" s="144">
        <v>525</v>
      </c>
      <c r="AD3">
        <f>AC3/15</f>
        <v>35</v>
      </c>
      <c r="AE3" s="143">
        <f>AD3/AD91</f>
        <v>9.127617126886917E-3</v>
      </c>
      <c r="AF3" s="144">
        <v>525</v>
      </c>
      <c r="AG3">
        <f>AF3/15</f>
        <v>35</v>
      </c>
      <c r="AH3" s="143">
        <f>AG3/AG91</f>
        <v>8.9075523318699508E-3</v>
      </c>
      <c r="AI3" s="144">
        <v>373</v>
      </c>
      <c r="AJ3">
        <f>AI3/15</f>
        <v>24.866666666666667</v>
      </c>
      <c r="AK3" s="143">
        <f>AJ3/AJ91</f>
        <v>6.2963947653833325E-3</v>
      </c>
      <c r="AL3" s="144">
        <v>418</v>
      </c>
      <c r="AM3">
        <f>AL3/15</f>
        <v>27.866666666666667</v>
      </c>
      <c r="AN3" s="143">
        <f>AM3/AM91</f>
        <v>7.5880660415891367E-3</v>
      </c>
      <c r="AO3" s="144">
        <v>377</v>
      </c>
      <c r="AP3">
        <f>AO3/15</f>
        <v>25.133333333333333</v>
      </c>
      <c r="AQ3" s="143">
        <f>AP3/AP91</f>
        <v>6.6646336882206546E-3</v>
      </c>
    </row>
    <row r="4" spans="1:43" ht="15.2" customHeight="1" x14ac:dyDescent="0.25">
      <c r="A4" s="121" t="s">
        <v>607</v>
      </c>
      <c r="B4" s="122" t="s">
        <v>608</v>
      </c>
      <c r="C4" s="123">
        <v>2024</v>
      </c>
      <c r="D4" s="112">
        <f t="shared" ref="D4:D36" si="0">C4/15</f>
        <v>134.93333333333334</v>
      </c>
      <c r="F4" s="122" t="s">
        <v>607</v>
      </c>
      <c r="G4" s="126">
        <v>2129</v>
      </c>
      <c r="H4" s="112">
        <f t="shared" ref="H4:H36" si="1">G4/15</f>
        <v>141.93333333333334</v>
      </c>
      <c r="J4" s="122" t="s">
        <v>607</v>
      </c>
      <c r="K4" s="126">
        <v>2153</v>
      </c>
      <c r="L4" s="112">
        <f t="shared" ref="L4:L77" si="2">K4/15</f>
        <v>143.53333333333333</v>
      </c>
      <c r="N4" s="122" t="s">
        <v>607</v>
      </c>
      <c r="O4" s="126">
        <v>2119</v>
      </c>
      <c r="P4" s="112">
        <f t="shared" ref="P4:P77" si="3">O4/15</f>
        <v>141.26666666666668</v>
      </c>
      <c r="R4" s="122" t="s">
        <v>607</v>
      </c>
      <c r="S4" s="126">
        <v>1785</v>
      </c>
      <c r="T4" s="112">
        <f t="shared" ref="T4:T77" si="4">S4/15</f>
        <v>119</v>
      </c>
      <c r="U4" s="134">
        <v>82.87</v>
      </c>
      <c r="V4" s="151">
        <f>U4/U91</f>
        <v>2.1276923511424115E-2</v>
      </c>
      <c r="W4" s="152">
        <v>1056</v>
      </c>
      <c r="X4" s="112">
        <f t="shared" ref="X4:X76" si="5">W4/15</f>
        <v>70.400000000000006</v>
      </c>
      <c r="Y4" s="143">
        <f>X4/X91</f>
        <v>1.8944252590034544E-2</v>
      </c>
      <c r="Z4" s="144">
        <v>670</v>
      </c>
      <c r="AA4">
        <f t="shared" ref="AA4:AA71" si="6">Z4/15</f>
        <v>44.666666666666664</v>
      </c>
      <c r="AB4" s="63">
        <f>AA4/AA91</f>
        <v>1.1785244697739254E-2</v>
      </c>
      <c r="AC4" s="144">
        <v>511</v>
      </c>
      <c r="AD4">
        <f t="shared" ref="AD4:AD71" si="7">AC4/15</f>
        <v>34.06666666666667</v>
      </c>
      <c r="AE4" s="143">
        <f>AD4/AD91</f>
        <v>8.8842140035032668E-3</v>
      </c>
      <c r="AF4" s="144">
        <v>502</v>
      </c>
      <c r="AG4">
        <f t="shared" ref="AG4:AG72" si="8">AF4/15</f>
        <v>33.466666666666669</v>
      </c>
      <c r="AH4" s="143">
        <f>AG4/AG91</f>
        <v>8.5173167059023145E-3</v>
      </c>
      <c r="AI4" s="144">
        <v>290</v>
      </c>
      <c r="AJ4">
        <f t="shared" ref="AJ4:AJ72" si="9">AI4/15</f>
        <v>19.333333333333332</v>
      </c>
      <c r="AK4" s="143">
        <f>AJ4/AJ91</f>
        <v>4.8953203269736364E-3</v>
      </c>
      <c r="AL4" s="144">
        <v>385</v>
      </c>
      <c r="AM4">
        <f t="shared" ref="AM4:AM72" si="10">AL4/15</f>
        <v>25.666666666666668</v>
      </c>
      <c r="AN4" s="143">
        <f>AM4/AM91</f>
        <v>6.9890081962005208E-3</v>
      </c>
      <c r="AO4" s="144">
        <v>282</v>
      </c>
      <c r="AP4">
        <f t="shared" ref="AP4:AP72" si="11">AO4/15</f>
        <v>18.8</v>
      </c>
      <c r="AQ4" s="143">
        <f>AP4/AP91</f>
        <v>4.9852167110828243E-3</v>
      </c>
    </row>
    <row r="5" spans="1:43" ht="15.2" customHeight="1" x14ac:dyDescent="0.25">
      <c r="A5" s="121" t="s">
        <v>609</v>
      </c>
      <c r="B5" s="122" t="s">
        <v>610</v>
      </c>
      <c r="C5" s="123">
        <v>1307</v>
      </c>
      <c r="D5" s="112">
        <f t="shared" si="0"/>
        <v>87.13333333333334</v>
      </c>
      <c r="F5" s="122" t="s">
        <v>609</v>
      </c>
      <c r="G5" s="126">
        <v>1501</v>
      </c>
      <c r="H5" s="112">
        <f t="shared" si="1"/>
        <v>100.06666666666666</v>
      </c>
      <c r="J5" s="122" t="s">
        <v>609</v>
      </c>
      <c r="K5" s="126">
        <v>1643</v>
      </c>
      <c r="L5" s="112">
        <f t="shared" si="2"/>
        <v>109.53333333333333</v>
      </c>
      <c r="N5" s="122" t="s">
        <v>609</v>
      </c>
      <c r="O5" s="126">
        <v>1635</v>
      </c>
      <c r="P5" s="112">
        <f t="shared" si="3"/>
        <v>109</v>
      </c>
      <c r="R5" s="122" t="s">
        <v>609</v>
      </c>
      <c r="S5" s="126">
        <v>1528</v>
      </c>
      <c r="T5" s="112">
        <f t="shared" si="4"/>
        <v>101.86666666666666</v>
      </c>
      <c r="U5" s="134">
        <v>94</v>
      </c>
      <c r="V5" s="151">
        <f>U5/U91</f>
        <v>2.413455786260247E-2</v>
      </c>
      <c r="W5" s="152">
        <v>840</v>
      </c>
      <c r="X5" s="112">
        <f t="shared" si="5"/>
        <v>56</v>
      </c>
      <c r="Y5" s="143">
        <f>X5/X91</f>
        <v>1.5069291832982022E-2</v>
      </c>
      <c r="Z5" s="144">
        <v>408</v>
      </c>
      <c r="AA5">
        <f t="shared" si="6"/>
        <v>27.2</v>
      </c>
      <c r="AB5" s="63">
        <f>AA5/AA91</f>
        <v>7.1766863233994269E-3</v>
      </c>
      <c r="AC5" s="144">
        <v>216</v>
      </c>
      <c r="AD5">
        <f t="shared" si="7"/>
        <v>14.4</v>
      </c>
      <c r="AE5" s="143">
        <f>AD5/AD91</f>
        <v>3.7553624750620461E-3</v>
      </c>
      <c r="AF5" s="144">
        <v>117</v>
      </c>
      <c r="AG5">
        <f t="shared" si="8"/>
        <v>7.8</v>
      </c>
      <c r="AH5" s="143">
        <f>AG5/AG91</f>
        <v>1.9851116625310174E-3</v>
      </c>
      <c r="AI5" s="144">
        <v>89</v>
      </c>
      <c r="AJ5">
        <f t="shared" si="9"/>
        <v>5.9333333333333336</v>
      </c>
      <c r="AK5" s="143">
        <f>AJ5/AJ91</f>
        <v>1.5023569279332884E-3</v>
      </c>
      <c r="AL5" s="144">
        <v>51</v>
      </c>
      <c r="AM5">
        <f t="shared" si="10"/>
        <v>3.4</v>
      </c>
      <c r="AN5" s="143">
        <f>AM5/AM91</f>
        <v>9.2581667014604303E-4</v>
      </c>
      <c r="AO5" s="144">
        <v>280</v>
      </c>
      <c r="AP5">
        <f t="shared" si="11"/>
        <v>18.666666666666668</v>
      </c>
      <c r="AQ5" s="143">
        <f>AP5/AP91</f>
        <v>4.9498605641957122E-3</v>
      </c>
    </row>
    <row r="6" spans="1:43" ht="15.2" customHeight="1" x14ac:dyDescent="0.25">
      <c r="A6" s="121" t="s">
        <v>611</v>
      </c>
      <c r="B6" s="122" t="s">
        <v>612</v>
      </c>
      <c r="C6" s="123">
        <v>831</v>
      </c>
      <c r="D6" s="112">
        <f t="shared" si="0"/>
        <v>55.4</v>
      </c>
      <c r="F6" s="122" t="s">
        <v>611</v>
      </c>
      <c r="G6" s="126">
        <v>713</v>
      </c>
      <c r="H6" s="112">
        <f t="shared" si="1"/>
        <v>47.533333333333331</v>
      </c>
      <c r="J6" s="122" t="s">
        <v>611</v>
      </c>
      <c r="K6" s="126">
        <v>708</v>
      </c>
      <c r="L6" s="112">
        <f t="shared" si="2"/>
        <v>47.2</v>
      </c>
      <c r="N6" s="122" t="s">
        <v>611</v>
      </c>
      <c r="O6" s="126">
        <v>779</v>
      </c>
      <c r="P6" s="112">
        <f t="shared" si="3"/>
        <v>51.93333333333333</v>
      </c>
      <c r="R6" s="122" t="s">
        <v>611</v>
      </c>
      <c r="S6" s="126">
        <v>613</v>
      </c>
      <c r="T6" s="112">
        <f t="shared" si="4"/>
        <v>40.866666666666667</v>
      </c>
      <c r="U6" s="134">
        <v>48.4</v>
      </c>
      <c r="V6" s="151">
        <f>U6/U91</f>
        <v>1.2426729793084675E-2</v>
      </c>
      <c r="W6" s="152">
        <v>757</v>
      </c>
      <c r="X6" s="112">
        <f t="shared" si="5"/>
        <v>50.466666666666669</v>
      </c>
      <c r="Y6" s="143">
        <f>X6/X91</f>
        <v>1.3580302282818323E-2</v>
      </c>
      <c r="Z6" s="144">
        <v>644</v>
      </c>
      <c r="AA6">
        <f t="shared" si="6"/>
        <v>42.93333333333333</v>
      </c>
      <c r="AB6" s="63">
        <f>AA6/AA91</f>
        <v>1.1327906843797133E-2</v>
      </c>
      <c r="AC6" s="144">
        <v>742</v>
      </c>
      <c r="AD6">
        <f t="shared" si="7"/>
        <v>49.466666666666669</v>
      </c>
      <c r="AE6" s="143">
        <f>AD6/AD91</f>
        <v>1.2900365539333511E-2</v>
      </c>
      <c r="AF6" s="144">
        <v>446</v>
      </c>
      <c r="AG6">
        <f t="shared" si="8"/>
        <v>29.733333333333334</v>
      </c>
      <c r="AH6" s="143">
        <f>AG6/AG91</f>
        <v>7.5671777905028537E-3</v>
      </c>
      <c r="AI6" s="144">
        <v>514</v>
      </c>
      <c r="AJ6">
        <f t="shared" si="9"/>
        <v>34.266666666666666</v>
      </c>
      <c r="AK6" s="143">
        <f>AJ6/AJ91</f>
        <v>8.6765332691877556E-3</v>
      </c>
      <c r="AL6" s="144">
        <v>520</v>
      </c>
      <c r="AM6">
        <f t="shared" si="10"/>
        <v>34.666666666666664</v>
      </c>
      <c r="AN6" s="143">
        <f>AM6/AM91</f>
        <v>9.4396993818812221E-3</v>
      </c>
      <c r="AO6" s="144">
        <v>634</v>
      </c>
      <c r="AP6">
        <f t="shared" si="11"/>
        <v>42.266666666666666</v>
      </c>
      <c r="AQ6" s="143">
        <f>AP6/AP91</f>
        <v>1.1207898563214577E-2</v>
      </c>
    </row>
    <row r="7" spans="1:43" ht="15.2" customHeight="1" x14ac:dyDescent="0.25">
      <c r="A7" s="121" t="s">
        <v>613</v>
      </c>
      <c r="B7" s="122" t="s">
        <v>614</v>
      </c>
      <c r="C7" s="123">
        <v>1067</v>
      </c>
      <c r="D7" s="112">
        <f t="shared" si="0"/>
        <v>71.13333333333334</v>
      </c>
      <c r="F7" s="122" t="s">
        <v>613</v>
      </c>
      <c r="G7" s="126">
        <v>781</v>
      </c>
      <c r="H7" s="112">
        <f t="shared" si="1"/>
        <v>52.06666666666667</v>
      </c>
      <c r="J7" s="122" t="s">
        <v>613</v>
      </c>
      <c r="K7" s="126">
        <v>1216</v>
      </c>
      <c r="L7" s="112">
        <f t="shared" si="2"/>
        <v>81.066666666666663</v>
      </c>
      <c r="N7" s="122" t="s">
        <v>613</v>
      </c>
      <c r="O7" s="126">
        <v>1171</v>
      </c>
      <c r="P7" s="112">
        <f t="shared" si="3"/>
        <v>78.066666666666663</v>
      </c>
      <c r="R7" s="122" t="s">
        <v>613</v>
      </c>
      <c r="S7" s="126">
        <v>1079</v>
      </c>
      <c r="T7" s="112">
        <f t="shared" si="4"/>
        <v>71.933333333333337</v>
      </c>
      <c r="U7" s="134">
        <v>72.27</v>
      </c>
      <c r="V7" s="151">
        <f>U7/U91</f>
        <v>1.8555366986492346E-2</v>
      </c>
      <c r="W7" s="152">
        <v>1251</v>
      </c>
      <c r="X7" s="112">
        <f t="shared" si="5"/>
        <v>83.4</v>
      </c>
      <c r="Y7" s="143">
        <f>X7/X91</f>
        <v>2.2442481051262512E-2</v>
      </c>
      <c r="Z7" s="144">
        <v>1402</v>
      </c>
      <c r="AA7">
        <f t="shared" si="6"/>
        <v>93.466666666666669</v>
      </c>
      <c r="AB7" s="63">
        <f>AA7/AA91</f>
        <v>2.4661064277955873E-2</v>
      </c>
      <c r="AC7" s="144">
        <v>1410</v>
      </c>
      <c r="AD7">
        <f t="shared" si="7"/>
        <v>94</v>
      </c>
      <c r="AE7" s="143">
        <f>AD7/AD91</f>
        <v>2.4514171712210577E-2</v>
      </c>
      <c r="AF7" s="144">
        <v>1374</v>
      </c>
      <c r="AG7">
        <f t="shared" si="8"/>
        <v>91.6</v>
      </c>
      <c r="AH7" s="143">
        <f>AG7/AG91</f>
        <v>2.331233695997964E-2</v>
      </c>
      <c r="AI7" s="144">
        <v>1322</v>
      </c>
      <c r="AJ7">
        <f t="shared" si="9"/>
        <v>88.13333333333334</v>
      </c>
      <c r="AK7" s="143">
        <f>AJ7/AJ91</f>
        <v>2.2315908525031545E-2</v>
      </c>
      <c r="AL7" s="144">
        <v>1152</v>
      </c>
      <c r="AM7">
        <f t="shared" si="10"/>
        <v>76.8</v>
      </c>
      <c r="AN7" s="143">
        <f>AM7/AM91</f>
        <v>2.0912564784475323E-2</v>
      </c>
      <c r="AO7" s="144">
        <v>1197</v>
      </c>
      <c r="AP7">
        <f t="shared" si="11"/>
        <v>79.8</v>
      </c>
      <c r="AQ7" s="143">
        <f>AP7/AP91</f>
        <v>2.1160653911936667E-2</v>
      </c>
    </row>
    <row r="8" spans="1:43" ht="15.2" customHeight="1" x14ac:dyDescent="0.25">
      <c r="A8" s="121" t="s">
        <v>615</v>
      </c>
      <c r="B8" s="122" t="s">
        <v>616</v>
      </c>
      <c r="C8" s="123">
        <v>1486</v>
      </c>
      <c r="D8" s="112">
        <f t="shared" si="0"/>
        <v>99.066666666666663</v>
      </c>
      <c r="F8" s="122" t="s">
        <v>615</v>
      </c>
      <c r="G8" s="126">
        <v>1016</v>
      </c>
      <c r="H8" s="112">
        <f t="shared" si="1"/>
        <v>67.733333333333334</v>
      </c>
      <c r="J8" s="122" t="s">
        <v>615</v>
      </c>
      <c r="K8" s="126">
        <v>852</v>
      </c>
      <c r="L8" s="112">
        <f t="shared" si="2"/>
        <v>56.8</v>
      </c>
      <c r="N8" s="122" t="s">
        <v>615</v>
      </c>
      <c r="O8" s="126">
        <v>1006</v>
      </c>
      <c r="P8" s="112">
        <f t="shared" si="3"/>
        <v>67.066666666666663</v>
      </c>
      <c r="R8" s="122" t="s">
        <v>615</v>
      </c>
      <c r="S8" s="126">
        <v>1137</v>
      </c>
      <c r="T8" s="112">
        <f t="shared" si="4"/>
        <v>75.8</v>
      </c>
      <c r="U8" s="134">
        <v>57.27</v>
      </c>
      <c r="V8" s="151">
        <f>U8/U91</f>
        <v>1.4704107753098336E-2</v>
      </c>
      <c r="W8" s="152">
        <v>823</v>
      </c>
      <c r="X8" s="112">
        <f t="shared" si="5"/>
        <v>54.866666666666667</v>
      </c>
      <c r="Y8" s="143">
        <f>X8/X91</f>
        <v>1.4764318069695481E-2</v>
      </c>
      <c r="Z8" s="144">
        <v>596</v>
      </c>
      <c r="AA8">
        <f t="shared" si="6"/>
        <v>39.733333333333334</v>
      </c>
      <c r="AB8" s="63">
        <f>AA8/AA91</f>
        <v>1.0483590805750143E-2</v>
      </c>
      <c r="AC8" s="144">
        <v>527</v>
      </c>
      <c r="AD8">
        <f t="shared" si="7"/>
        <v>35.133333333333333</v>
      </c>
      <c r="AE8" s="143">
        <f>AD8/AD91</f>
        <v>9.1623890016560103E-3</v>
      </c>
      <c r="AF8" s="144">
        <v>468</v>
      </c>
      <c r="AG8">
        <f t="shared" si="8"/>
        <v>31.2</v>
      </c>
      <c r="AH8" s="143">
        <f>AG8/AG91</f>
        <v>7.9404466501240695E-3</v>
      </c>
      <c r="AI8" s="144">
        <v>511</v>
      </c>
      <c r="AJ8">
        <f t="shared" si="9"/>
        <v>34.06666666666667</v>
      </c>
      <c r="AK8" s="143">
        <f>AJ8/AJ91</f>
        <v>8.6258920244259608E-3</v>
      </c>
      <c r="AL8" s="144">
        <v>298</v>
      </c>
      <c r="AM8">
        <f t="shared" si="10"/>
        <v>19.866666666666667</v>
      </c>
      <c r="AN8" s="143">
        <f>AM8/AM91</f>
        <v>5.4096738765396241E-3</v>
      </c>
      <c r="AO8" s="144">
        <v>253</v>
      </c>
      <c r="AP8">
        <f t="shared" si="11"/>
        <v>16.866666666666667</v>
      </c>
      <c r="AQ8" s="143">
        <f>AP8/AP91</f>
        <v>4.4725525812196968E-3</v>
      </c>
    </row>
    <row r="9" spans="1:43" ht="15.2" customHeight="1" x14ac:dyDescent="0.25">
      <c r="A9" s="121" t="s">
        <v>617</v>
      </c>
      <c r="B9" s="122" t="s">
        <v>618</v>
      </c>
      <c r="C9" s="123">
        <v>4731</v>
      </c>
      <c r="D9" s="112">
        <f t="shared" si="0"/>
        <v>315.39999999999998</v>
      </c>
      <c r="F9" s="122" t="s">
        <v>617</v>
      </c>
      <c r="G9" s="126">
        <v>5263</v>
      </c>
      <c r="H9" s="112">
        <f t="shared" si="1"/>
        <v>350.86666666666667</v>
      </c>
      <c r="J9" s="122" t="s">
        <v>617</v>
      </c>
      <c r="K9" s="126">
        <v>5416</v>
      </c>
      <c r="L9" s="112">
        <f t="shared" si="2"/>
        <v>361.06666666666666</v>
      </c>
      <c r="N9" s="122" t="s">
        <v>617</v>
      </c>
      <c r="O9" s="126">
        <v>5126</v>
      </c>
      <c r="P9" s="112">
        <f t="shared" si="3"/>
        <v>341.73333333333335</v>
      </c>
      <c r="R9" s="122" t="s">
        <v>617</v>
      </c>
      <c r="S9" s="126">
        <v>4419</v>
      </c>
      <c r="T9" s="112">
        <f t="shared" si="4"/>
        <v>294.60000000000002</v>
      </c>
      <c r="U9" s="134">
        <v>281.87</v>
      </c>
      <c r="V9" s="151">
        <f>U9/U91</f>
        <v>7.2370296007784662E-2</v>
      </c>
      <c r="W9" s="152">
        <v>3930</v>
      </c>
      <c r="X9" s="112">
        <f t="shared" si="5"/>
        <v>262</v>
      </c>
      <c r="Y9" s="143">
        <f>X9/X91</f>
        <v>7.0502758218594461E-2</v>
      </c>
      <c r="Z9" s="144">
        <v>4599</v>
      </c>
      <c r="AA9">
        <f t="shared" si="6"/>
        <v>306.60000000000002</v>
      </c>
      <c r="AB9" s="63">
        <f>AA9/AA91</f>
        <v>8.0896030395377377E-2</v>
      </c>
      <c r="AC9" s="144">
        <v>5108</v>
      </c>
      <c r="AD9">
        <f t="shared" si="7"/>
        <v>340.53333333333336</v>
      </c>
      <c r="AE9" s="143">
        <f>AD9/AD91</f>
        <v>8.8807368160263578E-2</v>
      </c>
      <c r="AF9" s="144">
        <v>4787</v>
      </c>
      <c r="AG9">
        <f t="shared" si="8"/>
        <v>319.13333333333333</v>
      </c>
      <c r="AH9" s="143">
        <f>AG9/AG91</f>
        <v>8.1219910500307524E-2</v>
      </c>
      <c r="AI9" s="144">
        <v>4604</v>
      </c>
      <c r="AJ9">
        <f t="shared" si="9"/>
        <v>306.93333333333334</v>
      </c>
      <c r="AK9" s="143">
        <f>AJ9/AJ91</f>
        <v>7.7717430294436632E-2</v>
      </c>
      <c r="AL9" s="144">
        <v>3826</v>
      </c>
      <c r="AM9">
        <f t="shared" si="10"/>
        <v>255.06666666666666</v>
      </c>
      <c r="AN9" s="143">
        <f>AM9/AM91</f>
        <v>6.9454403528995304E-2</v>
      </c>
      <c r="AO9" s="144">
        <v>3922</v>
      </c>
      <c r="AP9">
        <f t="shared" si="11"/>
        <v>261.46666666666664</v>
      </c>
      <c r="AQ9" s="143">
        <f>AP9/AP91</f>
        <v>6.9333404045627073E-2</v>
      </c>
    </row>
    <row r="10" spans="1:43" ht="15.2" customHeight="1" x14ac:dyDescent="0.2">
      <c r="A10" s="121" t="s">
        <v>619</v>
      </c>
      <c r="B10" s="122" t="s">
        <v>620</v>
      </c>
      <c r="C10" s="123">
        <v>107</v>
      </c>
      <c r="D10" s="112">
        <f t="shared" si="0"/>
        <v>7.1333333333333337</v>
      </c>
      <c r="F10" s="122" t="s">
        <v>619</v>
      </c>
      <c r="G10" s="126">
        <v>81</v>
      </c>
      <c r="H10" s="112">
        <f t="shared" si="1"/>
        <v>5.4</v>
      </c>
      <c r="L10" s="112">
        <f t="shared" si="2"/>
        <v>0</v>
      </c>
      <c r="N10" s="122"/>
      <c r="O10" s="126"/>
      <c r="P10" s="112">
        <f t="shared" si="3"/>
        <v>0</v>
      </c>
      <c r="R10" s="122"/>
      <c r="S10" s="126"/>
      <c r="T10" s="112">
        <f t="shared" si="4"/>
        <v>0</v>
      </c>
      <c r="U10" s="134">
        <v>0</v>
      </c>
      <c r="V10" s="151">
        <f>U10/U91</f>
        <v>0</v>
      </c>
      <c r="W10" s="153"/>
      <c r="X10" s="112">
        <f t="shared" si="5"/>
        <v>0</v>
      </c>
      <c r="Y10" s="143">
        <f>X10/X91</f>
        <v>0</v>
      </c>
      <c r="Z10" s="100"/>
      <c r="AA10">
        <f t="shared" si="6"/>
        <v>0</v>
      </c>
      <c r="AB10" s="63">
        <f>AA10/AA91</f>
        <v>0</v>
      </c>
      <c r="AC10" s="100"/>
      <c r="AD10">
        <f t="shared" si="7"/>
        <v>0</v>
      </c>
      <c r="AE10" s="143">
        <f>AD10/AD91</f>
        <v>0</v>
      </c>
      <c r="AF10" s="100">
        <v>0</v>
      </c>
      <c r="AG10">
        <f t="shared" si="8"/>
        <v>0</v>
      </c>
      <c r="AH10" s="143">
        <f>AG10/AG91</f>
        <v>0</v>
      </c>
      <c r="AI10" s="100">
        <v>0</v>
      </c>
      <c r="AJ10">
        <f t="shared" si="9"/>
        <v>0</v>
      </c>
      <c r="AK10" s="143">
        <f>AJ10/AJ91</f>
        <v>0</v>
      </c>
      <c r="AL10" s="100">
        <v>0</v>
      </c>
      <c r="AM10">
        <f t="shared" si="10"/>
        <v>0</v>
      </c>
      <c r="AN10" s="143">
        <f>AM10/AM91</f>
        <v>0</v>
      </c>
      <c r="AO10" s="100">
        <v>0</v>
      </c>
      <c r="AP10">
        <f t="shared" si="11"/>
        <v>0</v>
      </c>
      <c r="AQ10" s="143">
        <f>AP10/AP91</f>
        <v>0</v>
      </c>
    </row>
    <row r="11" spans="1:43" ht="15.2" customHeight="1" x14ac:dyDescent="0.25">
      <c r="A11" s="121" t="s">
        <v>621</v>
      </c>
      <c r="B11" s="122" t="s">
        <v>622</v>
      </c>
      <c r="C11" s="123">
        <v>2483</v>
      </c>
      <c r="D11" s="112">
        <f t="shared" si="0"/>
        <v>165.53333333333333</v>
      </c>
      <c r="F11" s="122" t="s">
        <v>621</v>
      </c>
      <c r="G11" s="126">
        <v>2248</v>
      </c>
      <c r="H11" s="112">
        <f t="shared" si="1"/>
        <v>149.86666666666667</v>
      </c>
      <c r="J11" s="122" t="s">
        <v>621</v>
      </c>
      <c r="K11" s="126">
        <v>2090</v>
      </c>
      <c r="L11" s="112">
        <f t="shared" si="2"/>
        <v>139.33333333333334</v>
      </c>
      <c r="N11" s="122" t="s">
        <v>621</v>
      </c>
      <c r="O11" s="126">
        <v>2617</v>
      </c>
      <c r="P11" s="112">
        <f t="shared" si="3"/>
        <v>174.46666666666667</v>
      </c>
      <c r="R11" s="122" t="s">
        <v>621</v>
      </c>
      <c r="S11" s="126">
        <v>2720</v>
      </c>
      <c r="T11" s="112">
        <f t="shared" si="4"/>
        <v>181.33333333333334</v>
      </c>
      <c r="U11" s="134">
        <v>142.93</v>
      </c>
      <c r="V11" s="151">
        <f>U11/U91</f>
        <v>3.6697365481933739E-2</v>
      </c>
      <c r="W11" s="152">
        <v>2011</v>
      </c>
      <c r="X11" s="112">
        <f t="shared" si="5"/>
        <v>134.06666666666666</v>
      </c>
      <c r="Y11" s="143">
        <f>X11/X91</f>
        <v>3.6076602233484342E-2</v>
      </c>
      <c r="Z11" s="144">
        <v>2230</v>
      </c>
      <c r="AA11">
        <f t="shared" si="6"/>
        <v>148.66666666666666</v>
      </c>
      <c r="AB11" s="63">
        <f>AA11/AA91</f>
        <v>3.9225515934266472E-2</v>
      </c>
      <c r="AC11" s="144">
        <v>2003</v>
      </c>
      <c r="AD11">
        <f t="shared" si="7"/>
        <v>133.53333333333333</v>
      </c>
      <c r="AE11" s="143">
        <f>AD11/AD91</f>
        <v>3.4824032581246653E-2</v>
      </c>
      <c r="AF11" s="144">
        <v>1924</v>
      </c>
      <c r="AG11">
        <f t="shared" si="8"/>
        <v>128.26666666666668</v>
      </c>
      <c r="AH11" s="143">
        <f>AG11/AG91</f>
        <v>3.264405845051007E-2</v>
      </c>
      <c r="AI11" s="144">
        <v>2450</v>
      </c>
      <c r="AJ11">
        <f t="shared" si="9"/>
        <v>163.33333333333334</v>
      </c>
      <c r="AK11" s="143">
        <f>AJ11/AJ91</f>
        <v>4.1357016555466933E-2</v>
      </c>
      <c r="AL11" s="144">
        <v>2005</v>
      </c>
      <c r="AM11">
        <f t="shared" si="10"/>
        <v>133.66666666666666</v>
      </c>
      <c r="AN11" s="143">
        <f>AM11/AM91</f>
        <v>3.6397302424368942E-2</v>
      </c>
      <c r="AO11" s="144">
        <v>2281</v>
      </c>
      <c r="AP11">
        <f t="shared" si="11"/>
        <v>152.06666666666666</v>
      </c>
      <c r="AQ11" s="143">
        <f>AP11/AP91</f>
        <v>4.0323685524751497E-2</v>
      </c>
    </row>
    <row r="12" spans="1:43" ht="15.2" customHeight="1" x14ac:dyDescent="0.25">
      <c r="A12" s="121" t="s">
        <v>623</v>
      </c>
      <c r="B12" s="122" t="s">
        <v>624</v>
      </c>
      <c r="C12" s="123">
        <v>317</v>
      </c>
      <c r="D12" s="112">
        <f t="shared" si="0"/>
        <v>21.133333333333333</v>
      </c>
      <c r="F12" s="122" t="s">
        <v>623</v>
      </c>
      <c r="G12" s="126">
        <v>404</v>
      </c>
      <c r="H12" s="112">
        <f t="shared" si="1"/>
        <v>26.933333333333334</v>
      </c>
      <c r="J12" s="122" t="s">
        <v>623</v>
      </c>
      <c r="K12" s="126">
        <v>324</v>
      </c>
      <c r="L12" s="112">
        <f t="shared" si="2"/>
        <v>21.6</v>
      </c>
      <c r="N12" s="122" t="s">
        <v>623</v>
      </c>
      <c r="O12" s="126">
        <v>352</v>
      </c>
      <c r="P12" s="112">
        <f t="shared" si="3"/>
        <v>23.466666666666665</v>
      </c>
      <c r="R12" s="122" t="s">
        <v>623</v>
      </c>
      <c r="S12" s="126">
        <v>376</v>
      </c>
      <c r="T12" s="112">
        <f t="shared" si="4"/>
        <v>25.066666666666666</v>
      </c>
      <c r="U12" s="134">
        <v>23.87</v>
      </c>
      <c r="V12" s="151">
        <f>U12/U91</f>
        <v>6.1286371934076702E-3</v>
      </c>
      <c r="W12" s="152">
        <v>253</v>
      </c>
      <c r="X12" s="112">
        <f t="shared" si="5"/>
        <v>16.866666666666667</v>
      </c>
      <c r="Y12" s="143">
        <f>X12/X91</f>
        <v>4.5387271830291094E-3</v>
      </c>
      <c r="Z12" s="144">
        <v>369</v>
      </c>
      <c r="AA12">
        <f t="shared" si="6"/>
        <v>24.6</v>
      </c>
      <c r="AB12" s="63">
        <f>AA12/AA91</f>
        <v>6.490679542486247E-3</v>
      </c>
      <c r="AC12" s="144">
        <v>190</v>
      </c>
      <c r="AD12">
        <f t="shared" si="7"/>
        <v>12.666666666666666</v>
      </c>
      <c r="AE12" s="143">
        <f>AD12/AD91</f>
        <v>3.3033281030638365E-3</v>
      </c>
      <c r="AF12" s="144">
        <v>250</v>
      </c>
      <c r="AG12">
        <f t="shared" si="8"/>
        <v>16.666666666666668</v>
      </c>
      <c r="AH12" s="143">
        <f>AG12/AG91</f>
        <v>4.2416915866047384E-3</v>
      </c>
      <c r="AI12" s="144">
        <v>113</v>
      </c>
      <c r="AJ12">
        <f t="shared" si="9"/>
        <v>7.5333333333333332</v>
      </c>
      <c r="AK12" s="143">
        <f>AJ12/AJ91</f>
        <v>1.9074868860276583E-3</v>
      </c>
      <c r="AL12" s="144">
        <v>261</v>
      </c>
      <c r="AM12">
        <f t="shared" si="10"/>
        <v>17.399999999999999</v>
      </c>
      <c r="AN12" s="143">
        <f>AM12/AM91</f>
        <v>4.73800295898269E-3</v>
      </c>
      <c r="AO12" s="144">
        <v>0</v>
      </c>
      <c r="AP12">
        <f t="shared" si="11"/>
        <v>0</v>
      </c>
      <c r="AQ12" s="143">
        <f>AP12/AP91</f>
        <v>0</v>
      </c>
    </row>
    <row r="13" spans="1:43" ht="15.2" customHeight="1" x14ac:dyDescent="0.25">
      <c r="A13" s="121" t="s">
        <v>625</v>
      </c>
      <c r="B13" s="122" t="s">
        <v>626</v>
      </c>
      <c r="C13" s="123">
        <v>774</v>
      </c>
      <c r="D13" s="112">
        <f t="shared" si="0"/>
        <v>51.6</v>
      </c>
      <c r="F13" s="122" t="s">
        <v>625</v>
      </c>
      <c r="G13" s="126">
        <v>726</v>
      </c>
      <c r="H13" s="112">
        <f t="shared" si="1"/>
        <v>48.4</v>
      </c>
      <c r="J13" s="122" t="s">
        <v>625</v>
      </c>
      <c r="K13" s="126">
        <v>728</v>
      </c>
      <c r="L13" s="112">
        <f t="shared" si="2"/>
        <v>48.533333333333331</v>
      </c>
      <c r="N13" s="122" t="s">
        <v>625</v>
      </c>
      <c r="O13" s="126">
        <v>496</v>
      </c>
      <c r="P13" s="112">
        <f t="shared" si="3"/>
        <v>33.06666666666667</v>
      </c>
      <c r="R13" s="122" t="s">
        <v>625</v>
      </c>
      <c r="S13" s="126">
        <v>555</v>
      </c>
      <c r="T13" s="112">
        <f t="shared" si="4"/>
        <v>37</v>
      </c>
      <c r="U13" s="134">
        <v>24.73</v>
      </c>
      <c r="V13" s="151">
        <f>U13/U91</f>
        <v>6.3494427227889262E-3</v>
      </c>
      <c r="W13" s="152">
        <v>502</v>
      </c>
      <c r="X13" s="112">
        <f t="shared" si="5"/>
        <v>33.466666666666669</v>
      </c>
      <c r="Y13" s="143">
        <f>X13/X91</f>
        <v>9.0056958335202088E-3</v>
      </c>
      <c r="Z13" s="144">
        <v>571</v>
      </c>
      <c r="AA13">
        <f t="shared" si="6"/>
        <v>38.06666666666667</v>
      </c>
      <c r="AB13" s="63">
        <f>AA13/AA91</f>
        <v>1.0043842869267336E-2</v>
      </c>
      <c r="AC13" s="144">
        <v>697</v>
      </c>
      <c r="AD13">
        <f t="shared" si="7"/>
        <v>46.466666666666669</v>
      </c>
      <c r="AE13" s="143">
        <f>AD13/AD91</f>
        <v>1.2117998357028916E-2</v>
      </c>
      <c r="AF13" s="144">
        <v>761</v>
      </c>
      <c r="AG13">
        <f t="shared" si="8"/>
        <v>50.733333333333334</v>
      </c>
      <c r="AH13" s="143">
        <f>AG13/AG91</f>
        <v>1.2911709189624825E-2</v>
      </c>
      <c r="AI13" s="144">
        <v>589</v>
      </c>
      <c r="AJ13">
        <f t="shared" si="9"/>
        <v>39.266666666666666</v>
      </c>
      <c r="AK13" s="143">
        <f>AJ13/AJ91</f>
        <v>9.9425643882326623E-3</v>
      </c>
      <c r="AL13" s="144">
        <v>865</v>
      </c>
      <c r="AM13">
        <f t="shared" si="10"/>
        <v>57.666666666666664</v>
      </c>
      <c r="AN13" s="143">
        <f>AM13/AM91</f>
        <v>1.5702576856398573E-2</v>
      </c>
      <c r="AO13" s="144">
        <v>846</v>
      </c>
      <c r="AP13">
        <f t="shared" si="11"/>
        <v>56.4</v>
      </c>
      <c r="AQ13" s="143">
        <f>AP13/AP91</f>
        <v>1.4955650133248472E-2</v>
      </c>
    </row>
    <row r="14" spans="1:43" ht="15.2" customHeight="1" x14ac:dyDescent="0.25">
      <c r="A14" s="135" t="s">
        <v>627</v>
      </c>
      <c r="B14" s="122" t="s">
        <v>628</v>
      </c>
      <c r="C14" s="123"/>
      <c r="D14" s="112"/>
      <c r="F14" s="122"/>
      <c r="G14" s="126"/>
      <c r="H14" s="112"/>
      <c r="J14" s="122"/>
      <c r="K14" s="126"/>
      <c r="L14" s="112"/>
      <c r="N14" s="122"/>
      <c r="O14" s="126"/>
      <c r="P14" s="112"/>
      <c r="R14" s="122"/>
      <c r="S14" s="126"/>
      <c r="T14" s="112"/>
      <c r="U14" s="134"/>
      <c r="V14" s="151"/>
      <c r="W14" s="152"/>
      <c r="X14" s="112"/>
      <c r="Y14" s="143"/>
      <c r="Z14" s="144">
        <v>57</v>
      </c>
      <c r="AA14">
        <f t="shared" si="6"/>
        <v>3.8</v>
      </c>
      <c r="AB14" s="63">
        <f>AA14/AA91</f>
        <v>1.0026252951808024E-3</v>
      </c>
      <c r="AC14" s="144">
        <v>132</v>
      </c>
      <c r="AD14">
        <f t="shared" si="7"/>
        <v>8.8000000000000007</v>
      </c>
      <c r="AE14" s="143">
        <f>AD14/AD91</f>
        <v>2.2949437347601393E-3</v>
      </c>
      <c r="AF14" s="144">
        <v>135</v>
      </c>
      <c r="AG14">
        <f t="shared" si="8"/>
        <v>9</v>
      </c>
      <c r="AH14" s="143">
        <f>AG14/AG91</f>
        <v>2.2905134567665587E-3</v>
      </c>
      <c r="AI14" s="144">
        <v>111</v>
      </c>
      <c r="AJ14">
        <f t="shared" si="9"/>
        <v>7.4</v>
      </c>
      <c r="AK14" s="143">
        <f>AJ14/AJ91</f>
        <v>1.8737260561864609E-3</v>
      </c>
      <c r="AL14" s="144">
        <v>276</v>
      </c>
      <c r="AM14">
        <f t="shared" si="10"/>
        <v>18.399999999999999</v>
      </c>
      <c r="AN14" s="143">
        <f>AM14/AM91</f>
        <v>5.0103019796138796E-3</v>
      </c>
      <c r="AO14" s="144">
        <v>204</v>
      </c>
      <c r="AP14">
        <f t="shared" si="11"/>
        <v>13.6</v>
      </c>
      <c r="AQ14" s="143">
        <f>AP14/AP91</f>
        <v>3.6063269824854471E-3</v>
      </c>
    </row>
    <row r="15" spans="1:43" ht="15.2" customHeight="1" x14ac:dyDescent="0.25">
      <c r="A15" s="135" t="s">
        <v>629</v>
      </c>
      <c r="B15" s="122"/>
      <c r="C15" s="123"/>
      <c r="D15" s="112"/>
      <c r="F15" s="122"/>
      <c r="G15" s="126"/>
      <c r="H15" s="112"/>
      <c r="J15" s="122"/>
      <c r="K15" s="126"/>
      <c r="L15" s="112"/>
      <c r="N15" s="122"/>
      <c r="O15" s="126"/>
      <c r="P15" s="112"/>
      <c r="R15" s="122"/>
      <c r="S15" s="126"/>
      <c r="T15" s="112"/>
      <c r="U15" s="134"/>
      <c r="V15" s="151"/>
      <c r="W15" s="152"/>
      <c r="X15" s="112"/>
      <c r="Y15" s="143"/>
      <c r="Z15" s="144">
        <v>102</v>
      </c>
      <c r="AA15">
        <f t="shared" si="6"/>
        <v>6.8</v>
      </c>
      <c r="AB15" s="63">
        <f>AA15/AA91</f>
        <v>1.7941715808498567E-3</v>
      </c>
      <c r="AC15" s="144">
        <v>54</v>
      </c>
      <c r="AD15">
        <f t="shared" si="7"/>
        <v>3.6</v>
      </c>
      <c r="AE15" s="143">
        <f>AD15/AD91</f>
        <v>9.3884061876551152E-4</v>
      </c>
      <c r="AF15" s="144">
        <v>62</v>
      </c>
      <c r="AG15">
        <f t="shared" si="8"/>
        <v>4.1333333333333337</v>
      </c>
      <c r="AH15" s="143">
        <f>AG15/AG91</f>
        <v>1.0519395134779752E-3</v>
      </c>
      <c r="AI15" s="144">
        <v>46</v>
      </c>
      <c r="AJ15">
        <f t="shared" si="9"/>
        <v>3.0666666666666669</v>
      </c>
      <c r="AK15" s="143">
        <f>AJ15/AJ91</f>
        <v>7.7649908634754245E-4</v>
      </c>
      <c r="AL15" s="144">
        <v>32</v>
      </c>
      <c r="AM15">
        <f t="shared" si="10"/>
        <v>2.1333333333333333</v>
      </c>
      <c r="AN15" s="143">
        <f>AM15/AM91</f>
        <v>5.8090457734653682E-4</v>
      </c>
      <c r="AO15" s="144">
        <v>18</v>
      </c>
      <c r="AP15">
        <f t="shared" si="11"/>
        <v>1.2</v>
      </c>
      <c r="AQ15" s="143">
        <f>AP15/AP91</f>
        <v>3.1820532198401005E-4</v>
      </c>
    </row>
    <row r="16" spans="1:43" ht="15.2" customHeight="1" x14ac:dyDescent="0.25">
      <c r="A16" s="135" t="s">
        <v>630</v>
      </c>
      <c r="B16" s="122" t="s">
        <v>631</v>
      </c>
      <c r="C16" s="123"/>
      <c r="D16" s="112"/>
      <c r="F16" s="122"/>
      <c r="G16" s="126"/>
      <c r="H16" s="112"/>
      <c r="J16" s="122"/>
      <c r="K16" s="126"/>
      <c r="L16" s="112"/>
      <c r="N16" s="122"/>
      <c r="O16" s="126"/>
      <c r="P16" s="112"/>
      <c r="R16" s="122"/>
      <c r="S16" s="126"/>
      <c r="T16" s="112"/>
      <c r="U16" s="134"/>
      <c r="V16" s="151"/>
      <c r="W16" s="152"/>
      <c r="X16" s="112"/>
      <c r="Y16" s="143"/>
      <c r="Z16" s="144"/>
      <c r="AB16" s="63"/>
      <c r="AC16" s="144">
        <v>137</v>
      </c>
      <c r="AD16">
        <f t="shared" si="7"/>
        <v>9.1333333333333329</v>
      </c>
      <c r="AE16" s="143"/>
      <c r="AF16" s="144">
        <v>140</v>
      </c>
      <c r="AG16">
        <f t="shared" si="8"/>
        <v>9.3333333333333339</v>
      </c>
      <c r="AH16" s="143">
        <f>AG16/AG91</f>
        <v>2.3753472884986537E-3</v>
      </c>
      <c r="AI16" s="144">
        <v>218</v>
      </c>
      <c r="AJ16">
        <f t="shared" si="9"/>
        <v>14.533333333333333</v>
      </c>
      <c r="AK16" s="143">
        <f>AJ16/AJ91</f>
        <v>3.6799304526905267E-3</v>
      </c>
      <c r="AL16" s="144">
        <v>282</v>
      </c>
      <c r="AM16">
        <f t="shared" si="10"/>
        <v>18.8</v>
      </c>
      <c r="AN16" s="143">
        <f>AM16/AM91</f>
        <v>5.1192215878663556E-3</v>
      </c>
      <c r="AO16" s="144">
        <v>333</v>
      </c>
      <c r="AP16">
        <f t="shared" si="11"/>
        <v>22.2</v>
      </c>
      <c r="AQ16" s="143">
        <f>AP16/AP91</f>
        <v>5.8867984567041861E-3</v>
      </c>
    </row>
    <row r="17" spans="1:43" ht="15.2" customHeight="1" x14ac:dyDescent="0.25">
      <c r="A17" s="135" t="s">
        <v>3926</v>
      </c>
      <c r="B17" s="122"/>
      <c r="C17" s="123"/>
      <c r="D17" s="112"/>
      <c r="F17" s="122"/>
      <c r="G17" s="126"/>
      <c r="H17" s="112"/>
      <c r="J17" s="122"/>
      <c r="K17" s="126"/>
      <c r="L17" s="112"/>
      <c r="N17" s="122"/>
      <c r="O17" s="126"/>
      <c r="P17" s="112"/>
      <c r="R17" s="122"/>
      <c r="S17" s="126"/>
      <c r="T17" s="112"/>
      <c r="U17" s="134"/>
      <c r="V17" s="151"/>
      <c r="W17" s="152"/>
      <c r="X17" s="112"/>
      <c r="Y17" s="143"/>
      <c r="Z17" s="144"/>
      <c r="AB17" s="63"/>
      <c r="AC17" s="144"/>
      <c r="AE17" s="143"/>
      <c r="AF17" s="144"/>
      <c r="AH17" s="143"/>
      <c r="AI17" s="144"/>
      <c r="AK17" s="143"/>
      <c r="AL17" s="196">
        <v>1599</v>
      </c>
      <c r="AM17" s="197">
        <f t="shared" si="10"/>
        <v>106.6</v>
      </c>
      <c r="AN17" s="198">
        <f>AM17/AM91</f>
        <v>2.902707559928476E-2</v>
      </c>
      <c r="AO17" s="196">
        <v>1860</v>
      </c>
      <c r="AP17" s="197">
        <f t="shared" si="11"/>
        <v>124</v>
      </c>
      <c r="AQ17" s="198">
        <f>AP17/AP91</f>
        <v>3.288121660501437E-2</v>
      </c>
    </row>
    <row r="18" spans="1:43" ht="15.2" customHeight="1" x14ac:dyDescent="0.25">
      <c r="A18" s="121" t="s">
        <v>632</v>
      </c>
      <c r="B18" s="122" t="s">
        <v>633</v>
      </c>
      <c r="C18" s="123">
        <v>1701</v>
      </c>
      <c r="D18" s="112">
        <f t="shared" si="0"/>
        <v>113.4</v>
      </c>
      <c r="F18" s="122" t="s">
        <v>632</v>
      </c>
      <c r="G18" s="126">
        <v>1957</v>
      </c>
      <c r="H18" s="112">
        <f t="shared" si="1"/>
        <v>130.46666666666667</v>
      </c>
      <c r="J18" s="122" t="s">
        <v>632</v>
      </c>
      <c r="K18" s="126">
        <v>1529</v>
      </c>
      <c r="L18" s="112">
        <f t="shared" si="2"/>
        <v>101.93333333333334</v>
      </c>
      <c r="N18" s="122" t="s">
        <v>632</v>
      </c>
      <c r="O18" s="126">
        <v>1387</v>
      </c>
      <c r="P18" s="112">
        <f t="shared" si="3"/>
        <v>92.466666666666669</v>
      </c>
      <c r="R18" s="122" t="s">
        <v>632</v>
      </c>
      <c r="S18" s="126">
        <v>1670</v>
      </c>
      <c r="T18" s="112">
        <f t="shared" si="4"/>
        <v>111.33333333333333</v>
      </c>
      <c r="U18" s="134">
        <v>84.2</v>
      </c>
      <c r="V18" s="151">
        <f>U18/U91</f>
        <v>2.1618401830118383E-2</v>
      </c>
      <c r="W18" s="152">
        <v>76</v>
      </c>
      <c r="X18" s="112">
        <f t="shared" si="5"/>
        <v>5.0666666666666664</v>
      </c>
      <c r="Y18" s="143">
        <f>X18/X91</f>
        <v>1.363412118222183E-3</v>
      </c>
      <c r="Z18" s="144">
        <v>936</v>
      </c>
      <c r="AA18">
        <f t="shared" si="6"/>
        <v>62.4</v>
      </c>
      <c r="AB18" s="63">
        <f>AA18/AA91</f>
        <v>1.6464162741916331E-2</v>
      </c>
      <c r="AC18" s="144">
        <v>1116</v>
      </c>
      <c r="AD18">
        <f t="shared" si="7"/>
        <v>74.400000000000006</v>
      </c>
      <c r="AE18" s="143">
        <f>AD18/AD91</f>
        <v>1.9402706121153905E-2</v>
      </c>
      <c r="AF18" s="144">
        <v>1197</v>
      </c>
      <c r="AG18">
        <f t="shared" si="8"/>
        <v>79.8</v>
      </c>
      <c r="AH18" s="143">
        <f>AG18/AG91</f>
        <v>2.0309219316663487E-2</v>
      </c>
      <c r="AI18" s="144">
        <v>1375</v>
      </c>
      <c r="AJ18">
        <f t="shared" si="9"/>
        <v>91.666666666666671</v>
      </c>
      <c r="AK18" s="143">
        <f>AJ18/AJ91</f>
        <v>2.3210570515823276E-2</v>
      </c>
      <c r="AL18" s="144">
        <v>1451</v>
      </c>
      <c r="AM18">
        <f t="shared" si="10"/>
        <v>96.733333333333334</v>
      </c>
      <c r="AN18" s="143">
        <f>AM18/AM91</f>
        <v>2.6340391929057027E-2</v>
      </c>
      <c r="AO18" s="144">
        <v>1312</v>
      </c>
      <c r="AP18">
        <f t="shared" si="11"/>
        <v>87.466666666666669</v>
      </c>
      <c r="AQ18" s="143">
        <f>AP18/AP91</f>
        <v>2.3193632357945623E-2</v>
      </c>
    </row>
    <row r="19" spans="1:43" ht="15.2" customHeight="1" x14ac:dyDescent="0.25">
      <c r="A19" s="121" t="s">
        <v>634</v>
      </c>
      <c r="B19" s="122" t="s">
        <v>635</v>
      </c>
      <c r="C19" s="123">
        <v>8</v>
      </c>
      <c r="D19" s="112">
        <f t="shared" si="0"/>
        <v>0.53333333333333333</v>
      </c>
      <c r="F19" s="122" t="s">
        <v>634</v>
      </c>
      <c r="G19" s="126">
        <v>10</v>
      </c>
      <c r="H19" s="112">
        <f t="shared" si="1"/>
        <v>0.66666666666666663</v>
      </c>
      <c r="J19" s="122" t="s">
        <v>634</v>
      </c>
      <c r="K19" s="126">
        <v>6</v>
      </c>
      <c r="L19" s="112">
        <f t="shared" si="2"/>
        <v>0.4</v>
      </c>
      <c r="N19" s="122" t="s">
        <v>634</v>
      </c>
      <c r="O19" s="126">
        <v>4</v>
      </c>
      <c r="P19" s="112">
        <f t="shared" si="3"/>
        <v>0.26666666666666666</v>
      </c>
      <c r="R19" s="122" t="s">
        <v>634</v>
      </c>
      <c r="S19" s="126">
        <v>2</v>
      </c>
      <c r="T19" s="112">
        <f t="shared" si="4"/>
        <v>0.13333333333333333</v>
      </c>
      <c r="U19" s="134">
        <v>0.27</v>
      </c>
      <c r="V19" s="154">
        <v>0</v>
      </c>
      <c r="W19" s="152">
        <v>1038</v>
      </c>
      <c r="X19" s="112">
        <f t="shared" si="5"/>
        <v>69.2</v>
      </c>
      <c r="Y19" s="145">
        <v>0</v>
      </c>
      <c r="Z19" s="144"/>
      <c r="AA19">
        <f t="shared" si="6"/>
        <v>0</v>
      </c>
      <c r="AB19" s="128">
        <v>0</v>
      </c>
      <c r="AC19" s="144"/>
      <c r="AD19">
        <f t="shared" si="7"/>
        <v>0</v>
      </c>
      <c r="AE19" s="145">
        <v>0</v>
      </c>
      <c r="AF19" s="144">
        <v>0</v>
      </c>
      <c r="AG19">
        <f t="shared" si="8"/>
        <v>0</v>
      </c>
      <c r="AH19" s="143">
        <f>AG19/AG91</f>
        <v>0</v>
      </c>
      <c r="AI19" s="144">
        <v>0</v>
      </c>
      <c r="AJ19">
        <f t="shared" si="9"/>
        <v>0</v>
      </c>
      <c r="AK19" s="143">
        <f>AJ19/AJ91</f>
        <v>0</v>
      </c>
      <c r="AL19" s="144">
        <v>0</v>
      </c>
      <c r="AM19">
        <f t="shared" si="10"/>
        <v>0</v>
      </c>
      <c r="AN19" s="143">
        <f>AM19/AM91</f>
        <v>0</v>
      </c>
      <c r="AO19" s="144">
        <v>0</v>
      </c>
      <c r="AP19">
        <f t="shared" si="11"/>
        <v>0</v>
      </c>
      <c r="AQ19" s="143">
        <f>AP19/AP91</f>
        <v>0</v>
      </c>
    </row>
    <row r="20" spans="1:43" ht="15.2" customHeight="1" x14ac:dyDescent="0.25">
      <c r="A20" s="121" t="s">
        <v>636</v>
      </c>
      <c r="B20" s="122" t="s">
        <v>637</v>
      </c>
      <c r="C20" s="123">
        <v>320</v>
      </c>
      <c r="D20" s="112">
        <f t="shared" si="0"/>
        <v>21.333333333333332</v>
      </c>
      <c r="F20" s="122" t="s">
        <v>636</v>
      </c>
      <c r="G20" s="126">
        <v>659</v>
      </c>
      <c r="H20" s="112">
        <f t="shared" si="1"/>
        <v>43.93333333333333</v>
      </c>
      <c r="J20" s="122" t="s">
        <v>636</v>
      </c>
      <c r="K20" s="126">
        <v>243</v>
      </c>
      <c r="L20" s="112">
        <f t="shared" si="2"/>
        <v>16.2</v>
      </c>
      <c r="N20" s="122" t="s">
        <v>636</v>
      </c>
      <c r="O20" s="126">
        <v>269</v>
      </c>
      <c r="P20" s="112">
        <f t="shared" si="3"/>
        <v>17.933333333333334</v>
      </c>
      <c r="R20" s="122"/>
      <c r="S20" s="126"/>
      <c r="T20" s="112">
        <f t="shared" si="4"/>
        <v>0</v>
      </c>
      <c r="U20" s="134">
        <v>0</v>
      </c>
      <c r="V20" s="151">
        <f>U20/U91</f>
        <v>0</v>
      </c>
      <c r="W20" s="152">
        <v>10</v>
      </c>
      <c r="X20" s="112">
        <f t="shared" si="5"/>
        <v>0.66666666666666663</v>
      </c>
      <c r="Y20" s="143">
        <f>X20/X91</f>
        <v>1.7939633134502405E-4</v>
      </c>
      <c r="Z20" s="144"/>
      <c r="AA20">
        <f t="shared" si="6"/>
        <v>0</v>
      </c>
      <c r="AB20" s="63">
        <f>AA20/AA91</f>
        <v>0</v>
      </c>
      <c r="AC20" s="144">
        <v>136</v>
      </c>
      <c r="AD20">
        <f t="shared" si="7"/>
        <v>9.0666666666666664</v>
      </c>
      <c r="AE20" s="143">
        <f>AD20/AD91</f>
        <v>2.3644874842983252E-3</v>
      </c>
      <c r="AF20" s="144">
        <v>259</v>
      </c>
      <c r="AG20">
        <f t="shared" si="8"/>
        <v>17.266666666666666</v>
      </c>
      <c r="AH20" s="143">
        <f>AG20/AG91</f>
        <v>4.3943924837225087E-3</v>
      </c>
      <c r="AI20" s="144">
        <v>273</v>
      </c>
      <c r="AJ20">
        <f t="shared" si="9"/>
        <v>18.2</v>
      </c>
      <c r="AK20" s="143">
        <f>AJ20/AJ91</f>
        <v>4.6083532733234575E-3</v>
      </c>
      <c r="AL20" s="144">
        <v>476</v>
      </c>
      <c r="AM20">
        <f t="shared" si="10"/>
        <v>31.733333333333334</v>
      </c>
      <c r="AN20" s="143">
        <f>AM20/AM91</f>
        <v>8.6409555880297348E-3</v>
      </c>
      <c r="AO20" s="144">
        <v>403</v>
      </c>
      <c r="AP20">
        <f t="shared" si="11"/>
        <v>26.866666666666667</v>
      </c>
      <c r="AQ20" s="143">
        <f>AP20/AP91</f>
        <v>7.124263597753114E-3</v>
      </c>
    </row>
    <row r="21" spans="1:43" ht="15.2" customHeight="1" x14ac:dyDescent="0.25">
      <c r="A21" s="121" t="s">
        <v>638</v>
      </c>
      <c r="B21" s="122" t="s">
        <v>639</v>
      </c>
      <c r="C21" s="123">
        <v>190</v>
      </c>
      <c r="D21" s="112">
        <f t="shared" si="0"/>
        <v>12.666666666666666</v>
      </c>
      <c r="F21" s="122" t="s">
        <v>638</v>
      </c>
      <c r="G21" s="126">
        <v>201</v>
      </c>
      <c r="H21" s="112">
        <f t="shared" si="1"/>
        <v>13.4</v>
      </c>
      <c r="J21" s="122" t="s">
        <v>638</v>
      </c>
      <c r="K21" s="126">
        <v>173</v>
      </c>
      <c r="L21" s="112">
        <f t="shared" si="2"/>
        <v>11.533333333333333</v>
      </c>
      <c r="N21" s="122" t="s">
        <v>638</v>
      </c>
      <c r="O21" s="126">
        <v>146</v>
      </c>
      <c r="P21" s="112">
        <f t="shared" si="3"/>
        <v>9.7333333333333325</v>
      </c>
      <c r="R21" s="122" t="s">
        <v>638</v>
      </c>
      <c r="S21" s="126">
        <v>167</v>
      </c>
      <c r="T21" s="112">
        <f t="shared" si="4"/>
        <v>11.133333333333333</v>
      </c>
      <c r="U21" s="134">
        <v>13.4</v>
      </c>
      <c r="V21" s="151">
        <f>U21/U91</f>
        <v>3.44045824849865E-3</v>
      </c>
      <c r="W21" s="152">
        <v>218</v>
      </c>
      <c r="X21" s="112">
        <f t="shared" si="5"/>
        <v>14.533333333333333</v>
      </c>
      <c r="Y21" s="143">
        <f>X21/X91</f>
        <v>3.9108400233215249E-3</v>
      </c>
      <c r="Z21" s="144">
        <v>288</v>
      </c>
      <c r="AA21">
        <f t="shared" si="6"/>
        <v>19.2</v>
      </c>
      <c r="AB21" s="63">
        <f>AA21/AA91</f>
        <v>5.0658962282819483E-3</v>
      </c>
      <c r="AC21" s="144">
        <v>246</v>
      </c>
      <c r="AD21">
        <f t="shared" si="7"/>
        <v>16.399999999999999</v>
      </c>
      <c r="AE21" s="143">
        <f>AD21/AD91</f>
        <v>4.2769405965984407E-3</v>
      </c>
      <c r="AF21" s="144">
        <v>303</v>
      </c>
      <c r="AG21">
        <f t="shared" si="8"/>
        <v>20.2</v>
      </c>
      <c r="AH21" s="143">
        <f>AG21/AG91</f>
        <v>5.1409302029649427E-3</v>
      </c>
      <c r="AI21" s="144">
        <v>407</v>
      </c>
      <c r="AJ21">
        <f t="shared" si="9"/>
        <v>27.133333333333333</v>
      </c>
      <c r="AK21" s="143">
        <f>AJ21/AJ91</f>
        <v>6.8703288726836894E-3</v>
      </c>
      <c r="AL21" s="144">
        <v>405</v>
      </c>
      <c r="AM21">
        <f t="shared" si="10"/>
        <v>27</v>
      </c>
      <c r="AN21" s="143">
        <f>AM21/AM91</f>
        <v>7.3520735570421067E-3</v>
      </c>
      <c r="AO21" s="144">
        <v>445</v>
      </c>
      <c r="AP21">
        <f t="shared" si="11"/>
        <v>29.666666666666668</v>
      </c>
      <c r="AQ21" s="143">
        <f>AP21/AP91</f>
        <v>7.8667426823824712E-3</v>
      </c>
    </row>
    <row r="22" spans="1:43" ht="15.2" customHeight="1" x14ac:dyDescent="0.25">
      <c r="A22" s="121" t="s">
        <v>640</v>
      </c>
      <c r="B22" s="122" t="s">
        <v>641</v>
      </c>
      <c r="C22" s="123">
        <v>2598</v>
      </c>
      <c r="D22" s="112">
        <f t="shared" si="0"/>
        <v>173.2</v>
      </c>
      <c r="F22" s="122" t="s">
        <v>640</v>
      </c>
      <c r="G22" s="126">
        <v>2701</v>
      </c>
      <c r="H22" s="112">
        <f t="shared" si="1"/>
        <v>180.06666666666666</v>
      </c>
      <c r="J22" s="122" t="s">
        <v>640</v>
      </c>
      <c r="K22" s="126">
        <v>2231</v>
      </c>
      <c r="L22" s="112">
        <f t="shared" si="2"/>
        <v>148.73333333333332</v>
      </c>
      <c r="N22" s="122" t="s">
        <v>640</v>
      </c>
      <c r="O22" s="126">
        <v>2181</v>
      </c>
      <c r="P22" s="112">
        <f t="shared" si="3"/>
        <v>145.4</v>
      </c>
      <c r="R22" s="122" t="s">
        <v>640</v>
      </c>
      <c r="S22" s="126">
        <v>1224</v>
      </c>
      <c r="T22" s="112">
        <f t="shared" si="4"/>
        <v>81.599999999999994</v>
      </c>
      <c r="U22" s="134">
        <v>89.2</v>
      </c>
      <c r="V22" s="151">
        <f>U22/U91</f>
        <v>2.2902154907916389E-2</v>
      </c>
      <c r="W22" s="152">
        <v>1130</v>
      </c>
      <c r="X22" s="112">
        <f t="shared" si="5"/>
        <v>75.333333333333329</v>
      </c>
      <c r="Y22" s="143">
        <f>X22/X91</f>
        <v>2.0271785441987718E-2</v>
      </c>
      <c r="Z22" s="144">
        <v>1024</v>
      </c>
      <c r="AA22">
        <f t="shared" si="6"/>
        <v>68.266666666666666</v>
      </c>
      <c r="AB22" s="63">
        <f>AA22/AA91</f>
        <v>1.8012075478335818E-2</v>
      </c>
      <c r="AC22" s="144">
        <v>880</v>
      </c>
      <c r="AD22">
        <f t="shared" si="7"/>
        <v>58.666666666666664</v>
      </c>
      <c r="AE22" s="143">
        <f>AD22/AD91</f>
        <v>1.5299624898400926E-2</v>
      </c>
      <c r="AF22" s="144">
        <v>829</v>
      </c>
      <c r="AG22">
        <f t="shared" si="8"/>
        <v>55.266666666666666</v>
      </c>
      <c r="AH22" s="143">
        <f>AG22/AG91</f>
        <v>1.4065449301181313E-2</v>
      </c>
      <c r="AI22" s="144">
        <v>752</v>
      </c>
      <c r="AJ22">
        <f t="shared" si="9"/>
        <v>50.133333333333333</v>
      </c>
      <c r="AK22" s="143">
        <f>AJ22/AJ91</f>
        <v>1.2694072020290258E-2</v>
      </c>
      <c r="AL22" s="144">
        <v>635</v>
      </c>
      <c r="AM22">
        <f t="shared" si="10"/>
        <v>42.333333333333336</v>
      </c>
      <c r="AN22" s="143">
        <f>AM22/AM91</f>
        <v>1.152732520672034E-2</v>
      </c>
      <c r="AO22" s="144">
        <v>400</v>
      </c>
      <c r="AP22">
        <f t="shared" si="11"/>
        <v>26.666666666666668</v>
      </c>
      <c r="AQ22" s="143">
        <f>AP22/AP91</f>
        <v>7.0712293774224458E-3</v>
      </c>
    </row>
    <row r="23" spans="1:43" ht="15.2" customHeight="1" x14ac:dyDescent="0.25">
      <c r="A23" s="121" t="s">
        <v>642</v>
      </c>
      <c r="B23" s="122" t="s">
        <v>643</v>
      </c>
      <c r="C23" s="123">
        <v>1216</v>
      </c>
      <c r="D23" s="112">
        <f t="shared" si="0"/>
        <v>81.066666666666663</v>
      </c>
      <c r="F23" s="122" t="s">
        <v>642</v>
      </c>
      <c r="G23" s="126">
        <v>1316</v>
      </c>
      <c r="H23" s="112">
        <f t="shared" si="1"/>
        <v>87.733333333333334</v>
      </c>
      <c r="J23" s="122" t="s">
        <v>642</v>
      </c>
      <c r="K23" s="126">
        <v>944</v>
      </c>
      <c r="L23" s="112">
        <f t="shared" si="2"/>
        <v>62.93333333333333</v>
      </c>
      <c r="N23" s="122" t="s">
        <v>642</v>
      </c>
      <c r="O23" s="126">
        <v>984</v>
      </c>
      <c r="P23" s="112">
        <f t="shared" si="3"/>
        <v>65.599999999999994</v>
      </c>
      <c r="R23" s="122" t="s">
        <v>642</v>
      </c>
      <c r="S23" s="126">
        <v>948</v>
      </c>
      <c r="T23" s="112">
        <f t="shared" si="4"/>
        <v>63.2</v>
      </c>
      <c r="U23" s="134">
        <v>63.93</v>
      </c>
      <c r="V23" s="151">
        <f>U23/U91</f>
        <v>1.6414066852725277E-2</v>
      </c>
      <c r="W23" s="152">
        <v>1083</v>
      </c>
      <c r="X23" s="112">
        <f t="shared" si="5"/>
        <v>72.2</v>
      </c>
      <c r="Y23" s="143">
        <f>X23/X91</f>
        <v>1.9428622684666108E-2</v>
      </c>
      <c r="Z23" s="144">
        <v>933</v>
      </c>
      <c r="AA23">
        <f t="shared" si="6"/>
        <v>62.2</v>
      </c>
      <c r="AB23" s="63">
        <f>AA23/AA91</f>
        <v>1.6411392989538396E-2</v>
      </c>
      <c r="AC23" s="144">
        <v>876</v>
      </c>
      <c r="AD23">
        <f t="shared" si="7"/>
        <v>58.4</v>
      </c>
      <c r="AE23" s="143">
        <f>AD23/AD91</f>
        <v>1.5230081148862741E-2</v>
      </c>
      <c r="AF23" s="144">
        <v>856</v>
      </c>
      <c r="AG23">
        <f t="shared" si="8"/>
        <v>57.06666666666667</v>
      </c>
      <c r="AH23" s="143">
        <f>AG23/AG91</f>
        <v>1.4523551992534625E-2</v>
      </c>
      <c r="AI23" s="144">
        <v>441</v>
      </c>
      <c r="AJ23">
        <f t="shared" si="9"/>
        <v>29.4</v>
      </c>
      <c r="AK23" s="143">
        <f>AJ23/AJ91</f>
        <v>7.4442629799840471E-3</v>
      </c>
      <c r="AL23" s="144">
        <v>532</v>
      </c>
      <c r="AM23">
        <f t="shared" si="10"/>
        <v>35.466666666666669</v>
      </c>
      <c r="AN23" s="143">
        <f>AM23/AM91</f>
        <v>9.6575385983861742E-3</v>
      </c>
      <c r="AO23" s="144">
        <v>570</v>
      </c>
      <c r="AP23">
        <f t="shared" si="11"/>
        <v>38</v>
      </c>
      <c r="AQ23" s="143">
        <f>AP23/AP91</f>
        <v>1.0076501862826985E-2</v>
      </c>
    </row>
    <row r="24" spans="1:43" ht="15.2" customHeight="1" x14ac:dyDescent="0.25">
      <c r="A24" s="121" t="s">
        <v>644</v>
      </c>
      <c r="B24" s="122" t="s">
        <v>645</v>
      </c>
      <c r="C24" s="123">
        <v>568</v>
      </c>
      <c r="D24" s="112">
        <f t="shared" si="0"/>
        <v>37.866666666666667</v>
      </c>
      <c r="F24" s="122" t="s">
        <v>644</v>
      </c>
      <c r="G24" s="126">
        <v>658</v>
      </c>
      <c r="H24" s="112">
        <f t="shared" si="1"/>
        <v>43.866666666666667</v>
      </c>
      <c r="J24" s="122" t="s">
        <v>644</v>
      </c>
      <c r="K24" s="126">
        <v>531</v>
      </c>
      <c r="L24" s="112">
        <f t="shared" si="2"/>
        <v>35.4</v>
      </c>
      <c r="N24" s="122" t="s">
        <v>644</v>
      </c>
      <c r="O24" s="126">
        <v>715</v>
      </c>
      <c r="P24" s="112">
        <f t="shared" si="3"/>
        <v>47.666666666666664</v>
      </c>
      <c r="R24" s="122" t="s">
        <v>644</v>
      </c>
      <c r="S24" s="126">
        <v>812</v>
      </c>
      <c r="T24" s="112">
        <f t="shared" si="4"/>
        <v>54.133333333333333</v>
      </c>
      <c r="U24" s="134">
        <v>37.33</v>
      </c>
      <c r="V24" s="151">
        <f>U24/U91</f>
        <v>9.5845004788398958E-3</v>
      </c>
      <c r="W24" s="152">
        <v>650</v>
      </c>
      <c r="X24" s="112">
        <f t="shared" si="5"/>
        <v>43.333333333333336</v>
      </c>
      <c r="Y24" s="143">
        <f>X24/X91</f>
        <v>1.1660761537426565E-2</v>
      </c>
      <c r="Z24" s="144">
        <v>540</v>
      </c>
      <c r="AA24">
        <f t="shared" si="6"/>
        <v>36</v>
      </c>
      <c r="AB24" s="63">
        <f>AA24/AA91</f>
        <v>9.498555428028653E-3</v>
      </c>
      <c r="AC24" s="144">
        <v>353</v>
      </c>
      <c r="AD24">
        <f t="shared" si="7"/>
        <v>23.533333333333335</v>
      </c>
      <c r="AE24" s="143">
        <f>AD24/AD91</f>
        <v>6.1372358967449183E-3</v>
      </c>
      <c r="AF24" s="144">
        <v>620</v>
      </c>
      <c r="AG24">
        <f t="shared" si="8"/>
        <v>41.333333333333336</v>
      </c>
      <c r="AH24" s="143">
        <f>AG24/AG91</f>
        <v>1.0519395134779752E-2</v>
      </c>
      <c r="AI24" s="144">
        <v>555</v>
      </c>
      <c r="AJ24">
        <f t="shared" si="9"/>
        <v>37</v>
      </c>
      <c r="AK24" s="143">
        <f>AJ24/AJ91</f>
        <v>9.3686302809323045E-3</v>
      </c>
      <c r="AL24" s="144">
        <v>565</v>
      </c>
      <c r="AM24">
        <f t="shared" si="10"/>
        <v>37.666666666666664</v>
      </c>
      <c r="AN24" s="143">
        <f>AM24/AM91</f>
        <v>1.0256596443774789E-2</v>
      </c>
      <c r="AO24" s="144">
        <v>701</v>
      </c>
      <c r="AP24">
        <f t="shared" si="11"/>
        <v>46.733333333333334</v>
      </c>
      <c r="AQ24" s="143">
        <f>AP24/AP91</f>
        <v>1.2392329483932837E-2</v>
      </c>
    </row>
    <row r="25" spans="1:43" ht="15.2" customHeight="1" x14ac:dyDescent="0.25">
      <c r="A25" s="121" t="s">
        <v>646</v>
      </c>
      <c r="B25" s="122" t="s">
        <v>647</v>
      </c>
      <c r="C25" s="123">
        <v>1035</v>
      </c>
      <c r="D25" s="112">
        <f t="shared" si="0"/>
        <v>69</v>
      </c>
      <c r="F25" s="122" t="s">
        <v>646</v>
      </c>
      <c r="G25" s="126">
        <v>1330</v>
      </c>
      <c r="H25" s="112">
        <f t="shared" si="1"/>
        <v>88.666666666666671</v>
      </c>
      <c r="J25" s="122" t="s">
        <v>646</v>
      </c>
      <c r="K25" s="126">
        <v>1061</v>
      </c>
      <c r="L25" s="112">
        <f t="shared" si="2"/>
        <v>70.733333333333334</v>
      </c>
      <c r="N25" s="122" t="s">
        <v>646</v>
      </c>
      <c r="O25" s="126">
        <v>969</v>
      </c>
      <c r="P25" s="112">
        <f t="shared" si="3"/>
        <v>64.599999999999994</v>
      </c>
      <c r="R25" s="122" t="s">
        <v>646</v>
      </c>
      <c r="S25" s="126">
        <v>1100</v>
      </c>
      <c r="T25" s="112">
        <f t="shared" si="4"/>
        <v>73.333333333333329</v>
      </c>
      <c r="U25" s="134">
        <v>72.67</v>
      </c>
      <c r="V25" s="151">
        <f>U25/U91</f>
        <v>1.8658067232716187E-2</v>
      </c>
      <c r="W25" s="152">
        <v>962</v>
      </c>
      <c r="X25" s="112">
        <f t="shared" si="5"/>
        <v>64.13333333333334</v>
      </c>
      <c r="Y25" s="143">
        <f>X25/X91</f>
        <v>1.7257927075391317E-2</v>
      </c>
      <c r="Z25" s="144">
        <v>663</v>
      </c>
      <c r="AA25">
        <f t="shared" si="6"/>
        <v>44.2</v>
      </c>
      <c r="AB25" s="63">
        <f>AA25/AA91</f>
        <v>1.166211527552407E-2</v>
      </c>
      <c r="AC25" s="144">
        <v>910</v>
      </c>
      <c r="AD25">
        <f t="shared" si="7"/>
        <v>60.666666666666664</v>
      </c>
      <c r="AE25" s="143">
        <f>AD25/AD91</f>
        <v>1.5821203019937322E-2</v>
      </c>
      <c r="AF25" s="144">
        <v>1022</v>
      </c>
      <c r="AG25">
        <f t="shared" si="8"/>
        <v>68.13333333333334</v>
      </c>
      <c r="AH25" s="143">
        <f>AG25/AG91</f>
        <v>1.7340035206040171E-2</v>
      </c>
      <c r="AI25" s="144">
        <v>980</v>
      </c>
      <c r="AJ25">
        <f t="shared" si="9"/>
        <v>65.333333333333329</v>
      </c>
      <c r="AK25" s="143">
        <f>AJ25/AJ91</f>
        <v>1.6542806622186771E-2</v>
      </c>
      <c r="AL25" s="144">
        <v>593</v>
      </c>
      <c r="AM25">
        <f t="shared" si="10"/>
        <v>39.533333333333331</v>
      </c>
      <c r="AN25" s="143">
        <f>AM25/AM91</f>
        <v>1.0764887948953009E-2</v>
      </c>
      <c r="AO25" s="144">
        <v>512</v>
      </c>
      <c r="AP25">
        <f t="shared" si="11"/>
        <v>34.133333333333333</v>
      </c>
      <c r="AQ25" s="143">
        <f>AP25/AP91</f>
        <v>9.05117360310073E-3</v>
      </c>
    </row>
    <row r="26" spans="1:43" ht="15.2" customHeight="1" x14ac:dyDescent="0.25">
      <c r="A26" s="121" t="s">
        <v>648</v>
      </c>
      <c r="B26" s="122" t="s">
        <v>649</v>
      </c>
      <c r="C26" s="123">
        <v>810</v>
      </c>
      <c r="D26" s="112">
        <f t="shared" si="0"/>
        <v>54</v>
      </c>
      <c r="F26" s="122" t="s">
        <v>648</v>
      </c>
      <c r="G26" s="126">
        <v>810</v>
      </c>
      <c r="H26" s="112">
        <f t="shared" si="1"/>
        <v>54</v>
      </c>
      <c r="J26" s="122" t="s">
        <v>648</v>
      </c>
      <c r="K26" s="126">
        <v>861</v>
      </c>
      <c r="L26" s="112">
        <f t="shared" si="2"/>
        <v>57.4</v>
      </c>
      <c r="N26" s="122" t="s">
        <v>648</v>
      </c>
      <c r="O26" s="126">
        <v>924</v>
      </c>
      <c r="P26" s="112">
        <f t="shared" si="3"/>
        <v>61.6</v>
      </c>
      <c r="R26" s="122" t="s">
        <v>648</v>
      </c>
      <c r="S26" s="126">
        <v>963</v>
      </c>
      <c r="T26" s="112">
        <f t="shared" si="4"/>
        <v>64.2</v>
      </c>
      <c r="U26" s="134">
        <v>57.8</v>
      </c>
      <c r="V26" s="151">
        <f>U26/U91</f>
        <v>1.4840185579344923E-2</v>
      </c>
      <c r="W26" s="152">
        <v>870</v>
      </c>
      <c r="X26" s="112">
        <f t="shared" si="5"/>
        <v>58</v>
      </c>
      <c r="Y26" s="143">
        <f>X26/X91</f>
        <v>1.5607480827017094E-2</v>
      </c>
      <c r="Z26" s="144">
        <v>831</v>
      </c>
      <c r="AA26">
        <f t="shared" si="6"/>
        <v>55.4</v>
      </c>
      <c r="AB26" s="63">
        <f>AA26/AA91</f>
        <v>1.4617221408688539E-2</v>
      </c>
      <c r="AC26" s="144">
        <v>795</v>
      </c>
      <c r="AD26">
        <f t="shared" si="7"/>
        <v>53</v>
      </c>
      <c r="AE26" s="143">
        <f>AD26/AD91</f>
        <v>1.3821820220714475E-2</v>
      </c>
      <c r="AF26" s="144">
        <v>849</v>
      </c>
      <c r="AG26">
        <f t="shared" si="8"/>
        <v>56.6</v>
      </c>
      <c r="AH26" s="143">
        <f>AG26/AG91</f>
        <v>1.4404784628109691E-2</v>
      </c>
      <c r="AI26" s="144">
        <v>873</v>
      </c>
      <c r="AJ26">
        <f t="shared" si="9"/>
        <v>58.2</v>
      </c>
      <c r="AK26" s="143">
        <f>AJ26/AJ91</f>
        <v>1.4736602225682707E-2</v>
      </c>
      <c r="AL26" s="144">
        <v>810</v>
      </c>
      <c r="AM26">
        <f t="shared" si="10"/>
        <v>54</v>
      </c>
      <c r="AN26" s="143">
        <f>AM26/AM91</f>
        <v>1.4704147114084213E-2</v>
      </c>
      <c r="AO26" s="144">
        <v>810</v>
      </c>
      <c r="AP26">
        <f t="shared" si="11"/>
        <v>54</v>
      </c>
      <c r="AQ26" s="143">
        <f>AP26/AP91</f>
        <v>1.4319239489280452E-2</v>
      </c>
    </row>
    <row r="27" spans="1:43" ht="15.2" customHeight="1" x14ac:dyDescent="0.25">
      <c r="A27" s="121" t="s">
        <v>650</v>
      </c>
      <c r="B27" s="122" t="s">
        <v>651</v>
      </c>
      <c r="C27" s="123">
        <v>15</v>
      </c>
      <c r="D27" s="112">
        <f t="shared" si="0"/>
        <v>1</v>
      </c>
      <c r="F27" s="122" t="s">
        <v>650</v>
      </c>
      <c r="G27" s="126">
        <v>15</v>
      </c>
      <c r="H27" s="112">
        <f t="shared" si="1"/>
        <v>1</v>
      </c>
      <c r="J27" s="122" t="s">
        <v>650</v>
      </c>
      <c r="K27" s="126">
        <v>18</v>
      </c>
      <c r="L27" s="112">
        <f t="shared" si="2"/>
        <v>1.2</v>
      </c>
      <c r="N27" s="122" t="s">
        <v>650</v>
      </c>
      <c r="O27" s="126">
        <v>27</v>
      </c>
      <c r="P27" s="112">
        <f t="shared" si="3"/>
        <v>1.8</v>
      </c>
      <c r="R27" s="122" t="s">
        <v>650</v>
      </c>
      <c r="S27" s="126">
        <v>21</v>
      </c>
      <c r="T27" s="112">
        <f t="shared" si="4"/>
        <v>1.4</v>
      </c>
      <c r="U27" s="134">
        <v>2</v>
      </c>
      <c r="V27" s="151">
        <f>U27/U91</f>
        <v>5.1350123111920155E-4</v>
      </c>
      <c r="W27" s="152">
        <v>27</v>
      </c>
      <c r="X27" s="112">
        <f t="shared" si="5"/>
        <v>1.8</v>
      </c>
      <c r="Y27" s="143">
        <f>X27/X91</f>
        <v>4.8437009463156498E-4</v>
      </c>
      <c r="Z27" s="144">
        <v>27</v>
      </c>
      <c r="AA27">
        <f t="shared" si="6"/>
        <v>1.8</v>
      </c>
      <c r="AB27" s="63">
        <f>AA27/AA91</f>
        <v>4.7492777140143268E-4</v>
      </c>
      <c r="AC27" s="144">
        <v>39</v>
      </c>
      <c r="AD27">
        <f t="shared" si="7"/>
        <v>2.6</v>
      </c>
      <c r="AE27" s="143">
        <f>AD27/AD91</f>
        <v>6.7805155799731387E-4</v>
      </c>
      <c r="AF27" s="144">
        <v>153</v>
      </c>
      <c r="AG27">
        <f t="shared" si="8"/>
        <v>10.199999999999999</v>
      </c>
      <c r="AH27" s="143">
        <f>AG27/AG91</f>
        <v>2.5959152510020996E-3</v>
      </c>
      <c r="AI27" s="144">
        <v>385</v>
      </c>
      <c r="AJ27">
        <f t="shared" si="9"/>
        <v>25.666666666666668</v>
      </c>
      <c r="AK27" s="143">
        <f>AJ27/AJ91</f>
        <v>6.4989597444305176E-3</v>
      </c>
      <c r="AL27" s="144">
        <v>303</v>
      </c>
      <c r="AM27">
        <f t="shared" si="10"/>
        <v>20.2</v>
      </c>
      <c r="AN27" s="143">
        <f>AM27/AM91</f>
        <v>5.5004402167500204E-3</v>
      </c>
      <c r="AO27" s="144">
        <v>525</v>
      </c>
      <c r="AP27">
        <f t="shared" si="11"/>
        <v>35</v>
      </c>
      <c r="AQ27" s="143">
        <f>AP27/AP91</f>
        <v>9.2809885578669597E-3</v>
      </c>
    </row>
    <row r="28" spans="1:43" ht="15.2" customHeight="1" x14ac:dyDescent="0.25">
      <c r="A28" s="121" t="s">
        <v>652</v>
      </c>
      <c r="B28" s="122" t="s">
        <v>653</v>
      </c>
      <c r="C28" s="123">
        <v>1059</v>
      </c>
      <c r="D28" s="112">
        <f t="shared" si="0"/>
        <v>70.599999999999994</v>
      </c>
      <c r="F28" s="122" t="s">
        <v>652</v>
      </c>
      <c r="G28" s="126">
        <v>1104</v>
      </c>
      <c r="H28" s="112">
        <f t="shared" si="1"/>
        <v>73.599999999999994</v>
      </c>
      <c r="J28" s="122" t="s">
        <v>652</v>
      </c>
      <c r="K28" s="126">
        <v>528</v>
      </c>
      <c r="L28" s="112">
        <f t="shared" si="2"/>
        <v>35.200000000000003</v>
      </c>
      <c r="N28" s="122" t="s">
        <v>652</v>
      </c>
      <c r="O28" s="126">
        <v>387</v>
      </c>
      <c r="P28" s="112">
        <f t="shared" si="3"/>
        <v>25.8</v>
      </c>
      <c r="R28" s="122" t="s">
        <v>652</v>
      </c>
      <c r="S28" s="126">
        <v>357</v>
      </c>
      <c r="T28" s="112">
        <f t="shared" si="4"/>
        <v>23.8</v>
      </c>
      <c r="U28" s="134">
        <v>21.4</v>
      </c>
      <c r="V28" s="151">
        <f>U28/U91</f>
        <v>5.4944631729754558E-3</v>
      </c>
      <c r="W28" s="152">
        <v>327</v>
      </c>
      <c r="X28" s="112">
        <f t="shared" si="5"/>
        <v>21.8</v>
      </c>
      <c r="Y28" s="143">
        <f>X28/X91</f>
        <v>5.8662600349822869E-3</v>
      </c>
      <c r="Z28" s="144">
        <v>288</v>
      </c>
      <c r="AA28">
        <f t="shared" si="6"/>
        <v>19.2</v>
      </c>
      <c r="AB28" s="63">
        <f>AA28/AA91</f>
        <v>5.0658962282819483E-3</v>
      </c>
      <c r="AC28" s="144">
        <v>291</v>
      </c>
      <c r="AD28">
        <f t="shared" si="7"/>
        <v>19.399999999999999</v>
      </c>
      <c r="AE28" s="143">
        <f>AD28/AD91</f>
        <v>5.059307778903034E-3</v>
      </c>
      <c r="AF28" s="144">
        <v>378</v>
      </c>
      <c r="AG28">
        <f t="shared" si="8"/>
        <v>25.2</v>
      </c>
      <c r="AH28" s="143">
        <f>AG28/AG91</f>
        <v>6.4134376789463645E-3</v>
      </c>
      <c r="AI28" s="144">
        <v>261</v>
      </c>
      <c r="AJ28">
        <f t="shared" si="9"/>
        <v>17.399999999999999</v>
      </c>
      <c r="AK28" s="143">
        <f>AJ28/AJ91</f>
        <v>4.4057882942762725E-3</v>
      </c>
      <c r="AL28" s="144">
        <v>372</v>
      </c>
      <c r="AM28">
        <f t="shared" si="10"/>
        <v>24.8</v>
      </c>
      <c r="AN28" s="143">
        <f>AM28/AM91</f>
        <v>6.7530157116534907E-3</v>
      </c>
      <c r="AO28" s="144">
        <v>465</v>
      </c>
      <c r="AP28">
        <f t="shared" si="11"/>
        <v>31</v>
      </c>
      <c r="AQ28" s="143">
        <f>AP28/AP91</f>
        <v>8.2203041512535924E-3</v>
      </c>
    </row>
    <row r="29" spans="1:43" ht="15.2" customHeight="1" x14ac:dyDescent="0.25">
      <c r="A29" s="121" t="s">
        <v>654</v>
      </c>
      <c r="B29" s="122" t="s">
        <v>655</v>
      </c>
      <c r="C29" s="123">
        <v>2515</v>
      </c>
      <c r="D29" s="112">
        <f t="shared" si="0"/>
        <v>167.66666666666666</v>
      </c>
      <c r="F29" s="122" t="s">
        <v>654</v>
      </c>
      <c r="G29" s="126">
        <v>2385</v>
      </c>
      <c r="H29" s="112">
        <f t="shared" si="1"/>
        <v>159</v>
      </c>
      <c r="J29" s="122" t="s">
        <v>654</v>
      </c>
      <c r="K29" s="126">
        <v>1736</v>
      </c>
      <c r="L29" s="112">
        <f t="shared" si="2"/>
        <v>115.73333333333333</v>
      </c>
      <c r="N29" s="122" t="s">
        <v>654</v>
      </c>
      <c r="O29" s="126">
        <v>1599</v>
      </c>
      <c r="P29" s="112">
        <f t="shared" si="3"/>
        <v>106.6</v>
      </c>
      <c r="R29" s="122" t="s">
        <v>654</v>
      </c>
      <c r="S29" s="126">
        <v>1436</v>
      </c>
      <c r="T29" s="112">
        <f t="shared" si="4"/>
        <v>95.733333333333334</v>
      </c>
      <c r="U29" s="134">
        <v>85.93</v>
      </c>
      <c r="V29" s="151">
        <f>U29/U91</f>
        <v>2.2062580395036495E-2</v>
      </c>
      <c r="W29" s="152">
        <v>1403</v>
      </c>
      <c r="X29" s="112">
        <f t="shared" si="5"/>
        <v>93.533333333333331</v>
      </c>
      <c r="Y29" s="143">
        <f>X29/X91</f>
        <v>2.5169305287706875E-2</v>
      </c>
      <c r="Z29" s="144">
        <v>1454</v>
      </c>
      <c r="AA29">
        <f t="shared" si="6"/>
        <v>96.933333333333337</v>
      </c>
      <c r="AB29" s="63">
        <f>AA29/AA91</f>
        <v>2.5575739985840115E-2</v>
      </c>
      <c r="AC29" s="144">
        <v>1270</v>
      </c>
      <c r="AD29">
        <f t="shared" si="7"/>
        <v>84.666666666666671</v>
      </c>
      <c r="AE29" s="143">
        <f>AD29/AD91</f>
        <v>2.2080140478374068E-2</v>
      </c>
      <c r="AF29" s="144">
        <v>1498</v>
      </c>
      <c r="AG29">
        <f t="shared" si="8"/>
        <v>99.86666666666666</v>
      </c>
      <c r="AH29" s="143">
        <f>AG29/AG91</f>
        <v>2.5416215986935591E-2</v>
      </c>
      <c r="AI29" s="144">
        <v>1771</v>
      </c>
      <c r="AJ29">
        <f t="shared" si="9"/>
        <v>118.06666666666666</v>
      </c>
      <c r="AK29" s="143">
        <f>AJ29/AJ91</f>
        <v>2.989521482438038E-2</v>
      </c>
      <c r="AL29" s="144">
        <v>1881</v>
      </c>
      <c r="AM29">
        <f t="shared" si="10"/>
        <v>125.4</v>
      </c>
      <c r="AN29" s="143">
        <f>AM29/AM91</f>
        <v>3.414629718715112E-2</v>
      </c>
      <c r="AO29" s="144">
        <v>2209</v>
      </c>
      <c r="AP29">
        <f t="shared" si="11"/>
        <v>147.26666666666668</v>
      </c>
      <c r="AQ29" s="143">
        <f>AP29/AP91</f>
        <v>3.9050864236815461E-2</v>
      </c>
    </row>
    <row r="30" spans="1:43" ht="15.2" customHeight="1" x14ac:dyDescent="0.25">
      <c r="A30" s="121" t="s">
        <v>656</v>
      </c>
      <c r="B30" s="122" t="s">
        <v>657</v>
      </c>
      <c r="C30" s="123">
        <v>845</v>
      </c>
      <c r="D30" s="112">
        <f t="shared" si="0"/>
        <v>56.333333333333336</v>
      </c>
      <c r="F30" s="122" t="s">
        <v>656</v>
      </c>
      <c r="G30" s="126">
        <v>877</v>
      </c>
      <c r="H30" s="112">
        <f t="shared" si="1"/>
        <v>58.466666666666669</v>
      </c>
      <c r="J30" s="122" t="s">
        <v>656</v>
      </c>
      <c r="K30" s="126">
        <v>826</v>
      </c>
      <c r="L30" s="112">
        <f t="shared" si="2"/>
        <v>55.06666666666667</v>
      </c>
      <c r="N30" s="122" t="s">
        <v>656</v>
      </c>
      <c r="O30" s="126">
        <v>538</v>
      </c>
      <c r="P30" s="112">
        <f t="shared" si="3"/>
        <v>35.866666666666667</v>
      </c>
      <c r="R30" s="122" t="s">
        <v>656</v>
      </c>
      <c r="S30" s="126">
        <v>633</v>
      </c>
      <c r="T30" s="112">
        <f t="shared" si="4"/>
        <v>42.2</v>
      </c>
      <c r="U30" s="134">
        <v>48.33</v>
      </c>
      <c r="V30" s="151">
        <f>U30/U91</f>
        <v>1.2408757249995505E-2</v>
      </c>
      <c r="W30" s="152">
        <v>590</v>
      </c>
      <c r="X30" s="112">
        <f t="shared" si="5"/>
        <v>39.333333333333336</v>
      </c>
      <c r="Y30" s="143">
        <f>X30/X91</f>
        <v>1.0584383549356421E-2</v>
      </c>
      <c r="Z30" s="144">
        <v>570</v>
      </c>
      <c r="AA30">
        <f t="shared" si="6"/>
        <v>38</v>
      </c>
      <c r="AB30" s="63">
        <f>AA30/AA91</f>
        <v>1.0026252951808022E-2</v>
      </c>
      <c r="AC30" s="144">
        <v>730</v>
      </c>
      <c r="AD30">
        <f t="shared" si="7"/>
        <v>48.666666666666664</v>
      </c>
      <c r="AE30" s="143">
        <f>AD30/AD91</f>
        <v>1.269173429071895E-2</v>
      </c>
      <c r="AF30" s="144">
        <v>474</v>
      </c>
      <c r="AG30">
        <f t="shared" si="8"/>
        <v>31.6</v>
      </c>
      <c r="AH30" s="143">
        <f>AG30/AG91</f>
        <v>8.0422472482025841E-3</v>
      </c>
      <c r="AI30" s="144">
        <v>576</v>
      </c>
      <c r="AJ30">
        <f t="shared" si="9"/>
        <v>38.4</v>
      </c>
      <c r="AK30" s="143">
        <f>AJ30/AJ91</f>
        <v>9.7231189942648781E-3</v>
      </c>
      <c r="AL30" s="144">
        <v>617</v>
      </c>
      <c r="AM30">
        <f t="shared" si="10"/>
        <v>41.133333333333333</v>
      </c>
      <c r="AN30" s="143">
        <f>AM30/AM91</f>
        <v>1.1200566381962913E-2</v>
      </c>
      <c r="AO30" s="144">
        <v>756</v>
      </c>
      <c r="AP30">
        <f t="shared" si="11"/>
        <v>50.4</v>
      </c>
      <c r="AQ30" s="143">
        <f>AP30/AP91</f>
        <v>1.3364623523328421E-2</v>
      </c>
    </row>
    <row r="31" spans="1:43" ht="15.2" customHeight="1" x14ac:dyDescent="0.25">
      <c r="A31" s="121" t="s">
        <v>658</v>
      </c>
      <c r="B31" s="122" t="s">
        <v>659</v>
      </c>
      <c r="C31" s="123">
        <v>1039</v>
      </c>
      <c r="D31" s="112">
        <f t="shared" si="0"/>
        <v>69.266666666666666</v>
      </c>
      <c r="F31" s="122" t="s">
        <v>658</v>
      </c>
      <c r="G31" s="126">
        <v>819</v>
      </c>
      <c r="H31" s="112">
        <f t="shared" si="1"/>
        <v>54.6</v>
      </c>
      <c r="J31" s="122" t="s">
        <v>658</v>
      </c>
      <c r="K31" s="126">
        <v>812</v>
      </c>
      <c r="L31" s="112">
        <f t="shared" si="2"/>
        <v>54.133333333333333</v>
      </c>
      <c r="N31" s="122" t="s">
        <v>658</v>
      </c>
      <c r="O31" s="126">
        <v>572</v>
      </c>
      <c r="P31" s="112">
        <f t="shared" si="3"/>
        <v>38.133333333333333</v>
      </c>
      <c r="R31" s="122" t="s">
        <v>658</v>
      </c>
      <c r="S31" s="126">
        <v>610</v>
      </c>
      <c r="T31" s="112">
        <f t="shared" si="4"/>
        <v>40.666666666666664</v>
      </c>
      <c r="U31" s="134">
        <v>42.2</v>
      </c>
      <c r="V31" s="151">
        <f>U31/U91</f>
        <v>1.0834875976615152E-2</v>
      </c>
      <c r="W31" s="152">
        <v>603</v>
      </c>
      <c r="X31" s="112">
        <f t="shared" si="5"/>
        <v>40.200000000000003</v>
      </c>
      <c r="Y31" s="143">
        <f>X31/X91</f>
        <v>1.0817598780104952E-2</v>
      </c>
      <c r="Z31" s="144">
        <v>559</v>
      </c>
      <c r="AA31">
        <f t="shared" si="6"/>
        <v>37.266666666666666</v>
      </c>
      <c r="AB31" s="63">
        <f>AA31/AA91</f>
        <v>9.8327638597555875E-3</v>
      </c>
      <c r="AC31" s="144">
        <v>688</v>
      </c>
      <c r="AD31">
        <f t="shared" si="7"/>
        <v>45.866666666666667</v>
      </c>
      <c r="AE31" s="143">
        <f>AD31/AD91</f>
        <v>1.1961524920567998E-2</v>
      </c>
      <c r="AF31" s="144">
        <v>473</v>
      </c>
      <c r="AG31">
        <f t="shared" si="8"/>
        <v>31.533333333333335</v>
      </c>
      <c r="AH31" s="143">
        <f>AG31/AG91</f>
        <v>8.0252804818561653E-3</v>
      </c>
      <c r="AI31" s="144">
        <v>593</v>
      </c>
      <c r="AJ31">
        <f t="shared" si="9"/>
        <v>39.533333333333331</v>
      </c>
      <c r="AK31" s="143">
        <f>AJ31/AJ91</f>
        <v>1.0010086047915057E-2</v>
      </c>
      <c r="AL31" s="144">
        <v>450</v>
      </c>
      <c r="AM31">
        <f t="shared" si="10"/>
        <v>30</v>
      </c>
      <c r="AN31" s="143">
        <f>AM31/AM91</f>
        <v>8.1689706189356729E-3</v>
      </c>
      <c r="AO31" s="144">
        <v>555</v>
      </c>
      <c r="AP31">
        <f t="shared" si="11"/>
        <v>37</v>
      </c>
      <c r="AQ31" s="143">
        <f>AP31/AP91</f>
        <v>9.8113307611736433E-3</v>
      </c>
    </row>
    <row r="32" spans="1:43" ht="15.2" customHeight="1" x14ac:dyDescent="0.25">
      <c r="A32" s="121" t="s">
        <v>660</v>
      </c>
      <c r="B32" s="122" t="s">
        <v>661</v>
      </c>
      <c r="C32" s="123">
        <v>983</v>
      </c>
      <c r="D32" s="112">
        <f t="shared" si="0"/>
        <v>65.533333333333331</v>
      </c>
      <c r="F32" s="122" t="s">
        <v>660</v>
      </c>
      <c r="G32" s="126">
        <v>1231</v>
      </c>
      <c r="H32" s="112">
        <f t="shared" si="1"/>
        <v>82.066666666666663</v>
      </c>
      <c r="J32" s="122" t="s">
        <v>660</v>
      </c>
      <c r="K32" s="126">
        <v>923</v>
      </c>
      <c r="L32" s="112">
        <f t="shared" si="2"/>
        <v>61.533333333333331</v>
      </c>
      <c r="N32" s="122" t="s">
        <v>660</v>
      </c>
      <c r="O32" s="126">
        <v>389</v>
      </c>
      <c r="P32" s="112">
        <f t="shared" si="3"/>
        <v>25.933333333333334</v>
      </c>
      <c r="R32" s="122" t="s">
        <v>660</v>
      </c>
      <c r="S32" s="126">
        <v>171</v>
      </c>
      <c r="T32" s="112">
        <f t="shared" si="4"/>
        <v>11.4</v>
      </c>
      <c r="U32" s="134">
        <v>13.4</v>
      </c>
      <c r="V32" s="151">
        <f>U32/U91</f>
        <v>3.44045824849865E-3</v>
      </c>
      <c r="W32" s="152">
        <v>67</v>
      </c>
      <c r="X32" s="112">
        <f t="shared" si="5"/>
        <v>4.4666666666666668</v>
      </c>
      <c r="Y32" s="143">
        <f>X32/X91</f>
        <v>1.2019554200116613E-3</v>
      </c>
      <c r="Z32" s="144">
        <v>15</v>
      </c>
      <c r="AA32">
        <f t="shared" si="6"/>
        <v>1</v>
      </c>
      <c r="AB32" s="63">
        <f>AA32/AA91</f>
        <v>2.6384876188968482E-4</v>
      </c>
      <c r="AC32" s="144">
        <v>55</v>
      </c>
      <c r="AD32">
        <f t="shared" si="7"/>
        <v>3.6666666666666665</v>
      </c>
      <c r="AE32" s="143">
        <f>AD32/AD91</f>
        <v>9.5622655615005788E-4</v>
      </c>
      <c r="AF32" s="144">
        <v>52</v>
      </c>
      <c r="AG32">
        <f t="shared" si="8"/>
        <v>3.4666666666666668</v>
      </c>
      <c r="AH32" s="143">
        <f>AG32/AG91</f>
        <v>8.8227185001378561E-4</v>
      </c>
      <c r="AI32" s="144">
        <v>44</v>
      </c>
      <c r="AJ32">
        <f t="shared" si="9"/>
        <v>2.9333333333333331</v>
      </c>
      <c r="AK32" s="143">
        <f>AJ32/AJ91</f>
        <v>7.4273825650634476E-4</v>
      </c>
      <c r="AL32" s="144">
        <v>29</v>
      </c>
      <c r="AM32">
        <f t="shared" si="10"/>
        <v>1.9333333333333333</v>
      </c>
      <c r="AN32" s="143">
        <f>AM32/AM91</f>
        <v>5.2644477322029903E-4</v>
      </c>
      <c r="AO32" s="144">
        <v>81</v>
      </c>
      <c r="AP32">
        <f t="shared" si="11"/>
        <v>5.4</v>
      </c>
      <c r="AQ32" s="143">
        <f>AP32/AP91</f>
        <v>1.4319239489280454E-3</v>
      </c>
    </row>
    <row r="33" spans="1:43" ht="15.2" customHeight="1" x14ac:dyDescent="0.25">
      <c r="A33" s="121" t="s">
        <v>662</v>
      </c>
      <c r="B33" s="122" t="s">
        <v>663</v>
      </c>
      <c r="C33" s="123">
        <v>926.5</v>
      </c>
      <c r="D33" s="112">
        <f t="shared" si="0"/>
        <v>61.766666666666666</v>
      </c>
      <c r="F33" s="122" t="s">
        <v>662</v>
      </c>
      <c r="G33" s="126">
        <v>1070.5</v>
      </c>
      <c r="H33" s="112">
        <f t="shared" si="1"/>
        <v>71.36666666666666</v>
      </c>
      <c r="J33" s="122" t="s">
        <v>662</v>
      </c>
      <c r="K33" s="126">
        <v>905</v>
      </c>
      <c r="L33" s="112">
        <f t="shared" si="2"/>
        <v>60.333333333333336</v>
      </c>
      <c r="N33" s="122" t="s">
        <v>662</v>
      </c>
      <c r="O33" s="126">
        <v>947.5</v>
      </c>
      <c r="P33" s="112">
        <f t="shared" si="3"/>
        <v>63.166666666666664</v>
      </c>
      <c r="R33" s="122" t="s">
        <v>662</v>
      </c>
      <c r="S33" s="126">
        <v>800</v>
      </c>
      <c r="T33" s="112">
        <f t="shared" si="4"/>
        <v>53.333333333333336</v>
      </c>
      <c r="U33" s="134">
        <v>54.33</v>
      </c>
      <c r="V33" s="151">
        <f>U33/U91</f>
        <v>1.3949260943353109E-2</v>
      </c>
      <c r="W33" s="152">
        <v>783.5</v>
      </c>
      <c r="X33" s="112">
        <f t="shared" si="5"/>
        <v>52.233333333333334</v>
      </c>
      <c r="Y33" s="143">
        <f>X33/X91</f>
        <v>1.4055702560882635E-2</v>
      </c>
      <c r="Z33" s="144">
        <v>740.5</v>
      </c>
      <c r="AA33">
        <f t="shared" si="6"/>
        <v>49.366666666666667</v>
      </c>
      <c r="AB33" s="63">
        <f>AA33/AA91</f>
        <v>1.3025333878620773E-2</v>
      </c>
      <c r="AC33" s="144">
        <v>428</v>
      </c>
      <c r="AD33">
        <f t="shared" si="7"/>
        <v>28.533333333333335</v>
      </c>
      <c r="AE33" s="143">
        <f>AD33/AD91</f>
        <v>7.4411812005859062E-3</v>
      </c>
      <c r="AF33" s="144">
        <v>395.5</v>
      </c>
      <c r="AG33">
        <f t="shared" si="8"/>
        <v>26.366666666666667</v>
      </c>
      <c r="AH33" s="143">
        <f>AG33/AG91</f>
        <v>6.7103560900086965E-3</v>
      </c>
      <c r="AI33" s="144">
        <v>526</v>
      </c>
      <c r="AJ33">
        <f t="shared" si="9"/>
        <v>35.06666666666667</v>
      </c>
      <c r="AK33" s="143">
        <f>AJ33/AJ91</f>
        <v>8.8790982482349415E-3</v>
      </c>
      <c r="AL33" s="144">
        <v>428</v>
      </c>
      <c r="AM33">
        <f t="shared" si="10"/>
        <v>28.533333333333335</v>
      </c>
      <c r="AN33" s="143">
        <f>AM33/AM91</f>
        <v>7.7695987220099301E-3</v>
      </c>
      <c r="AO33" s="144">
        <v>367.5</v>
      </c>
      <c r="AP33">
        <f t="shared" si="11"/>
        <v>24.5</v>
      </c>
      <c r="AQ33" s="143">
        <f>AP33/AP91</f>
        <v>6.4966919905068725E-3</v>
      </c>
    </row>
    <row r="34" spans="1:43" ht="15.2" customHeight="1" x14ac:dyDescent="0.25">
      <c r="A34" s="121" t="s">
        <v>664</v>
      </c>
      <c r="B34" s="122" t="s">
        <v>665</v>
      </c>
      <c r="C34" s="123">
        <v>3506</v>
      </c>
      <c r="D34" s="112">
        <f t="shared" si="0"/>
        <v>233.73333333333332</v>
      </c>
      <c r="F34" s="122" t="s">
        <v>664</v>
      </c>
      <c r="G34" s="126">
        <v>4072</v>
      </c>
      <c r="H34" s="112">
        <f t="shared" si="1"/>
        <v>271.46666666666664</v>
      </c>
      <c r="J34" s="122" t="s">
        <v>664</v>
      </c>
      <c r="K34" s="126">
        <v>3962</v>
      </c>
      <c r="L34" s="112">
        <f t="shared" si="2"/>
        <v>264.13333333333333</v>
      </c>
      <c r="N34" s="122" t="s">
        <v>664</v>
      </c>
      <c r="O34" s="126">
        <v>4161</v>
      </c>
      <c r="P34" s="112">
        <f t="shared" si="3"/>
        <v>277.39999999999998</v>
      </c>
      <c r="R34" s="122" t="s">
        <v>664</v>
      </c>
      <c r="S34" s="126">
        <v>3840</v>
      </c>
      <c r="T34" s="112">
        <f t="shared" si="4"/>
        <v>256</v>
      </c>
      <c r="U34" s="134">
        <v>236</v>
      </c>
      <c r="V34" s="151">
        <f>U34/U91</f>
        <v>6.0593145272065774E-2</v>
      </c>
      <c r="W34" s="152">
        <v>3382</v>
      </c>
      <c r="X34" s="112">
        <f t="shared" si="5"/>
        <v>225.46666666666667</v>
      </c>
      <c r="Y34" s="143">
        <f>X34/X91</f>
        <v>6.0671839260887143E-2</v>
      </c>
      <c r="Z34" s="144">
        <v>3343</v>
      </c>
      <c r="AA34">
        <f t="shared" si="6"/>
        <v>222.86666666666667</v>
      </c>
      <c r="AB34" s="63">
        <f>AA34/AA91</f>
        <v>5.8803094066481092E-2</v>
      </c>
      <c r="AC34" s="144">
        <v>3711</v>
      </c>
      <c r="AD34">
        <f t="shared" si="7"/>
        <v>247.4</v>
      </c>
      <c r="AE34" s="143">
        <f>AD34/AD91</f>
        <v>6.4519213634052094E-2</v>
      </c>
      <c r="AF34" s="144">
        <v>3650</v>
      </c>
      <c r="AG34">
        <f t="shared" si="8"/>
        <v>243.33333333333334</v>
      </c>
      <c r="AH34" s="143">
        <f>AG34/AG91</f>
        <v>6.1928697164429183E-2</v>
      </c>
      <c r="AI34" s="144">
        <v>3626</v>
      </c>
      <c r="AJ34">
        <f t="shared" si="9"/>
        <v>241.73333333333332</v>
      </c>
      <c r="AK34" s="143">
        <f>AJ34/AJ91</f>
        <v>6.1208384502091054E-2</v>
      </c>
      <c r="AL34" s="144">
        <v>4062</v>
      </c>
      <c r="AM34">
        <f t="shared" si="10"/>
        <v>270.8</v>
      </c>
      <c r="AN34" s="143">
        <f>AM34/AM91</f>
        <v>7.3738574786926012E-2</v>
      </c>
      <c r="AO34" s="144">
        <v>3872</v>
      </c>
      <c r="AP34">
        <f t="shared" si="11"/>
        <v>258.13333333333333</v>
      </c>
      <c r="AQ34" s="143">
        <f>AP34/AP91</f>
        <v>6.8449500373449268E-2</v>
      </c>
    </row>
    <row r="35" spans="1:43" ht="15.2" customHeight="1" x14ac:dyDescent="0.25">
      <c r="A35" s="121" t="s">
        <v>666</v>
      </c>
      <c r="B35" s="122" t="s">
        <v>667</v>
      </c>
      <c r="C35" s="123">
        <v>4</v>
      </c>
      <c r="D35" s="112">
        <f t="shared" si="0"/>
        <v>0.26666666666666666</v>
      </c>
      <c r="F35" s="122" t="s">
        <v>666</v>
      </c>
      <c r="G35" s="126">
        <v>17</v>
      </c>
      <c r="H35" s="112">
        <f t="shared" si="1"/>
        <v>1.1333333333333333</v>
      </c>
      <c r="J35" s="122" t="s">
        <v>666</v>
      </c>
      <c r="K35" s="126">
        <v>9</v>
      </c>
      <c r="L35" s="112">
        <f t="shared" si="2"/>
        <v>0.6</v>
      </c>
      <c r="N35" s="122" t="s">
        <v>666</v>
      </c>
      <c r="O35" s="126">
        <v>15</v>
      </c>
      <c r="P35" s="112">
        <f t="shared" si="3"/>
        <v>1</v>
      </c>
      <c r="R35" s="122" t="s">
        <v>666</v>
      </c>
      <c r="S35" s="126">
        <v>9</v>
      </c>
      <c r="T35" s="112">
        <f t="shared" si="4"/>
        <v>0.6</v>
      </c>
      <c r="U35" s="134">
        <v>0.73</v>
      </c>
      <c r="V35" s="151">
        <f>U35/U91</f>
        <v>1.8742794935850855E-4</v>
      </c>
      <c r="W35" s="152">
        <v>13</v>
      </c>
      <c r="X35" s="112">
        <f t="shared" si="5"/>
        <v>0.8666666666666667</v>
      </c>
      <c r="Y35" s="143">
        <f>X35/X91</f>
        <v>2.3321523074853131E-4</v>
      </c>
      <c r="Z35" s="144">
        <v>8</v>
      </c>
      <c r="AA35">
        <f t="shared" si="6"/>
        <v>0.53333333333333333</v>
      </c>
      <c r="AB35" s="63">
        <f>AA35/AA91</f>
        <v>1.4071933967449858E-4</v>
      </c>
      <c r="AC35" s="144">
        <v>5</v>
      </c>
      <c r="AD35">
        <f t="shared" si="7"/>
        <v>0.33333333333333331</v>
      </c>
      <c r="AE35" s="143">
        <f>AD35/AD91</f>
        <v>8.6929686922732543E-5</v>
      </c>
      <c r="AF35" s="144">
        <v>17</v>
      </c>
      <c r="AG35">
        <f t="shared" si="8"/>
        <v>1.1333333333333333</v>
      </c>
      <c r="AH35" s="143">
        <f>AG35/AG91</f>
        <v>2.8843502788912219E-4</v>
      </c>
      <c r="AI35" s="144">
        <v>9</v>
      </c>
      <c r="AJ35">
        <f t="shared" si="9"/>
        <v>0.6</v>
      </c>
      <c r="AK35" s="143">
        <f>AJ35/AJ91</f>
        <v>1.5192373428538872E-4</v>
      </c>
      <c r="AL35" s="144">
        <v>13</v>
      </c>
      <c r="AM35">
        <f t="shared" si="10"/>
        <v>0.8666666666666667</v>
      </c>
      <c r="AN35" s="143">
        <f>AM35/AM91</f>
        <v>2.3599248454703059E-4</v>
      </c>
      <c r="AO35" s="144">
        <v>0</v>
      </c>
      <c r="AP35">
        <f t="shared" si="11"/>
        <v>0</v>
      </c>
      <c r="AQ35" s="143">
        <f>AP35/AP91</f>
        <v>0</v>
      </c>
    </row>
    <row r="36" spans="1:43" ht="15.2" customHeight="1" x14ac:dyDescent="0.25">
      <c r="A36" s="121" t="s">
        <v>668</v>
      </c>
      <c r="B36" s="122" t="s">
        <v>669</v>
      </c>
      <c r="C36" s="123">
        <v>15</v>
      </c>
      <c r="D36" s="112">
        <f t="shared" si="0"/>
        <v>1</v>
      </c>
      <c r="F36" s="122" t="s">
        <v>668</v>
      </c>
      <c r="G36" s="126">
        <v>21</v>
      </c>
      <c r="H36" s="112">
        <f t="shared" si="1"/>
        <v>1.4</v>
      </c>
      <c r="J36" s="122" t="s">
        <v>668</v>
      </c>
      <c r="K36" s="126">
        <v>6</v>
      </c>
      <c r="L36" s="112">
        <f t="shared" si="2"/>
        <v>0.4</v>
      </c>
      <c r="N36" s="122" t="s">
        <v>668</v>
      </c>
      <c r="O36" s="126">
        <v>6</v>
      </c>
      <c r="P36" s="112">
        <f t="shared" si="3"/>
        <v>0.4</v>
      </c>
      <c r="R36" s="122"/>
      <c r="S36" s="126"/>
      <c r="T36" s="112">
        <f t="shared" si="4"/>
        <v>0</v>
      </c>
      <c r="U36" s="134">
        <v>0</v>
      </c>
      <c r="V36" s="151">
        <f>U36/U91</f>
        <v>0</v>
      </c>
      <c r="W36" s="153"/>
      <c r="X36" s="112">
        <f t="shared" si="5"/>
        <v>0</v>
      </c>
      <c r="Y36" s="143">
        <f>X36/X91</f>
        <v>0</v>
      </c>
      <c r="Z36" s="144">
        <v>33</v>
      </c>
      <c r="AA36">
        <f t="shared" si="6"/>
        <v>2.2000000000000002</v>
      </c>
      <c r="AB36" s="63">
        <f>AA36/AA91</f>
        <v>5.8046727615730664E-4</v>
      </c>
      <c r="AC36" s="144"/>
      <c r="AD36">
        <f t="shared" si="7"/>
        <v>0</v>
      </c>
      <c r="AE36" s="143">
        <f>AD36/AD91</f>
        <v>0</v>
      </c>
      <c r="AF36" s="144">
        <v>0</v>
      </c>
      <c r="AG36">
        <f t="shared" si="8"/>
        <v>0</v>
      </c>
      <c r="AH36" s="143">
        <f>AG36/AG91</f>
        <v>0</v>
      </c>
      <c r="AI36" s="144">
        <v>0</v>
      </c>
      <c r="AJ36">
        <f t="shared" si="9"/>
        <v>0</v>
      </c>
      <c r="AK36" s="143">
        <f>AJ36/AJ91</f>
        <v>0</v>
      </c>
      <c r="AL36" s="144">
        <v>0</v>
      </c>
      <c r="AM36">
        <f t="shared" si="10"/>
        <v>0</v>
      </c>
      <c r="AN36" s="143">
        <f>AM36/AM91</f>
        <v>0</v>
      </c>
      <c r="AO36" s="144">
        <v>0</v>
      </c>
      <c r="AP36">
        <f t="shared" si="11"/>
        <v>0</v>
      </c>
      <c r="AQ36" s="143">
        <f>AP36/AP91</f>
        <v>0</v>
      </c>
    </row>
    <row r="37" spans="1:43" ht="15.2" customHeight="1" x14ac:dyDescent="0.25">
      <c r="A37" s="127" t="s">
        <v>670</v>
      </c>
      <c r="B37" s="122" t="s">
        <v>671</v>
      </c>
      <c r="D37" s="112">
        <v>0</v>
      </c>
      <c r="H37" s="112">
        <v>0</v>
      </c>
      <c r="J37" s="122" t="s">
        <v>670</v>
      </c>
      <c r="K37" s="126">
        <v>9</v>
      </c>
      <c r="L37" s="112">
        <f t="shared" si="2"/>
        <v>0.6</v>
      </c>
      <c r="N37" s="122" t="s">
        <v>670</v>
      </c>
      <c r="O37" s="126">
        <v>9</v>
      </c>
      <c r="P37" s="112">
        <f t="shared" si="3"/>
        <v>0.6</v>
      </c>
      <c r="R37" s="122" t="s">
        <v>670</v>
      </c>
      <c r="S37" s="126">
        <v>3</v>
      </c>
      <c r="T37" s="112">
        <f t="shared" si="4"/>
        <v>0.2</v>
      </c>
      <c r="U37" s="134">
        <v>0</v>
      </c>
      <c r="V37" s="151">
        <v>0</v>
      </c>
      <c r="W37" s="152">
        <v>3</v>
      </c>
      <c r="X37" s="112">
        <f t="shared" si="5"/>
        <v>0.2</v>
      </c>
      <c r="Y37" s="143">
        <v>0</v>
      </c>
      <c r="Z37" s="144"/>
      <c r="AA37">
        <f t="shared" si="6"/>
        <v>0</v>
      </c>
      <c r="AB37" s="63">
        <v>0</v>
      </c>
      <c r="AC37" s="144"/>
      <c r="AD37">
        <f t="shared" si="7"/>
        <v>0</v>
      </c>
      <c r="AE37" s="143">
        <v>0</v>
      </c>
      <c r="AF37" s="144">
        <v>0</v>
      </c>
      <c r="AG37">
        <f t="shared" si="8"/>
        <v>0</v>
      </c>
      <c r="AH37" s="143">
        <f>AG37/AG91</f>
        <v>0</v>
      </c>
      <c r="AI37" s="144">
        <v>0</v>
      </c>
      <c r="AJ37">
        <f t="shared" si="9"/>
        <v>0</v>
      </c>
      <c r="AK37" s="143">
        <f>AJ37/AJ91</f>
        <v>0</v>
      </c>
      <c r="AL37" s="144">
        <v>0</v>
      </c>
      <c r="AM37">
        <f t="shared" si="10"/>
        <v>0</v>
      </c>
      <c r="AN37" s="143">
        <f>AM37/AM91</f>
        <v>0</v>
      </c>
      <c r="AO37" s="144">
        <v>0</v>
      </c>
      <c r="AP37">
        <f t="shared" si="11"/>
        <v>0</v>
      </c>
      <c r="AQ37" s="143">
        <f>AP37/AP91</f>
        <v>0</v>
      </c>
    </row>
    <row r="38" spans="1:43" ht="15.2" customHeight="1" x14ac:dyDescent="0.25">
      <c r="A38" s="121" t="s">
        <v>672</v>
      </c>
      <c r="B38" s="122" t="s">
        <v>673</v>
      </c>
      <c r="C38" s="123">
        <v>6</v>
      </c>
      <c r="D38" s="112">
        <f t="shared" ref="D38:D89" si="12">C38/15</f>
        <v>0.4</v>
      </c>
      <c r="F38" s="122" t="s">
        <v>670</v>
      </c>
      <c r="G38" s="126">
        <v>18</v>
      </c>
      <c r="H38" s="112">
        <f t="shared" ref="H38:H89" si="13">G38/15</f>
        <v>1.2</v>
      </c>
      <c r="J38" s="122" t="s">
        <v>672</v>
      </c>
      <c r="K38" s="126">
        <v>717</v>
      </c>
      <c r="L38" s="112">
        <f t="shared" si="2"/>
        <v>47.8</v>
      </c>
      <c r="N38" s="122" t="s">
        <v>672</v>
      </c>
      <c r="O38" s="126">
        <v>994</v>
      </c>
      <c r="P38" s="112">
        <f t="shared" si="3"/>
        <v>66.266666666666666</v>
      </c>
      <c r="R38" s="122" t="s">
        <v>672</v>
      </c>
      <c r="S38" s="126">
        <v>763</v>
      </c>
      <c r="T38" s="112">
        <f t="shared" si="4"/>
        <v>50.866666666666667</v>
      </c>
      <c r="U38" s="134">
        <v>72.400000000000006</v>
      </c>
      <c r="V38" s="151">
        <f>U38/U91</f>
        <v>1.8588744566515096E-2</v>
      </c>
      <c r="W38" s="152">
        <v>1056</v>
      </c>
      <c r="X38" s="112">
        <f t="shared" si="5"/>
        <v>70.400000000000006</v>
      </c>
      <c r="Y38" s="143">
        <f>X38/X91</f>
        <v>1.8944252590034544E-2</v>
      </c>
      <c r="Z38" s="144">
        <v>628</v>
      </c>
      <c r="AA38">
        <f t="shared" si="6"/>
        <v>41.866666666666667</v>
      </c>
      <c r="AB38" s="63">
        <f>AA38/AA91</f>
        <v>1.1046468164448138E-2</v>
      </c>
      <c r="AC38" s="144">
        <v>500</v>
      </c>
      <c r="AD38">
        <f t="shared" si="7"/>
        <v>33.333333333333336</v>
      </c>
      <c r="AE38" s="143">
        <f>AD38/AD91</f>
        <v>8.6929686922732549E-3</v>
      </c>
      <c r="AF38" s="144">
        <v>1345</v>
      </c>
      <c r="AG38">
        <f t="shared" si="8"/>
        <v>89.666666666666671</v>
      </c>
      <c r="AH38" s="143">
        <f>AG38/AG91</f>
        <v>2.2820300735933493E-2</v>
      </c>
      <c r="AI38" s="144">
        <v>1216</v>
      </c>
      <c r="AJ38">
        <f t="shared" si="9"/>
        <v>81.066666666666663</v>
      </c>
      <c r="AK38" s="143">
        <f>AJ38/AJ91</f>
        <v>2.0526584543448075E-2</v>
      </c>
      <c r="AL38" s="144">
        <v>1582</v>
      </c>
      <c r="AM38">
        <f t="shared" si="10"/>
        <v>105.46666666666667</v>
      </c>
      <c r="AN38" s="143">
        <f>AM38/AM91</f>
        <v>2.8718470042569413E-2</v>
      </c>
      <c r="AO38" s="144">
        <v>1596</v>
      </c>
      <c r="AP38">
        <f t="shared" si="11"/>
        <v>106.4</v>
      </c>
      <c r="AQ38" s="143">
        <f>AP38/AP91</f>
        <v>2.8214205215915559E-2</v>
      </c>
    </row>
    <row r="39" spans="1:43" ht="15.2" customHeight="1" x14ac:dyDescent="0.25">
      <c r="A39" s="121" t="s">
        <v>674</v>
      </c>
      <c r="B39" s="122" t="s">
        <v>675</v>
      </c>
      <c r="C39" s="123">
        <v>3180.75</v>
      </c>
      <c r="D39" s="112">
        <f t="shared" si="12"/>
        <v>212.05</v>
      </c>
      <c r="F39" s="122" t="s">
        <v>674</v>
      </c>
      <c r="G39" s="126">
        <v>2965</v>
      </c>
      <c r="H39" s="112">
        <f t="shared" si="13"/>
        <v>197.66666666666666</v>
      </c>
      <c r="J39" s="122" t="s">
        <v>674</v>
      </c>
      <c r="K39" s="126">
        <v>2242</v>
      </c>
      <c r="L39" s="112">
        <f t="shared" si="2"/>
        <v>149.46666666666667</v>
      </c>
      <c r="N39" s="122" t="s">
        <v>674</v>
      </c>
      <c r="O39" s="126">
        <v>2013.75</v>
      </c>
      <c r="P39" s="112">
        <f t="shared" si="3"/>
        <v>134.25</v>
      </c>
      <c r="R39" s="122" t="s">
        <v>674</v>
      </c>
      <c r="S39" s="126">
        <v>2138</v>
      </c>
      <c r="T39" s="112">
        <f t="shared" si="4"/>
        <v>142.53333333333333</v>
      </c>
      <c r="U39" s="134">
        <v>137.1</v>
      </c>
      <c r="V39" s="151">
        <f>U39/U91</f>
        <v>3.5200509393221259E-2</v>
      </c>
      <c r="W39" s="152">
        <v>2103</v>
      </c>
      <c r="X39" s="112">
        <f t="shared" si="5"/>
        <v>140.19999999999999</v>
      </c>
      <c r="Y39" s="143">
        <f>X39/X91</f>
        <v>3.7727048481858559E-2</v>
      </c>
      <c r="Z39" s="144">
        <v>2730</v>
      </c>
      <c r="AA39">
        <f t="shared" si="6"/>
        <v>182</v>
      </c>
      <c r="AB39" s="63">
        <f>AA39/AA91</f>
        <v>4.802047466392264E-2</v>
      </c>
      <c r="AC39" s="144">
        <v>3277</v>
      </c>
      <c r="AD39">
        <f t="shared" si="7"/>
        <v>218.46666666666667</v>
      </c>
      <c r="AE39" s="143">
        <f>AD39/AD91</f>
        <v>5.6973716809158907E-2</v>
      </c>
      <c r="AF39" s="144">
        <v>2804.5</v>
      </c>
      <c r="AG39">
        <f t="shared" si="8"/>
        <v>186.96666666666667</v>
      </c>
      <c r="AH39" s="143">
        <f>AG39/AG91</f>
        <v>4.7583296218531954E-2</v>
      </c>
      <c r="AI39" s="144">
        <v>3138</v>
      </c>
      <c r="AJ39">
        <f t="shared" si="9"/>
        <v>209.2</v>
      </c>
      <c r="AK39" s="143">
        <f>AJ39/AJ91</f>
        <v>5.2970742020838867E-2</v>
      </c>
      <c r="AL39" s="144">
        <v>3395</v>
      </c>
      <c r="AM39">
        <f t="shared" si="10"/>
        <v>226.33333333333334</v>
      </c>
      <c r="AN39" s="143">
        <f>AM39/AM91</f>
        <v>6.163034500285914E-2</v>
      </c>
      <c r="AO39" s="144">
        <v>5113</v>
      </c>
      <c r="AP39">
        <f t="shared" si="11"/>
        <v>340.86666666666667</v>
      </c>
      <c r="AQ39" s="143">
        <f>AP39/AP91</f>
        <v>9.0387989516902412E-2</v>
      </c>
    </row>
    <row r="40" spans="1:43" ht="15.2" customHeight="1" x14ac:dyDescent="0.25">
      <c r="A40" s="121" t="s">
        <v>676</v>
      </c>
      <c r="B40" s="122" t="s">
        <v>677</v>
      </c>
      <c r="C40" s="123">
        <v>824</v>
      </c>
      <c r="D40" s="112">
        <f t="shared" si="12"/>
        <v>54.93333333333333</v>
      </c>
      <c r="F40" s="122" t="s">
        <v>676</v>
      </c>
      <c r="G40" s="126">
        <v>763</v>
      </c>
      <c r="H40" s="112">
        <f t="shared" si="13"/>
        <v>50.866666666666667</v>
      </c>
      <c r="J40" s="122" t="s">
        <v>676</v>
      </c>
      <c r="K40" s="126">
        <v>639</v>
      </c>
      <c r="L40" s="112">
        <f t="shared" si="2"/>
        <v>42.6</v>
      </c>
      <c r="N40" s="122" t="s">
        <v>676</v>
      </c>
      <c r="O40" s="126">
        <v>532</v>
      </c>
      <c r="P40" s="112">
        <f t="shared" si="3"/>
        <v>35.466666666666669</v>
      </c>
      <c r="R40" s="122" t="s">
        <v>676</v>
      </c>
      <c r="S40" s="126">
        <v>567</v>
      </c>
      <c r="T40" s="112">
        <f t="shared" si="4"/>
        <v>37.799999999999997</v>
      </c>
      <c r="U40" s="134">
        <v>34.729999999999997</v>
      </c>
      <c r="V40" s="151">
        <f>U40/U91</f>
        <v>8.9169488783849334E-3</v>
      </c>
      <c r="W40" s="152">
        <v>490</v>
      </c>
      <c r="X40" s="112">
        <f t="shared" si="5"/>
        <v>32.666666666666664</v>
      </c>
      <c r="Y40" s="143">
        <f>X40/X91</f>
        <v>8.7904202359061785E-3</v>
      </c>
      <c r="Z40" s="144">
        <v>1111</v>
      </c>
      <c r="AA40">
        <f t="shared" si="6"/>
        <v>74.066666666666663</v>
      </c>
      <c r="AB40" s="63">
        <f>AA40/AA91</f>
        <v>1.9542398297295989E-2</v>
      </c>
      <c r="AC40" s="144">
        <v>794</v>
      </c>
      <c r="AD40">
        <f t="shared" si="7"/>
        <v>52.93333333333333</v>
      </c>
      <c r="AE40" s="143">
        <f>AD40/AD91</f>
        <v>1.3804434283329926E-2</v>
      </c>
      <c r="AF40" s="144">
        <v>494</v>
      </c>
      <c r="AG40">
        <f t="shared" si="8"/>
        <v>32.93333333333333</v>
      </c>
      <c r="AH40" s="143">
        <f>AG40/AG91</f>
        <v>8.3815825751309622E-3</v>
      </c>
      <c r="AI40" s="144">
        <v>1</v>
      </c>
      <c r="AJ40">
        <f t="shared" si="9"/>
        <v>6.6666666666666666E-2</v>
      </c>
      <c r="AK40" s="143">
        <f>AJ40/AJ91</f>
        <v>1.6880414920598748E-5</v>
      </c>
      <c r="AL40" s="144">
        <v>0</v>
      </c>
      <c r="AM40">
        <f t="shared" si="10"/>
        <v>0</v>
      </c>
      <c r="AN40" s="143">
        <f>AM40/AM91</f>
        <v>0</v>
      </c>
      <c r="AO40" s="144">
        <v>0</v>
      </c>
      <c r="AP40">
        <f t="shared" si="11"/>
        <v>0</v>
      </c>
      <c r="AQ40" s="143">
        <f>AP40/AP91</f>
        <v>0</v>
      </c>
    </row>
    <row r="41" spans="1:43" ht="15.2" customHeight="1" x14ac:dyDescent="0.25">
      <c r="A41" s="121" t="s">
        <v>678</v>
      </c>
      <c r="B41" s="122" t="s">
        <v>679</v>
      </c>
      <c r="C41" s="123">
        <v>644</v>
      </c>
      <c r="D41" s="112">
        <f t="shared" si="12"/>
        <v>42.93333333333333</v>
      </c>
      <c r="F41" s="122" t="s">
        <v>678</v>
      </c>
      <c r="G41" s="126">
        <v>632</v>
      </c>
      <c r="H41" s="112">
        <f t="shared" si="13"/>
        <v>42.133333333333333</v>
      </c>
      <c r="J41" s="122" t="s">
        <v>678</v>
      </c>
      <c r="K41" s="126">
        <v>527</v>
      </c>
      <c r="L41" s="112">
        <f t="shared" si="2"/>
        <v>35.133333333333333</v>
      </c>
      <c r="N41" s="122" t="s">
        <v>678</v>
      </c>
      <c r="O41" s="126">
        <v>631</v>
      </c>
      <c r="P41" s="112">
        <f t="shared" si="3"/>
        <v>42.06666666666667</v>
      </c>
      <c r="R41" s="122" t="s">
        <v>678</v>
      </c>
      <c r="S41" s="126">
        <v>542</v>
      </c>
      <c r="T41" s="112">
        <f t="shared" si="4"/>
        <v>36.133333333333333</v>
      </c>
      <c r="U41" s="134">
        <v>32.869999999999997</v>
      </c>
      <c r="V41" s="151">
        <f>U41/U91</f>
        <v>8.4393927334440767E-3</v>
      </c>
      <c r="W41" s="152">
        <v>474</v>
      </c>
      <c r="X41" s="112">
        <f t="shared" si="5"/>
        <v>31.6</v>
      </c>
      <c r="Y41" s="143">
        <f>X41/X91</f>
        <v>8.5033861057541415E-3</v>
      </c>
      <c r="Z41" s="144">
        <v>416</v>
      </c>
      <c r="AA41">
        <f t="shared" si="6"/>
        <v>27.733333333333334</v>
      </c>
      <c r="AB41" s="63">
        <f>AA41/AA91</f>
        <v>7.3174056630739255E-3</v>
      </c>
      <c r="AC41" s="144">
        <v>409</v>
      </c>
      <c r="AD41">
        <f t="shared" si="7"/>
        <v>27.266666666666666</v>
      </c>
      <c r="AE41" s="143">
        <f>AD41/AD91</f>
        <v>7.1108483902795217E-3</v>
      </c>
      <c r="AF41" s="144">
        <v>520</v>
      </c>
      <c r="AG41">
        <f t="shared" si="8"/>
        <v>34.666666666666664</v>
      </c>
      <c r="AH41" s="143">
        <f>AG41/AG91</f>
        <v>8.822718500137855E-3</v>
      </c>
      <c r="AI41" s="144">
        <v>556</v>
      </c>
      <c r="AJ41">
        <f t="shared" si="9"/>
        <v>37.06666666666667</v>
      </c>
      <c r="AK41" s="143">
        <f>AJ41/AJ91</f>
        <v>9.3855106958529045E-3</v>
      </c>
      <c r="AL41" s="144">
        <v>501</v>
      </c>
      <c r="AM41">
        <f t="shared" si="10"/>
        <v>33.4</v>
      </c>
      <c r="AN41" s="143">
        <f>AM41/AM91</f>
        <v>9.0947872890817169E-3</v>
      </c>
      <c r="AO41" s="144">
        <v>552</v>
      </c>
      <c r="AP41">
        <f t="shared" si="11"/>
        <v>36.799999999999997</v>
      </c>
      <c r="AQ41" s="143">
        <f>AP41/AP91</f>
        <v>9.7582965408429742E-3</v>
      </c>
    </row>
    <row r="42" spans="1:43" ht="15.2" customHeight="1" x14ac:dyDescent="0.25">
      <c r="A42" s="121" t="s">
        <v>680</v>
      </c>
      <c r="B42" s="122" t="s">
        <v>681</v>
      </c>
      <c r="C42" s="123">
        <v>176</v>
      </c>
      <c r="D42" s="112">
        <f t="shared" si="12"/>
        <v>11.733333333333333</v>
      </c>
      <c r="F42" s="122" t="s">
        <v>680</v>
      </c>
      <c r="G42" s="126">
        <v>176</v>
      </c>
      <c r="H42" s="112">
        <f t="shared" si="13"/>
        <v>11.733333333333333</v>
      </c>
      <c r="J42" s="122" t="s">
        <v>680</v>
      </c>
      <c r="K42" s="126">
        <v>139</v>
      </c>
      <c r="L42" s="112">
        <f t="shared" si="2"/>
        <v>9.2666666666666675</v>
      </c>
      <c r="N42" s="122" t="s">
        <v>680</v>
      </c>
      <c r="O42" s="126">
        <v>124</v>
      </c>
      <c r="P42" s="112">
        <f t="shared" si="3"/>
        <v>8.2666666666666675</v>
      </c>
      <c r="R42" s="122" t="s">
        <v>680</v>
      </c>
      <c r="S42" s="126">
        <v>84</v>
      </c>
      <c r="T42" s="112">
        <f t="shared" si="4"/>
        <v>5.6</v>
      </c>
      <c r="U42" s="134">
        <v>5</v>
      </c>
      <c r="V42" s="151">
        <f>U42/U91</f>
        <v>1.2837530777980038E-3</v>
      </c>
      <c r="W42" s="152">
        <v>54</v>
      </c>
      <c r="X42" s="112">
        <f t="shared" si="5"/>
        <v>3.6</v>
      </c>
      <c r="Y42" s="143">
        <f>X42/X91</f>
        <v>9.6874018926312996E-4</v>
      </c>
      <c r="Z42" s="144">
        <v>62</v>
      </c>
      <c r="AA42">
        <f t="shared" si="6"/>
        <v>4.1333333333333337</v>
      </c>
      <c r="AB42" s="63">
        <f>AA42/AA91</f>
        <v>1.0905748824773639E-3</v>
      </c>
      <c r="AC42" s="144">
        <v>85</v>
      </c>
      <c r="AD42">
        <f t="shared" si="7"/>
        <v>5.666666666666667</v>
      </c>
      <c r="AE42" s="143">
        <f>AD42/AD91</f>
        <v>1.4778046776864533E-3</v>
      </c>
      <c r="AF42" s="144">
        <v>49</v>
      </c>
      <c r="AG42">
        <f t="shared" si="8"/>
        <v>3.2666666666666666</v>
      </c>
      <c r="AH42" s="143">
        <f>AG42/AG91</f>
        <v>8.3137155097452872E-4</v>
      </c>
      <c r="AI42" s="144">
        <v>48</v>
      </c>
      <c r="AJ42">
        <f t="shared" si="9"/>
        <v>3.2</v>
      </c>
      <c r="AK42" s="143">
        <f>AJ42/AJ91</f>
        <v>8.1025991618873991E-4</v>
      </c>
      <c r="AL42" s="144">
        <v>44</v>
      </c>
      <c r="AM42">
        <f t="shared" si="10"/>
        <v>2.9333333333333331</v>
      </c>
      <c r="AN42" s="143">
        <f>AM42/AM91</f>
        <v>7.98743793851488E-4</v>
      </c>
      <c r="AO42" s="144">
        <v>50</v>
      </c>
      <c r="AP42">
        <f t="shared" si="11"/>
        <v>3.3333333333333335</v>
      </c>
      <c r="AQ42" s="143">
        <f>AP42/AP91</f>
        <v>8.8390367217780572E-4</v>
      </c>
    </row>
    <row r="43" spans="1:43" ht="15.2" customHeight="1" x14ac:dyDescent="0.25">
      <c r="A43" s="121" t="s">
        <v>682</v>
      </c>
      <c r="B43" s="122" t="s">
        <v>681</v>
      </c>
      <c r="C43" s="123">
        <v>50</v>
      </c>
      <c r="D43" s="112">
        <f t="shared" si="12"/>
        <v>3.3333333333333335</v>
      </c>
      <c r="F43" s="122" t="s">
        <v>682</v>
      </c>
      <c r="G43" s="126">
        <v>36</v>
      </c>
      <c r="H43" s="112">
        <f t="shared" si="13"/>
        <v>2.4</v>
      </c>
      <c r="J43" s="122" t="s">
        <v>682</v>
      </c>
      <c r="K43" s="126">
        <v>44</v>
      </c>
      <c r="L43" s="112">
        <f t="shared" si="2"/>
        <v>2.9333333333333331</v>
      </c>
      <c r="N43" s="122" t="s">
        <v>682</v>
      </c>
      <c r="O43" s="126">
        <v>46</v>
      </c>
      <c r="P43" s="112">
        <f t="shared" si="3"/>
        <v>3.0666666666666669</v>
      </c>
      <c r="R43" s="122" t="s">
        <v>682</v>
      </c>
      <c r="S43" s="126">
        <v>36</v>
      </c>
      <c r="T43" s="112">
        <f t="shared" si="4"/>
        <v>2.4</v>
      </c>
      <c r="U43" s="134">
        <v>0</v>
      </c>
      <c r="V43" s="151">
        <f>U43/U91</f>
        <v>0</v>
      </c>
      <c r="W43" s="153"/>
      <c r="X43" s="112">
        <f t="shared" si="5"/>
        <v>0</v>
      </c>
      <c r="Y43" s="143">
        <f>X43/X91</f>
        <v>0</v>
      </c>
      <c r="Z43" s="144"/>
      <c r="AA43">
        <f t="shared" si="6"/>
        <v>0</v>
      </c>
      <c r="AB43" s="63">
        <f>AA43/AA91</f>
        <v>0</v>
      </c>
      <c r="AC43" s="144"/>
      <c r="AD43">
        <f t="shared" si="7"/>
        <v>0</v>
      </c>
      <c r="AE43" s="143">
        <f>AD43/AD91</f>
        <v>0</v>
      </c>
      <c r="AF43" s="144">
        <v>0</v>
      </c>
      <c r="AG43">
        <f t="shared" si="8"/>
        <v>0</v>
      </c>
      <c r="AH43" s="143">
        <f>AG43/AG91</f>
        <v>0</v>
      </c>
      <c r="AI43" s="144">
        <v>0</v>
      </c>
      <c r="AJ43">
        <f t="shared" si="9"/>
        <v>0</v>
      </c>
      <c r="AK43" s="143">
        <f>AJ43/AJ91</f>
        <v>0</v>
      </c>
      <c r="AL43" s="144">
        <v>0</v>
      </c>
      <c r="AM43">
        <f t="shared" si="10"/>
        <v>0</v>
      </c>
      <c r="AN43" s="143">
        <f>AM43/AM91</f>
        <v>0</v>
      </c>
      <c r="AO43" s="144">
        <v>0</v>
      </c>
      <c r="AP43">
        <f t="shared" si="11"/>
        <v>0</v>
      </c>
      <c r="AQ43" s="143">
        <f>AP43/AP91</f>
        <v>0</v>
      </c>
    </row>
    <row r="44" spans="1:43" ht="15.2" customHeight="1" x14ac:dyDescent="0.25">
      <c r="A44" s="121" t="s">
        <v>683</v>
      </c>
      <c r="B44" s="122" t="s">
        <v>681</v>
      </c>
      <c r="C44" s="123">
        <v>174</v>
      </c>
      <c r="D44" s="112">
        <f t="shared" si="12"/>
        <v>11.6</v>
      </c>
      <c r="F44" s="122" t="s">
        <v>683</v>
      </c>
      <c r="G44" s="126">
        <v>178</v>
      </c>
      <c r="H44" s="112">
        <f t="shared" si="13"/>
        <v>11.866666666666667</v>
      </c>
      <c r="J44" s="122" t="s">
        <v>683</v>
      </c>
      <c r="K44" s="126">
        <v>104</v>
      </c>
      <c r="L44" s="112">
        <f t="shared" si="2"/>
        <v>6.9333333333333336</v>
      </c>
      <c r="N44" s="122" t="s">
        <v>683</v>
      </c>
      <c r="O44" s="126">
        <v>84</v>
      </c>
      <c r="P44" s="112">
        <f t="shared" si="3"/>
        <v>5.6</v>
      </c>
      <c r="R44" s="122" t="s">
        <v>683</v>
      </c>
      <c r="S44" s="126">
        <v>94</v>
      </c>
      <c r="T44" s="112">
        <f t="shared" si="4"/>
        <v>6.2666666666666666</v>
      </c>
      <c r="U44" s="134">
        <v>6.13</v>
      </c>
      <c r="V44" s="151">
        <f>U44/U91</f>
        <v>1.5738812733803525E-3</v>
      </c>
      <c r="W44" s="152">
        <v>80</v>
      </c>
      <c r="X44" s="112">
        <f t="shared" si="5"/>
        <v>5.333333333333333</v>
      </c>
      <c r="Y44" s="143">
        <f>X44/X91</f>
        <v>1.4351706507601924E-3</v>
      </c>
      <c r="Z44" s="144">
        <v>76</v>
      </c>
      <c r="AA44">
        <f t="shared" si="6"/>
        <v>5.0666666666666664</v>
      </c>
      <c r="AB44" s="63">
        <f>AA44/AA91</f>
        <v>1.3368337269077364E-3</v>
      </c>
      <c r="AC44" s="144">
        <v>48</v>
      </c>
      <c r="AD44">
        <f t="shared" si="7"/>
        <v>3.2</v>
      </c>
      <c r="AE44" s="143">
        <f>AD44/AD91</f>
        <v>8.3452499445823246E-4</v>
      </c>
      <c r="AF44" s="144">
        <v>0</v>
      </c>
      <c r="AG44">
        <f t="shared" si="8"/>
        <v>0</v>
      </c>
      <c r="AH44" s="143">
        <f>AG44/AG91</f>
        <v>0</v>
      </c>
      <c r="AI44" s="144">
        <v>0</v>
      </c>
      <c r="AJ44">
        <f t="shared" si="9"/>
        <v>0</v>
      </c>
      <c r="AK44" s="143">
        <f>AJ44/AJ91</f>
        <v>0</v>
      </c>
      <c r="AL44" s="144">
        <v>0</v>
      </c>
      <c r="AM44">
        <f t="shared" si="10"/>
        <v>0</v>
      </c>
      <c r="AN44" s="143">
        <f>AM44/AM91</f>
        <v>0</v>
      </c>
      <c r="AO44" s="144">
        <v>0</v>
      </c>
      <c r="AP44">
        <f t="shared" si="11"/>
        <v>0</v>
      </c>
      <c r="AQ44" s="143">
        <f>AP44/AP91</f>
        <v>0</v>
      </c>
    </row>
    <row r="45" spans="1:43" ht="15.2" customHeight="1" x14ac:dyDescent="0.25">
      <c r="A45" s="121" t="s">
        <v>684</v>
      </c>
      <c r="B45" s="122" t="s">
        <v>685</v>
      </c>
      <c r="C45" s="123">
        <v>1665</v>
      </c>
      <c r="D45" s="112">
        <f t="shared" si="12"/>
        <v>111</v>
      </c>
      <c r="F45" s="122" t="s">
        <v>684</v>
      </c>
      <c r="G45" s="126">
        <v>1590</v>
      </c>
      <c r="H45" s="112">
        <f t="shared" si="13"/>
        <v>106</v>
      </c>
      <c r="J45" s="122" t="s">
        <v>684</v>
      </c>
      <c r="K45" s="126">
        <v>1637</v>
      </c>
      <c r="L45" s="112">
        <f t="shared" si="2"/>
        <v>109.13333333333334</v>
      </c>
      <c r="N45" s="122" t="s">
        <v>684</v>
      </c>
      <c r="O45" s="126">
        <v>1449</v>
      </c>
      <c r="P45" s="112">
        <f t="shared" si="3"/>
        <v>96.6</v>
      </c>
      <c r="R45" s="122" t="s">
        <v>684</v>
      </c>
      <c r="S45" s="126">
        <v>1446</v>
      </c>
      <c r="T45" s="112">
        <f t="shared" si="4"/>
        <v>96.4</v>
      </c>
      <c r="U45" s="134">
        <v>114.07</v>
      </c>
      <c r="V45" s="151">
        <f>U45/U91</f>
        <v>2.9287542716883656E-2</v>
      </c>
      <c r="W45" s="152">
        <v>1848</v>
      </c>
      <c r="X45" s="112">
        <f t="shared" si="5"/>
        <v>123.2</v>
      </c>
      <c r="Y45" s="143">
        <f>X45/X91</f>
        <v>3.3152442032560452E-2</v>
      </c>
      <c r="Z45" s="144">
        <v>1957</v>
      </c>
      <c r="AA45">
        <f t="shared" si="6"/>
        <v>130.46666666666667</v>
      </c>
      <c r="AB45" s="63">
        <f>AA45/AA91</f>
        <v>3.442346846787421E-2</v>
      </c>
      <c r="AC45" s="144">
        <v>1924</v>
      </c>
      <c r="AD45">
        <f t="shared" si="7"/>
        <v>128.26666666666668</v>
      </c>
      <c r="AE45" s="143">
        <f>AD45/AD91</f>
        <v>3.3450543527867485E-2</v>
      </c>
      <c r="AF45" s="144">
        <v>2065</v>
      </c>
      <c r="AG45">
        <f t="shared" si="8"/>
        <v>137.66666666666666</v>
      </c>
      <c r="AH45" s="143">
        <f>AG45/AG91</f>
        <v>3.5036372505355136E-2</v>
      </c>
      <c r="AI45" s="144">
        <v>2041</v>
      </c>
      <c r="AJ45">
        <f t="shared" si="9"/>
        <v>136.06666666666666</v>
      </c>
      <c r="AK45" s="143">
        <f>AJ45/AJ91</f>
        <v>3.4452926852942038E-2</v>
      </c>
      <c r="AL45" s="144">
        <v>1782</v>
      </c>
      <c r="AM45">
        <f t="shared" si="10"/>
        <v>118.8</v>
      </c>
      <c r="AN45" s="143">
        <f>AM45/AM91</f>
        <v>3.2349123650985266E-2</v>
      </c>
      <c r="AO45" s="144">
        <v>1771</v>
      </c>
      <c r="AP45">
        <f t="shared" si="11"/>
        <v>118.06666666666666</v>
      </c>
      <c r="AQ45" s="143">
        <f>AP45/AP91</f>
        <v>3.1307868068537879E-2</v>
      </c>
    </row>
    <row r="46" spans="1:43" ht="15.2" customHeight="1" x14ac:dyDescent="0.25">
      <c r="A46" s="135" t="s">
        <v>686</v>
      </c>
      <c r="B46" s="122"/>
      <c r="C46" s="123"/>
      <c r="D46" s="112"/>
      <c r="F46" s="122"/>
      <c r="G46" s="126"/>
      <c r="H46" s="112"/>
      <c r="J46" s="122"/>
      <c r="K46" s="126"/>
      <c r="L46" s="112"/>
      <c r="N46" s="122"/>
      <c r="O46" s="126"/>
      <c r="P46" s="112"/>
      <c r="R46" s="122"/>
      <c r="S46" s="126"/>
      <c r="T46" s="112"/>
      <c r="U46" s="134"/>
      <c r="V46" s="151"/>
      <c r="W46" s="152"/>
      <c r="X46" s="112"/>
      <c r="Y46" s="143"/>
      <c r="Z46" s="144">
        <v>429</v>
      </c>
      <c r="AA46">
        <f t="shared" si="6"/>
        <v>28.6</v>
      </c>
      <c r="AB46" s="63">
        <f>AA46/AA91</f>
        <v>7.5460745900449858E-3</v>
      </c>
      <c r="AC46" s="144">
        <v>379</v>
      </c>
      <c r="AD46">
        <f t="shared" si="7"/>
        <v>25.266666666666666</v>
      </c>
      <c r="AE46" s="143">
        <f>AD46/AD91</f>
        <v>6.5892702687431262E-3</v>
      </c>
      <c r="AF46" s="144">
        <v>368</v>
      </c>
      <c r="AG46">
        <f t="shared" si="8"/>
        <v>24.533333333333335</v>
      </c>
      <c r="AH46" s="143">
        <f>AG46/AG91</f>
        <v>6.2437700154821755E-3</v>
      </c>
      <c r="AI46" s="144">
        <v>553</v>
      </c>
      <c r="AJ46">
        <f t="shared" si="9"/>
        <v>36.866666666666667</v>
      </c>
      <c r="AK46" s="143">
        <f>AJ46/AJ91</f>
        <v>9.3348694510911063E-3</v>
      </c>
      <c r="AL46" s="144">
        <v>545</v>
      </c>
      <c r="AM46">
        <f t="shared" si="10"/>
        <v>36.333333333333336</v>
      </c>
      <c r="AN46" s="143">
        <f>AM46/AM91</f>
        <v>9.893531082933206E-3</v>
      </c>
      <c r="AO46" s="144">
        <v>366</v>
      </c>
      <c r="AP46">
        <f t="shared" si="11"/>
        <v>24.4</v>
      </c>
      <c r="AQ46" s="143">
        <f>AP46/AP91</f>
        <v>6.4701748803415379E-3</v>
      </c>
    </row>
    <row r="47" spans="1:43" ht="15.2" customHeight="1" x14ac:dyDescent="0.25">
      <c r="A47" s="121" t="s">
        <v>687</v>
      </c>
      <c r="B47" s="122" t="s">
        <v>688</v>
      </c>
      <c r="C47" s="123">
        <v>2012</v>
      </c>
      <c r="D47" s="112">
        <f t="shared" si="12"/>
        <v>134.13333333333333</v>
      </c>
      <c r="F47" s="122" t="s">
        <v>687</v>
      </c>
      <c r="G47" s="126">
        <v>2413</v>
      </c>
      <c r="H47" s="112">
        <f t="shared" si="13"/>
        <v>160.86666666666667</v>
      </c>
      <c r="J47" s="122" t="s">
        <v>687</v>
      </c>
      <c r="K47" s="126">
        <v>2255</v>
      </c>
      <c r="L47" s="112">
        <f t="shared" si="2"/>
        <v>150.33333333333334</v>
      </c>
      <c r="N47" s="122" t="s">
        <v>687</v>
      </c>
      <c r="O47" s="126">
        <v>2296</v>
      </c>
      <c r="P47" s="112">
        <f t="shared" si="3"/>
        <v>153.06666666666666</v>
      </c>
      <c r="R47" s="122" t="s">
        <v>687</v>
      </c>
      <c r="S47" s="126">
        <v>1544</v>
      </c>
      <c r="T47" s="112">
        <f t="shared" si="4"/>
        <v>102.93333333333334</v>
      </c>
      <c r="U47" s="134">
        <v>69</v>
      </c>
      <c r="V47" s="151">
        <f>U47/U91</f>
        <v>1.7715792473612452E-2</v>
      </c>
      <c r="W47" s="152">
        <v>1014</v>
      </c>
      <c r="X47" s="112">
        <f t="shared" si="5"/>
        <v>67.599999999999994</v>
      </c>
      <c r="Y47" s="143">
        <f>X47/X91</f>
        <v>1.819078799838544E-2</v>
      </c>
      <c r="Z47" s="144">
        <v>1390</v>
      </c>
      <c r="AA47">
        <f t="shared" si="6"/>
        <v>92.666666666666671</v>
      </c>
      <c r="AB47" s="63">
        <f>AA47/AA91</f>
        <v>2.4449985268444129E-2</v>
      </c>
      <c r="AC47" s="144">
        <v>1463</v>
      </c>
      <c r="AD47">
        <f t="shared" si="7"/>
        <v>97.533333333333331</v>
      </c>
      <c r="AE47" s="143">
        <f>AD47/AD91</f>
        <v>2.5435626393591541E-2</v>
      </c>
      <c r="AF47" s="144">
        <v>2052</v>
      </c>
      <c r="AG47">
        <f t="shared" si="8"/>
        <v>136.80000000000001</v>
      </c>
      <c r="AH47" s="143">
        <f>AG47/AG91</f>
        <v>3.4815804542851693E-2</v>
      </c>
      <c r="AI47" s="144">
        <v>1721</v>
      </c>
      <c r="AJ47">
        <f t="shared" si="9"/>
        <v>114.73333333333333</v>
      </c>
      <c r="AK47" s="143">
        <f>AJ47/AJ91</f>
        <v>2.9051194078350443E-2</v>
      </c>
      <c r="AL47" s="144">
        <v>1810</v>
      </c>
      <c r="AM47">
        <f t="shared" si="10"/>
        <v>120.66666666666667</v>
      </c>
      <c r="AN47" s="143">
        <f>AM47/AM91</f>
        <v>3.2857415156163486E-2</v>
      </c>
      <c r="AO47" s="144">
        <v>1632</v>
      </c>
      <c r="AP47">
        <f t="shared" si="11"/>
        <v>108.8</v>
      </c>
      <c r="AQ47" s="143">
        <f>AP47/AP91</f>
        <v>2.8850615859883577E-2</v>
      </c>
    </row>
    <row r="48" spans="1:43" ht="15.2" customHeight="1" x14ac:dyDescent="0.25">
      <c r="A48" s="121" t="s">
        <v>689</v>
      </c>
      <c r="B48" s="122" t="s">
        <v>690</v>
      </c>
      <c r="C48" s="123">
        <v>840</v>
      </c>
      <c r="D48" s="112">
        <f t="shared" si="12"/>
        <v>56</v>
      </c>
      <c r="F48" s="122" t="s">
        <v>689</v>
      </c>
      <c r="G48" s="126">
        <v>540</v>
      </c>
      <c r="H48" s="112">
        <f t="shared" si="13"/>
        <v>36</v>
      </c>
      <c r="J48" s="122" t="s">
        <v>689</v>
      </c>
      <c r="K48" s="126">
        <v>456</v>
      </c>
      <c r="L48" s="112">
        <f t="shared" si="2"/>
        <v>30.4</v>
      </c>
      <c r="N48" s="122" t="s">
        <v>689</v>
      </c>
      <c r="O48" s="126">
        <v>216</v>
      </c>
      <c r="P48" s="112">
        <f t="shared" si="3"/>
        <v>14.4</v>
      </c>
      <c r="R48" s="122"/>
      <c r="S48" s="126"/>
      <c r="T48" s="112">
        <f t="shared" si="4"/>
        <v>0</v>
      </c>
      <c r="U48" s="134">
        <v>0</v>
      </c>
      <c r="V48" s="151">
        <f>U48/U91</f>
        <v>0</v>
      </c>
      <c r="W48" s="153"/>
      <c r="X48" s="112">
        <f t="shared" si="5"/>
        <v>0</v>
      </c>
      <c r="Y48" s="143">
        <f>X48/X91</f>
        <v>0</v>
      </c>
      <c r="Z48" s="144"/>
      <c r="AA48">
        <f t="shared" si="6"/>
        <v>0</v>
      </c>
      <c r="AB48" s="63">
        <f>AA48/AA91</f>
        <v>0</v>
      </c>
      <c r="AC48" s="144">
        <v>51</v>
      </c>
      <c r="AD48">
        <f t="shared" si="7"/>
        <v>3.4</v>
      </c>
      <c r="AE48" s="143">
        <f>AD48/AD91</f>
        <v>8.8668280661187188E-4</v>
      </c>
      <c r="AF48" s="144">
        <v>297</v>
      </c>
      <c r="AG48">
        <f t="shared" si="8"/>
        <v>19.8</v>
      </c>
      <c r="AH48" s="143">
        <f>AG48/AG91</f>
        <v>5.0391296048864298E-3</v>
      </c>
      <c r="AI48" s="144">
        <v>468</v>
      </c>
      <c r="AJ48">
        <f t="shared" si="9"/>
        <v>31.2</v>
      </c>
      <c r="AK48" s="143">
        <f>AJ48/AJ91</f>
        <v>7.9000341828402137E-3</v>
      </c>
      <c r="AL48" s="144">
        <v>495</v>
      </c>
      <c r="AM48">
        <f t="shared" si="10"/>
        <v>33</v>
      </c>
      <c r="AN48" s="143">
        <f>AM48/AM91</f>
        <v>8.9858676808292418E-3</v>
      </c>
      <c r="AO48" s="144">
        <v>633</v>
      </c>
      <c r="AP48">
        <f t="shared" si="11"/>
        <v>42.2</v>
      </c>
      <c r="AQ48" s="143">
        <f>AP48/AP91</f>
        <v>1.1190220489771021E-2</v>
      </c>
    </row>
    <row r="49" spans="1:43" ht="15.2" customHeight="1" x14ac:dyDescent="0.25">
      <c r="A49" s="121" t="s">
        <v>691</v>
      </c>
      <c r="B49" s="122" t="s">
        <v>692</v>
      </c>
      <c r="C49" s="123">
        <v>622</v>
      </c>
      <c r="D49" s="112">
        <f t="shared" si="12"/>
        <v>41.466666666666669</v>
      </c>
      <c r="F49" s="122" t="s">
        <v>691</v>
      </c>
      <c r="G49" s="126">
        <v>480</v>
      </c>
      <c r="H49" s="112">
        <f t="shared" si="13"/>
        <v>32</v>
      </c>
      <c r="J49" s="122" t="s">
        <v>691</v>
      </c>
      <c r="K49" s="126">
        <v>572</v>
      </c>
      <c r="L49" s="112">
        <f t="shared" si="2"/>
        <v>38.133333333333333</v>
      </c>
      <c r="N49" s="122" t="s">
        <v>691</v>
      </c>
      <c r="O49" s="126">
        <v>581</v>
      </c>
      <c r="P49" s="112">
        <f t="shared" si="3"/>
        <v>38.733333333333334</v>
      </c>
      <c r="R49" s="122" t="s">
        <v>691</v>
      </c>
      <c r="S49" s="126">
        <v>529</v>
      </c>
      <c r="T49" s="112">
        <f t="shared" si="4"/>
        <v>35.266666666666666</v>
      </c>
      <c r="U49" s="134">
        <v>29.4</v>
      </c>
      <c r="V49" s="151">
        <f>U49/U91</f>
        <v>7.5484680974522616E-3</v>
      </c>
      <c r="W49" s="152">
        <v>368</v>
      </c>
      <c r="X49" s="112">
        <f t="shared" si="5"/>
        <v>24.533333333333335</v>
      </c>
      <c r="Y49" s="143">
        <f>X49/X91</f>
        <v>6.6017849934968858E-3</v>
      </c>
      <c r="Z49" s="144">
        <v>468</v>
      </c>
      <c r="AA49">
        <f t="shared" si="6"/>
        <v>31.2</v>
      </c>
      <c r="AB49" s="63">
        <f>AA49/AA91</f>
        <v>8.2320813709581657E-3</v>
      </c>
      <c r="AC49" s="144">
        <v>451</v>
      </c>
      <c r="AD49">
        <f t="shared" si="7"/>
        <v>30.066666666666666</v>
      </c>
      <c r="AE49" s="143">
        <f>AD49/AD91</f>
        <v>7.8410577604304758E-3</v>
      </c>
      <c r="AF49" s="144">
        <v>402</v>
      </c>
      <c r="AG49">
        <f t="shared" si="8"/>
        <v>26.8</v>
      </c>
      <c r="AH49" s="143">
        <f>AG49/AG91</f>
        <v>6.8206400712604196E-3</v>
      </c>
      <c r="AI49" s="144">
        <v>304</v>
      </c>
      <c r="AJ49">
        <f t="shared" si="9"/>
        <v>20.266666666666666</v>
      </c>
      <c r="AK49" s="143">
        <f>AJ49/AJ91</f>
        <v>5.1316461358620188E-3</v>
      </c>
      <c r="AL49" s="144">
        <v>128</v>
      </c>
      <c r="AM49">
        <f t="shared" si="10"/>
        <v>8.5333333333333332</v>
      </c>
      <c r="AN49" s="143">
        <f>AM49/AM91</f>
        <v>2.3236183093861473E-3</v>
      </c>
      <c r="AO49" s="144">
        <v>72</v>
      </c>
      <c r="AP49">
        <f t="shared" si="11"/>
        <v>4.8</v>
      </c>
      <c r="AQ49" s="143">
        <f>AP49/AP91</f>
        <v>1.2728212879360402E-3</v>
      </c>
    </row>
    <row r="50" spans="1:43" ht="15.2" customHeight="1" x14ac:dyDescent="0.25">
      <c r="A50" s="121" t="s">
        <v>693</v>
      </c>
      <c r="B50" s="122" t="s">
        <v>694</v>
      </c>
      <c r="C50" s="123">
        <v>92</v>
      </c>
      <c r="D50" s="112">
        <f t="shared" si="12"/>
        <v>6.1333333333333337</v>
      </c>
      <c r="F50" s="122" t="s">
        <v>693</v>
      </c>
      <c r="G50" s="126">
        <v>188</v>
      </c>
      <c r="H50" s="112">
        <f t="shared" si="13"/>
        <v>12.533333333333333</v>
      </c>
      <c r="J50" s="122" t="s">
        <v>693</v>
      </c>
      <c r="K50" s="126">
        <v>160</v>
      </c>
      <c r="L50" s="112">
        <f t="shared" si="2"/>
        <v>10.666666666666666</v>
      </c>
      <c r="N50" s="122" t="s">
        <v>693</v>
      </c>
      <c r="O50" s="126">
        <v>154</v>
      </c>
      <c r="P50" s="112">
        <f t="shared" si="3"/>
        <v>10.266666666666667</v>
      </c>
      <c r="R50" s="122" t="s">
        <v>693</v>
      </c>
      <c r="S50" s="126">
        <v>128</v>
      </c>
      <c r="T50" s="112">
        <f t="shared" si="4"/>
        <v>8.5333333333333332</v>
      </c>
      <c r="U50" s="134">
        <v>5.2</v>
      </c>
      <c r="V50" s="151">
        <f>U50/U91</f>
        <v>1.3351032009099239E-3</v>
      </c>
      <c r="W50" s="153"/>
      <c r="X50" s="112">
        <f t="shared" si="5"/>
        <v>0</v>
      </c>
      <c r="Y50" s="143">
        <f>X50/X91</f>
        <v>0</v>
      </c>
      <c r="Z50" s="144">
        <v>8</v>
      </c>
      <c r="AA50">
        <f t="shared" si="6"/>
        <v>0.53333333333333333</v>
      </c>
      <c r="AB50" s="63">
        <f>AA50/AA91</f>
        <v>1.4071933967449858E-4</v>
      </c>
      <c r="AC50" s="144">
        <v>6</v>
      </c>
      <c r="AD50">
        <f t="shared" si="7"/>
        <v>0.4</v>
      </c>
      <c r="AE50" s="143">
        <f>AD50/AD91</f>
        <v>1.0431562430727906E-4</v>
      </c>
      <c r="AF50" s="144">
        <v>0</v>
      </c>
      <c r="AG50">
        <f t="shared" si="8"/>
        <v>0</v>
      </c>
      <c r="AH50" s="143">
        <f>AG50/AG91</f>
        <v>0</v>
      </c>
      <c r="AI50" s="144">
        <v>0</v>
      </c>
      <c r="AJ50">
        <f t="shared" si="9"/>
        <v>0</v>
      </c>
      <c r="AK50" s="143">
        <f>AJ50/AJ91</f>
        <v>0</v>
      </c>
      <c r="AL50" s="144">
        <v>0</v>
      </c>
      <c r="AM50">
        <f t="shared" si="10"/>
        <v>0</v>
      </c>
      <c r="AN50" s="143">
        <f>AM50/AM91</f>
        <v>0</v>
      </c>
      <c r="AO50" s="144">
        <v>0</v>
      </c>
      <c r="AP50">
        <f t="shared" si="11"/>
        <v>0</v>
      </c>
      <c r="AQ50" s="143">
        <f>AP50/AP91</f>
        <v>0</v>
      </c>
    </row>
    <row r="51" spans="1:43" ht="15.2" customHeight="1" x14ac:dyDescent="0.25">
      <c r="A51" s="121" t="s">
        <v>695</v>
      </c>
      <c r="B51" s="122" t="s">
        <v>696</v>
      </c>
      <c r="C51" s="123">
        <v>440</v>
      </c>
      <c r="D51" s="112">
        <f t="shared" si="12"/>
        <v>29.333333333333332</v>
      </c>
      <c r="F51" s="122" t="s">
        <v>695</v>
      </c>
      <c r="G51" s="126">
        <v>444</v>
      </c>
      <c r="H51" s="112">
        <f t="shared" si="13"/>
        <v>29.6</v>
      </c>
      <c r="J51" s="122" t="s">
        <v>695</v>
      </c>
      <c r="K51" s="126">
        <v>388</v>
      </c>
      <c r="L51" s="112">
        <f t="shared" si="2"/>
        <v>25.866666666666667</v>
      </c>
      <c r="N51" s="122" t="s">
        <v>695</v>
      </c>
      <c r="O51" s="126">
        <v>313</v>
      </c>
      <c r="P51" s="112">
        <f t="shared" si="3"/>
        <v>20.866666666666667</v>
      </c>
      <c r="R51" s="122" t="s">
        <v>695</v>
      </c>
      <c r="S51" s="126">
        <v>145</v>
      </c>
      <c r="T51" s="112">
        <f t="shared" si="4"/>
        <v>9.6666666666666661</v>
      </c>
      <c r="U51" s="134">
        <v>1.4</v>
      </c>
      <c r="V51" s="151">
        <f>U51/U91</f>
        <v>3.5945086178344103E-4</v>
      </c>
      <c r="W51" s="153"/>
      <c r="X51" s="112">
        <f t="shared" si="5"/>
        <v>0</v>
      </c>
      <c r="Y51" s="143">
        <f>X51/X91</f>
        <v>0</v>
      </c>
      <c r="Z51" s="144"/>
      <c r="AA51">
        <f t="shared" si="6"/>
        <v>0</v>
      </c>
      <c r="AB51" s="63">
        <f>AA51/AA91</f>
        <v>0</v>
      </c>
      <c r="AC51" s="144"/>
      <c r="AD51">
        <f t="shared" si="7"/>
        <v>0</v>
      </c>
      <c r="AE51" s="143">
        <f>AD51/AD91</f>
        <v>0</v>
      </c>
      <c r="AF51" s="144">
        <v>0</v>
      </c>
      <c r="AG51">
        <f t="shared" si="8"/>
        <v>0</v>
      </c>
      <c r="AH51" s="143">
        <f>AG51/AG91</f>
        <v>0</v>
      </c>
      <c r="AI51" s="144">
        <v>0</v>
      </c>
      <c r="AJ51">
        <f t="shared" si="9"/>
        <v>0</v>
      </c>
      <c r="AK51" s="143">
        <f>AJ51/AJ91</f>
        <v>0</v>
      </c>
      <c r="AL51" s="144">
        <v>0</v>
      </c>
      <c r="AM51">
        <f t="shared" si="10"/>
        <v>0</v>
      </c>
      <c r="AN51" s="143">
        <f>AM51/AM91</f>
        <v>0</v>
      </c>
      <c r="AO51" s="144">
        <v>0</v>
      </c>
      <c r="AP51">
        <f t="shared" si="11"/>
        <v>0</v>
      </c>
      <c r="AQ51" s="143">
        <f>AP51/AP91</f>
        <v>0</v>
      </c>
    </row>
    <row r="52" spans="1:43" ht="15.2" customHeight="1" x14ac:dyDescent="0.25">
      <c r="A52" s="135" t="s">
        <v>697</v>
      </c>
      <c r="B52" s="122" t="s">
        <v>698</v>
      </c>
      <c r="C52" s="123"/>
      <c r="D52" s="112"/>
      <c r="F52" s="122"/>
      <c r="G52" s="126"/>
      <c r="H52" s="112"/>
      <c r="J52" s="122"/>
      <c r="K52" s="126"/>
      <c r="L52" s="112"/>
      <c r="N52" s="122"/>
      <c r="O52" s="126"/>
      <c r="P52" s="112"/>
      <c r="R52" s="122"/>
      <c r="S52" s="126"/>
      <c r="T52" s="112"/>
      <c r="U52" s="134">
        <v>15.73</v>
      </c>
      <c r="V52" s="151">
        <f>U52/U91</f>
        <v>4.0386871827525197E-3</v>
      </c>
      <c r="W52" s="152">
        <v>493</v>
      </c>
      <c r="X52" s="112">
        <f t="shared" si="5"/>
        <v>32.866666666666667</v>
      </c>
      <c r="Y52" s="143">
        <f>X52/X91</f>
        <v>8.8442391353096873E-3</v>
      </c>
      <c r="Z52" s="144">
        <v>358</v>
      </c>
      <c r="AA52">
        <f t="shared" si="6"/>
        <v>23.866666666666667</v>
      </c>
      <c r="AB52" s="63">
        <f>AA52/AA91</f>
        <v>6.2971904504338112E-3</v>
      </c>
      <c r="AC52" s="144">
        <v>546</v>
      </c>
      <c r="AD52">
        <f t="shared" si="7"/>
        <v>36.4</v>
      </c>
      <c r="AE52" s="143">
        <f>AD52/AD91</f>
        <v>9.492721811962394E-3</v>
      </c>
      <c r="AF52" s="144">
        <v>281</v>
      </c>
      <c r="AG52">
        <f t="shared" si="8"/>
        <v>18.733333333333334</v>
      </c>
      <c r="AH52" s="143">
        <f>AG52/AG91</f>
        <v>4.7676613433437261E-3</v>
      </c>
      <c r="AI52" s="144">
        <v>0</v>
      </c>
      <c r="AJ52">
        <f t="shared" si="9"/>
        <v>0</v>
      </c>
      <c r="AK52" s="143">
        <f>AJ52/AJ91</f>
        <v>0</v>
      </c>
      <c r="AL52" s="144">
        <v>0</v>
      </c>
      <c r="AM52">
        <f t="shared" si="10"/>
        <v>0</v>
      </c>
      <c r="AN52" s="143">
        <f>AM52/AM91</f>
        <v>0</v>
      </c>
      <c r="AO52" s="144">
        <v>0</v>
      </c>
      <c r="AP52">
        <f t="shared" si="11"/>
        <v>0</v>
      </c>
      <c r="AQ52" s="143">
        <f>AP52/AP91</f>
        <v>0</v>
      </c>
    </row>
    <row r="53" spans="1:43" ht="15.2" customHeight="1" x14ac:dyDescent="0.25">
      <c r="A53" s="121" t="s">
        <v>699</v>
      </c>
      <c r="B53" s="122" t="s">
        <v>700</v>
      </c>
      <c r="C53" s="123">
        <v>682</v>
      </c>
      <c r="D53" s="112">
        <f t="shared" si="12"/>
        <v>45.466666666666669</v>
      </c>
      <c r="F53" s="122" t="s">
        <v>699</v>
      </c>
      <c r="G53" s="126">
        <v>660</v>
      </c>
      <c r="H53" s="112">
        <f t="shared" si="13"/>
        <v>44</v>
      </c>
      <c r="J53" s="122" t="s">
        <v>699</v>
      </c>
      <c r="K53" s="126">
        <v>409</v>
      </c>
      <c r="L53" s="112">
        <f t="shared" si="2"/>
        <v>27.266666666666666</v>
      </c>
      <c r="N53" s="122" t="s">
        <v>699</v>
      </c>
      <c r="O53" s="126">
        <v>681</v>
      </c>
      <c r="P53" s="112">
        <f t="shared" si="3"/>
        <v>45.4</v>
      </c>
      <c r="R53" s="122" t="s">
        <v>699</v>
      </c>
      <c r="S53" s="126">
        <v>1050.5</v>
      </c>
      <c r="T53" s="112">
        <f t="shared" si="4"/>
        <v>70.033333333333331</v>
      </c>
      <c r="U53" s="134">
        <v>52.77</v>
      </c>
      <c r="V53" s="151">
        <f>U53/U91</f>
        <v>1.3548729983080132E-2</v>
      </c>
      <c r="W53" s="152">
        <v>378</v>
      </c>
      <c r="X53" s="112">
        <f t="shared" si="5"/>
        <v>25.2</v>
      </c>
      <c r="Y53" s="143">
        <f>X53/X91</f>
        <v>6.7811813248419093E-3</v>
      </c>
      <c r="Z53" s="144">
        <v>576</v>
      </c>
      <c r="AA53">
        <f t="shared" si="6"/>
        <v>38.4</v>
      </c>
      <c r="AB53" s="63">
        <f>AA53/AA91</f>
        <v>1.0131792456563897E-2</v>
      </c>
      <c r="AC53" s="144">
        <v>820</v>
      </c>
      <c r="AD53">
        <f t="shared" si="7"/>
        <v>54.666666666666664</v>
      </c>
      <c r="AE53" s="143">
        <f>AD53/AD91</f>
        <v>1.4256468655328137E-2</v>
      </c>
      <c r="AF53" s="144">
        <v>881</v>
      </c>
      <c r="AG53">
        <f t="shared" si="8"/>
        <v>58.733333333333334</v>
      </c>
      <c r="AH53" s="143">
        <f>AG53/AG91</f>
        <v>1.4947721151195099E-2</v>
      </c>
      <c r="AI53" s="144">
        <v>1073</v>
      </c>
      <c r="AJ53">
        <f t="shared" si="9"/>
        <v>71.533333333333331</v>
      </c>
      <c r="AK53" s="143">
        <f>AJ53/AJ91</f>
        <v>1.8112685209802453E-2</v>
      </c>
      <c r="AL53" s="144">
        <v>824</v>
      </c>
      <c r="AM53">
        <f t="shared" si="10"/>
        <v>54.93333333333333</v>
      </c>
      <c r="AN53" s="143">
        <f>AM53/AM91</f>
        <v>1.4958292866673321E-2</v>
      </c>
      <c r="AO53" s="144">
        <v>708</v>
      </c>
      <c r="AP53">
        <f t="shared" si="11"/>
        <v>47.2</v>
      </c>
      <c r="AQ53" s="143">
        <f>AP53/AP91</f>
        <v>1.251607599803773E-2</v>
      </c>
    </row>
    <row r="54" spans="1:43" ht="15.2" customHeight="1" x14ac:dyDescent="0.25">
      <c r="A54" s="121" t="s">
        <v>701</v>
      </c>
      <c r="B54" s="122" t="s">
        <v>702</v>
      </c>
      <c r="C54" s="123">
        <v>645</v>
      </c>
      <c r="D54" s="112">
        <f t="shared" si="12"/>
        <v>43</v>
      </c>
      <c r="F54" s="122" t="s">
        <v>701</v>
      </c>
      <c r="G54" s="126">
        <v>684.5</v>
      </c>
      <c r="H54" s="112">
        <f t="shared" si="13"/>
        <v>45.633333333333333</v>
      </c>
      <c r="J54" s="122" t="s">
        <v>701</v>
      </c>
      <c r="K54" s="126">
        <v>740</v>
      </c>
      <c r="L54" s="112">
        <f t="shared" si="2"/>
        <v>49.333333333333336</v>
      </c>
      <c r="N54" s="122" t="s">
        <v>701</v>
      </c>
      <c r="O54" s="126">
        <v>821</v>
      </c>
      <c r="P54" s="112">
        <f t="shared" si="3"/>
        <v>54.733333333333334</v>
      </c>
      <c r="R54" s="122" t="s">
        <v>701</v>
      </c>
      <c r="S54" s="126">
        <v>695.25</v>
      </c>
      <c r="T54" s="112">
        <f t="shared" si="4"/>
        <v>46.35</v>
      </c>
      <c r="U54" s="134">
        <v>44.93</v>
      </c>
      <c r="V54" s="151">
        <f>U54/U91</f>
        <v>1.1535805157092861E-2</v>
      </c>
      <c r="W54" s="152">
        <v>753</v>
      </c>
      <c r="X54" s="112">
        <f t="shared" si="5"/>
        <v>50.2</v>
      </c>
      <c r="Y54" s="143">
        <f>X54/X91</f>
        <v>1.3508543750280313E-2</v>
      </c>
      <c r="Z54" s="144">
        <v>732.25</v>
      </c>
      <c r="AA54">
        <f t="shared" si="6"/>
        <v>48.81666666666667</v>
      </c>
      <c r="AB54" s="63">
        <f>AA54/AA91</f>
        <v>1.2880217059581449E-2</v>
      </c>
      <c r="AC54" s="144">
        <v>810.75</v>
      </c>
      <c r="AD54">
        <f t="shared" si="7"/>
        <v>54.05</v>
      </c>
      <c r="AE54" s="143">
        <f>AD54/AD91</f>
        <v>1.4095648734521082E-2</v>
      </c>
      <c r="AF54" s="144">
        <v>881.75</v>
      </c>
      <c r="AG54">
        <f t="shared" si="8"/>
        <v>58.783333333333331</v>
      </c>
      <c r="AH54" s="143">
        <f>AG54/AG91</f>
        <v>1.4960446225954912E-2</v>
      </c>
      <c r="AI54" s="144">
        <v>899</v>
      </c>
      <c r="AJ54">
        <f t="shared" si="9"/>
        <v>59.93333333333333</v>
      </c>
      <c r="AK54" s="143">
        <f>AJ54/AJ91</f>
        <v>1.5175493013618273E-2</v>
      </c>
      <c r="AL54" s="144">
        <v>849.5</v>
      </c>
      <c r="AM54">
        <f t="shared" si="10"/>
        <v>56.633333333333333</v>
      </c>
      <c r="AN54" s="143">
        <f>AM54/AM91</f>
        <v>1.5421201201746344E-2</v>
      </c>
      <c r="AO54" s="144">
        <v>940.75</v>
      </c>
      <c r="AP54">
        <f t="shared" si="11"/>
        <v>62.716666666666669</v>
      </c>
      <c r="AQ54" s="143">
        <f>AP54/AP91</f>
        <v>1.6630647592025417E-2</v>
      </c>
    </row>
    <row r="55" spans="1:43" ht="15.2" customHeight="1" x14ac:dyDescent="0.25">
      <c r="A55" s="121" t="s">
        <v>703</v>
      </c>
      <c r="B55" s="122" t="s">
        <v>704</v>
      </c>
      <c r="C55" s="123">
        <v>152</v>
      </c>
      <c r="D55" s="112">
        <f t="shared" si="12"/>
        <v>10.133333333333333</v>
      </c>
      <c r="H55" s="112">
        <f t="shared" si="13"/>
        <v>0</v>
      </c>
      <c r="L55" s="112">
        <f t="shared" si="2"/>
        <v>0</v>
      </c>
      <c r="N55" s="122"/>
      <c r="O55" s="126"/>
      <c r="P55" s="112">
        <f t="shared" si="3"/>
        <v>0</v>
      </c>
      <c r="R55" s="122"/>
      <c r="S55" s="126"/>
      <c r="T55" s="112">
        <f t="shared" si="4"/>
        <v>0</v>
      </c>
      <c r="U55" s="134">
        <v>0</v>
      </c>
      <c r="V55" s="151">
        <f>U55/U91</f>
        <v>0</v>
      </c>
      <c r="W55" s="152">
        <v>0</v>
      </c>
      <c r="X55" s="112">
        <f t="shared" si="5"/>
        <v>0</v>
      </c>
      <c r="Y55" s="143">
        <f>X55/X91</f>
        <v>0</v>
      </c>
      <c r="Z55" s="144">
        <v>117</v>
      </c>
      <c r="AA55">
        <f t="shared" si="6"/>
        <v>7.8</v>
      </c>
      <c r="AB55" s="63">
        <f>AA55/AA91</f>
        <v>2.0580203427395414E-3</v>
      </c>
      <c r="AC55" s="144">
        <v>187</v>
      </c>
      <c r="AD55">
        <f t="shared" si="7"/>
        <v>12.466666666666667</v>
      </c>
      <c r="AE55" s="143">
        <f>AD55/AD91</f>
        <v>3.2511702909101972E-3</v>
      </c>
      <c r="AF55" s="144">
        <v>116</v>
      </c>
      <c r="AG55">
        <f t="shared" si="8"/>
        <v>7.7333333333333334</v>
      </c>
      <c r="AH55" s="143">
        <f>AG55/AG91</f>
        <v>1.9681448961845985E-3</v>
      </c>
      <c r="AI55" s="144">
        <v>203</v>
      </c>
      <c r="AJ55">
        <f t="shared" si="9"/>
        <v>13.533333333333333</v>
      </c>
      <c r="AK55" s="143">
        <f>AJ55/AJ91</f>
        <v>3.4267242288815456E-3</v>
      </c>
      <c r="AL55" s="144">
        <v>44</v>
      </c>
      <c r="AM55">
        <f t="shared" si="10"/>
        <v>2.9333333333333331</v>
      </c>
      <c r="AN55" s="143">
        <f>AM55/AM91</f>
        <v>7.98743793851488E-4</v>
      </c>
      <c r="AO55" s="144">
        <v>0</v>
      </c>
      <c r="AP55">
        <f t="shared" si="11"/>
        <v>0</v>
      </c>
      <c r="AQ55" s="143">
        <f>AP55/AP91</f>
        <v>0</v>
      </c>
    </row>
    <row r="56" spans="1:43" ht="15.2" customHeight="1" x14ac:dyDescent="0.25">
      <c r="A56" s="121" t="s">
        <v>705</v>
      </c>
      <c r="B56" s="122" t="s">
        <v>706</v>
      </c>
      <c r="C56" s="123">
        <v>2561</v>
      </c>
      <c r="D56" s="112">
        <f t="shared" si="12"/>
        <v>170.73333333333332</v>
      </c>
      <c r="F56" s="122" t="s">
        <v>705</v>
      </c>
      <c r="G56" s="126">
        <v>2876</v>
      </c>
      <c r="H56" s="112">
        <f t="shared" si="13"/>
        <v>191.73333333333332</v>
      </c>
      <c r="J56" s="122" t="s">
        <v>705</v>
      </c>
      <c r="K56" s="126">
        <v>3030</v>
      </c>
      <c r="L56" s="112">
        <f t="shared" si="2"/>
        <v>202</v>
      </c>
      <c r="N56" s="122" t="s">
        <v>705</v>
      </c>
      <c r="O56" s="126">
        <v>3008</v>
      </c>
      <c r="P56" s="112">
        <f t="shared" si="3"/>
        <v>200.53333333333333</v>
      </c>
      <c r="R56" s="122" t="s">
        <v>705</v>
      </c>
      <c r="S56" s="126">
        <v>3129</v>
      </c>
      <c r="T56" s="112">
        <f t="shared" si="4"/>
        <v>208.6</v>
      </c>
      <c r="U56" s="134">
        <v>201.47</v>
      </c>
      <c r="V56" s="151">
        <f>U56/U91</f>
        <v>5.1727546516792761E-2</v>
      </c>
      <c r="W56" s="152">
        <v>2873</v>
      </c>
      <c r="X56" s="112">
        <f t="shared" si="5"/>
        <v>191.53333333333333</v>
      </c>
      <c r="Y56" s="143">
        <f>X56/X91</f>
        <v>5.1540565995425412E-2</v>
      </c>
      <c r="Z56" s="144">
        <v>2875</v>
      </c>
      <c r="AA56">
        <f t="shared" si="6"/>
        <v>191.66666666666666</v>
      </c>
      <c r="AB56" s="63">
        <f>AA56/AA91</f>
        <v>5.0571012695522922E-2</v>
      </c>
      <c r="AC56" s="144">
        <v>2733</v>
      </c>
      <c r="AD56">
        <f t="shared" si="7"/>
        <v>182.2</v>
      </c>
      <c r="AE56" s="143">
        <f>AD56/AD91</f>
        <v>4.7515766871965605E-2</v>
      </c>
      <c r="AF56" s="144">
        <v>2547</v>
      </c>
      <c r="AG56">
        <f t="shared" si="8"/>
        <v>169.8</v>
      </c>
      <c r="AH56" s="143">
        <f>AG56/AG91</f>
        <v>4.3214353884329079E-2</v>
      </c>
      <c r="AI56" s="144">
        <v>2648</v>
      </c>
      <c r="AJ56">
        <f t="shared" si="9"/>
        <v>176.53333333333333</v>
      </c>
      <c r="AK56" s="143">
        <f>AJ56/AJ91</f>
        <v>4.4699338709745483E-2</v>
      </c>
      <c r="AL56" s="144">
        <v>2309</v>
      </c>
      <c r="AM56">
        <f t="shared" si="10"/>
        <v>153.93333333333334</v>
      </c>
      <c r="AN56" s="143">
        <f>AM56/AM91</f>
        <v>4.1915895909161047E-2</v>
      </c>
      <c r="AO56" s="144">
        <v>2575</v>
      </c>
      <c r="AP56">
        <f t="shared" si="11"/>
        <v>171.66666666666666</v>
      </c>
      <c r="AQ56" s="143">
        <f>AP56/AP91</f>
        <v>4.5521039117156992E-2</v>
      </c>
    </row>
    <row r="57" spans="1:43" ht="15.2" customHeight="1" x14ac:dyDescent="0.25">
      <c r="A57" s="121" t="s">
        <v>707</v>
      </c>
      <c r="B57" s="122" t="s">
        <v>708</v>
      </c>
      <c r="C57" s="123">
        <v>608</v>
      </c>
      <c r="D57" s="112">
        <f t="shared" si="12"/>
        <v>40.533333333333331</v>
      </c>
      <c r="F57" s="122" t="s">
        <v>707</v>
      </c>
      <c r="G57" s="126">
        <v>596</v>
      </c>
      <c r="H57" s="112">
        <f t="shared" si="13"/>
        <v>39.733333333333334</v>
      </c>
      <c r="J57" s="122" t="s">
        <v>707</v>
      </c>
      <c r="K57" s="126">
        <v>564</v>
      </c>
      <c r="L57" s="112">
        <f t="shared" si="2"/>
        <v>37.6</v>
      </c>
      <c r="N57" s="122" t="s">
        <v>707</v>
      </c>
      <c r="O57" s="126">
        <v>597</v>
      </c>
      <c r="P57" s="112">
        <f t="shared" si="3"/>
        <v>39.799999999999997</v>
      </c>
      <c r="R57" s="122" t="s">
        <v>707</v>
      </c>
      <c r="S57" s="126">
        <v>616</v>
      </c>
      <c r="T57" s="112">
        <f t="shared" si="4"/>
        <v>41.06666666666667</v>
      </c>
      <c r="U57" s="134">
        <v>31.8</v>
      </c>
      <c r="V57" s="151">
        <f>U57/U91</f>
        <v>8.1646695747953045E-3</v>
      </c>
      <c r="W57" s="152">
        <v>453</v>
      </c>
      <c r="X57" s="112">
        <f t="shared" si="5"/>
        <v>30.2</v>
      </c>
      <c r="Y57" s="143">
        <f>X57/X91</f>
        <v>8.1266538099295897E-3</v>
      </c>
      <c r="Z57" s="144">
        <v>585</v>
      </c>
      <c r="AA57">
        <f t="shared" si="6"/>
        <v>39</v>
      </c>
      <c r="AB57" s="63">
        <f>AA57/AA91</f>
        <v>1.0290101713697708E-2</v>
      </c>
      <c r="AC57" s="144">
        <v>438</v>
      </c>
      <c r="AD57">
        <f t="shared" si="7"/>
        <v>29.2</v>
      </c>
      <c r="AE57" s="143">
        <f>AD57/AD91</f>
        <v>7.6150405744313705E-3</v>
      </c>
      <c r="AF57" s="144">
        <v>461</v>
      </c>
      <c r="AG57">
        <f t="shared" si="8"/>
        <v>30.733333333333334</v>
      </c>
      <c r="AH57" s="143">
        <f>AG57/AG91</f>
        <v>7.8216792856991377E-3</v>
      </c>
      <c r="AI57" s="144">
        <v>450</v>
      </c>
      <c r="AJ57">
        <f t="shared" si="9"/>
        <v>30</v>
      </c>
      <c r="AK57" s="143">
        <f>AJ57/AJ91</f>
        <v>7.5961867142694357E-3</v>
      </c>
      <c r="AL57" s="144">
        <v>317</v>
      </c>
      <c r="AM57">
        <f t="shared" si="10"/>
        <v>21.133333333333333</v>
      </c>
      <c r="AN57" s="143">
        <f>AM57/AM91</f>
        <v>5.7545859693391302E-3</v>
      </c>
      <c r="AO57" s="144">
        <v>366</v>
      </c>
      <c r="AP57">
        <f t="shared" si="11"/>
        <v>24.4</v>
      </c>
      <c r="AQ57" s="143">
        <f>AP57/AP91</f>
        <v>6.4701748803415379E-3</v>
      </c>
    </row>
    <row r="58" spans="1:43" ht="15.2" customHeight="1" x14ac:dyDescent="0.25">
      <c r="A58" s="135" t="s">
        <v>709</v>
      </c>
      <c r="B58" s="122" t="s">
        <v>710</v>
      </c>
      <c r="C58" s="123"/>
      <c r="D58" s="112"/>
      <c r="F58" s="122"/>
      <c r="G58" s="126"/>
      <c r="H58" s="112"/>
      <c r="J58" s="122"/>
      <c r="K58" s="126"/>
      <c r="L58" s="112"/>
      <c r="N58" s="122"/>
      <c r="O58" s="126"/>
      <c r="P58" s="112"/>
      <c r="R58" s="122"/>
      <c r="S58" s="126"/>
      <c r="T58" s="112"/>
      <c r="U58" s="134"/>
      <c r="V58" s="151"/>
      <c r="W58" s="152"/>
      <c r="X58" s="112"/>
      <c r="Y58" s="143"/>
      <c r="Z58" s="144"/>
      <c r="AB58" s="63"/>
      <c r="AC58" s="144"/>
      <c r="AE58" s="143"/>
      <c r="AF58" s="144">
        <v>0</v>
      </c>
      <c r="AG58">
        <f t="shared" si="8"/>
        <v>0</v>
      </c>
      <c r="AH58" s="143"/>
      <c r="AI58" s="144">
        <v>505</v>
      </c>
      <c r="AJ58">
        <f t="shared" si="9"/>
        <v>33.666666666666664</v>
      </c>
      <c r="AK58" s="143">
        <f>AJ58/AJ91</f>
        <v>8.5246095349023662E-3</v>
      </c>
      <c r="AL58" s="144">
        <v>455</v>
      </c>
      <c r="AM58">
        <f t="shared" si="10"/>
        <v>30.333333333333332</v>
      </c>
      <c r="AN58" s="143">
        <f>AM58/AM91</f>
        <v>8.25973695914607E-3</v>
      </c>
      <c r="AO58" s="144">
        <v>333</v>
      </c>
      <c r="AP58">
        <f t="shared" si="11"/>
        <v>22.2</v>
      </c>
      <c r="AQ58" s="143">
        <f>AP58/AP91</f>
        <v>5.8867984567041861E-3</v>
      </c>
    </row>
    <row r="59" spans="1:43" ht="15.2" customHeight="1" x14ac:dyDescent="0.25">
      <c r="A59" s="121" t="s">
        <v>711</v>
      </c>
      <c r="B59" s="122" t="s">
        <v>712</v>
      </c>
      <c r="C59" s="123">
        <v>159</v>
      </c>
      <c r="D59" s="112">
        <f t="shared" si="12"/>
        <v>10.6</v>
      </c>
      <c r="F59" s="122" t="s">
        <v>711</v>
      </c>
      <c r="G59" s="126">
        <v>187</v>
      </c>
      <c r="H59" s="112">
        <f t="shared" si="13"/>
        <v>12.466666666666667</v>
      </c>
      <c r="J59" s="122" t="s">
        <v>711</v>
      </c>
      <c r="K59" s="126">
        <v>235</v>
      </c>
      <c r="L59" s="112">
        <f t="shared" si="2"/>
        <v>15.666666666666666</v>
      </c>
      <c r="N59" s="122" t="s">
        <v>711</v>
      </c>
      <c r="O59" s="126">
        <v>277</v>
      </c>
      <c r="P59" s="112">
        <f t="shared" si="3"/>
        <v>18.466666666666665</v>
      </c>
      <c r="R59" s="122" t="s">
        <v>711</v>
      </c>
      <c r="S59" s="126">
        <v>199</v>
      </c>
      <c r="T59" s="112">
        <f t="shared" si="4"/>
        <v>13.266666666666667</v>
      </c>
      <c r="U59" s="134">
        <v>18.47</v>
      </c>
      <c r="V59" s="151">
        <f>U59/U91</f>
        <v>4.7421838693858251E-3</v>
      </c>
      <c r="W59" s="152">
        <v>333</v>
      </c>
      <c r="X59" s="112">
        <f t="shared" si="5"/>
        <v>22.2</v>
      </c>
      <c r="Y59" s="143">
        <f>X59/X91</f>
        <v>5.9738978337893012E-3</v>
      </c>
      <c r="Z59" s="144">
        <v>324</v>
      </c>
      <c r="AA59">
        <f t="shared" si="6"/>
        <v>21.6</v>
      </c>
      <c r="AB59" s="63">
        <f>AA59/AA91</f>
        <v>5.6991332568171928E-3</v>
      </c>
      <c r="AC59" s="144">
        <v>252</v>
      </c>
      <c r="AD59">
        <f t="shared" si="7"/>
        <v>16.8</v>
      </c>
      <c r="AE59" s="143">
        <f>AD59/AD91</f>
        <v>4.38125622090572E-3</v>
      </c>
      <c r="AF59" s="144">
        <v>147</v>
      </c>
      <c r="AG59">
        <f t="shared" si="8"/>
        <v>9.8000000000000007</v>
      </c>
      <c r="AH59" s="143">
        <f>AG59/AG91</f>
        <v>2.4941146529235863E-3</v>
      </c>
      <c r="AI59" s="144">
        <v>172</v>
      </c>
      <c r="AJ59">
        <f t="shared" si="9"/>
        <v>11.466666666666667</v>
      </c>
      <c r="AK59" s="143">
        <f>AJ59/AJ91</f>
        <v>2.9034313663429843E-3</v>
      </c>
      <c r="AL59" s="144">
        <v>146</v>
      </c>
      <c r="AM59">
        <f t="shared" si="10"/>
        <v>9.7333333333333325</v>
      </c>
      <c r="AN59" s="143">
        <f>AM59/AM91</f>
        <v>2.6503771341435741E-3</v>
      </c>
      <c r="AO59" s="144">
        <v>158</v>
      </c>
      <c r="AP59">
        <f t="shared" si="11"/>
        <v>10.533333333333333</v>
      </c>
      <c r="AQ59" s="143">
        <f>AP59/AP91</f>
        <v>2.7931356040818661E-3</v>
      </c>
    </row>
    <row r="60" spans="1:43" ht="15.2" customHeight="1" x14ac:dyDescent="0.25">
      <c r="A60" s="121" t="s">
        <v>713</v>
      </c>
      <c r="B60" s="122" t="s">
        <v>714</v>
      </c>
      <c r="C60" s="123">
        <v>181</v>
      </c>
      <c r="D60" s="112">
        <f t="shared" si="12"/>
        <v>12.066666666666666</v>
      </c>
      <c r="F60" s="122" t="s">
        <v>713</v>
      </c>
      <c r="G60" s="126">
        <v>214</v>
      </c>
      <c r="H60" s="112">
        <f t="shared" si="13"/>
        <v>14.266666666666667</v>
      </c>
      <c r="J60" s="122" t="s">
        <v>713</v>
      </c>
      <c r="K60" s="126">
        <v>142</v>
      </c>
      <c r="L60" s="112">
        <f t="shared" si="2"/>
        <v>9.4666666666666668</v>
      </c>
      <c r="N60" s="122" t="s">
        <v>713</v>
      </c>
      <c r="O60" s="126">
        <v>83</v>
      </c>
      <c r="P60" s="112">
        <f t="shared" si="3"/>
        <v>5.5333333333333332</v>
      </c>
      <c r="R60" s="122" t="s">
        <v>713</v>
      </c>
      <c r="S60" s="126">
        <v>142</v>
      </c>
      <c r="T60" s="112">
        <f t="shared" si="4"/>
        <v>9.4666666666666668</v>
      </c>
      <c r="U60" s="134">
        <v>11.93</v>
      </c>
      <c r="V60" s="151">
        <f>U60/U91</f>
        <v>3.0630348436260367E-3</v>
      </c>
      <c r="W60" s="152">
        <v>75</v>
      </c>
      <c r="X60" s="112">
        <f t="shared" si="5"/>
        <v>5</v>
      </c>
      <c r="Y60" s="143">
        <f>X60/X91</f>
        <v>1.3454724850876804E-3</v>
      </c>
      <c r="Z60" s="144"/>
      <c r="AA60">
        <f t="shared" si="6"/>
        <v>0</v>
      </c>
      <c r="AB60" s="63">
        <f>AA60/AA91</f>
        <v>0</v>
      </c>
      <c r="AC60" s="144"/>
      <c r="AD60">
        <f t="shared" si="7"/>
        <v>0</v>
      </c>
      <c r="AE60" s="143">
        <f>AD60/AD91</f>
        <v>0</v>
      </c>
      <c r="AF60" s="144">
        <v>0</v>
      </c>
      <c r="AG60">
        <f t="shared" si="8"/>
        <v>0</v>
      </c>
      <c r="AH60" s="143">
        <f>AG60/AG91</f>
        <v>0</v>
      </c>
      <c r="AI60" s="144">
        <v>0</v>
      </c>
      <c r="AJ60">
        <f t="shared" si="9"/>
        <v>0</v>
      </c>
      <c r="AK60" s="143">
        <f>AJ60/AJ91</f>
        <v>0</v>
      </c>
      <c r="AL60" s="144">
        <v>0</v>
      </c>
      <c r="AM60">
        <f t="shared" si="10"/>
        <v>0</v>
      </c>
      <c r="AN60" s="143">
        <f>AM60/AM91</f>
        <v>0</v>
      </c>
      <c r="AO60" s="144">
        <v>0</v>
      </c>
      <c r="AP60">
        <f t="shared" si="11"/>
        <v>0</v>
      </c>
      <c r="AQ60" s="143">
        <f>AP60/AP91</f>
        <v>0</v>
      </c>
    </row>
    <row r="61" spans="1:43" ht="15.2" customHeight="1" x14ac:dyDescent="0.25">
      <c r="A61" s="121" t="s">
        <v>715</v>
      </c>
      <c r="B61" s="122" t="s">
        <v>716</v>
      </c>
      <c r="C61" s="123">
        <v>618</v>
      </c>
      <c r="D61" s="112">
        <f t="shared" si="12"/>
        <v>41.2</v>
      </c>
      <c r="F61" s="122" t="s">
        <v>715</v>
      </c>
      <c r="G61" s="126">
        <v>741</v>
      </c>
      <c r="H61" s="112">
        <f t="shared" si="13"/>
        <v>49.4</v>
      </c>
      <c r="J61" s="122" t="s">
        <v>715</v>
      </c>
      <c r="K61" s="126">
        <v>621</v>
      </c>
      <c r="L61" s="112">
        <f t="shared" si="2"/>
        <v>41.4</v>
      </c>
      <c r="N61" s="122" t="s">
        <v>715</v>
      </c>
      <c r="O61" s="126">
        <v>597</v>
      </c>
      <c r="P61" s="112">
        <f t="shared" si="3"/>
        <v>39.799999999999997</v>
      </c>
      <c r="R61" s="122" t="s">
        <v>715</v>
      </c>
      <c r="S61" s="126">
        <v>626</v>
      </c>
      <c r="T61" s="112">
        <f t="shared" si="4"/>
        <v>41.733333333333334</v>
      </c>
      <c r="U61" s="134">
        <v>48.67</v>
      </c>
      <c r="V61" s="151">
        <f>U61/U91</f>
        <v>1.249605245928577E-2</v>
      </c>
      <c r="W61" s="152">
        <v>308</v>
      </c>
      <c r="X61" s="112">
        <f t="shared" si="5"/>
        <v>20.533333333333335</v>
      </c>
      <c r="Y61" s="143">
        <f>X61/X91</f>
        <v>5.5254070054267419E-3</v>
      </c>
      <c r="Z61" s="144">
        <v>236</v>
      </c>
      <c r="AA61">
        <f t="shared" si="6"/>
        <v>15.733333333333333</v>
      </c>
      <c r="AB61" s="63">
        <f>AA61/AA91</f>
        <v>4.1512205203977073E-3</v>
      </c>
      <c r="AC61" s="144">
        <v>211</v>
      </c>
      <c r="AD61">
        <f t="shared" si="7"/>
        <v>14.066666666666666</v>
      </c>
      <c r="AE61" s="143">
        <f>AD61/AD91</f>
        <v>3.668432788139313E-3</v>
      </c>
      <c r="AF61" s="144">
        <v>208</v>
      </c>
      <c r="AG61">
        <f t="shared" si="8"/>
        <v>13.866666666666667</v>
      </c>
      <c r="AH61" s="143">
        <f>AG61/AG91</f>
        <v>3.5290874000551424E-3</v>
      </c>
      <c r="AI61" s="144">
        <v>260</v>
      </c>
      <c r="AJ61">
        <f t="shared" si="9"/>
        <v>17.333333333333332</v>
      </c>
      <c r="AK61" s="143">
        <f>AJ61/AJ91</f>
        <v>4.3889078793556743E-3</v>
      </c>
      <c r="AL61" s="144">
        <v>223</v>
      </c>
      <c r="AM61">
        <f t="shared" si="10"/>
        <v>14.866666666666667</v>
      </c>
      <c r="AN61" s="143">
        <f>AM61/AM91</f>
        <v>4.0481787733836786E-3</v>
      </c>
      <c r="AO61" s="144">
        <v>291</v>
      </c>
      <c r="AP61">
        <f t="shared" si="11"/>
        <v>19.399999999999999</v>
      </c>
      <c r="AQ61" s="143">
        <f>AP61/AP91</f>
        <v>5.1443193720748289E-3</v>
      </c>
    </row>
    <row r="62" spans="1:43" ht="15.2" customHeight="1" x14ac:dyDescent="0.25">
      <c r="A62" s="121" t="s">
        <v>717</v>
      </c>
      <c r="B62" s="122" t="s">
        <v>718</v>
      </c>
      <c r="C62" s="123">
        <v>16</v>
      </c>
      <c r="D62" s="112">
        <f t="shared" si="12"/>
        <v>1.0666666666666667</v>
      </c>
      <c r="F62" s="122" t="s">
        <v>717</v>
      </c>
      <c r="G62" s="126">
        <v>40</v>
      </c>
      <c r="H62" s="112">
        <f t="shared" si="13"/>
        <v>2.6666666666666665</v>
      </c>
      <c r="J62" s="122" t="s">
        <v>717</v>
      </c>
      <c r="K62" s="126">
        <v>44</v>
      </c>
      <c r="L62" s="112">
        <f t="shared" si="2"/>
        <v>2.9333333333333331</v>
      </c>
      <c r="N62" s="122" t="s">
        <v>717</v>
      </c>
      <c r="O62" s="126">
        <v>24</v>
      </c>
      <c r="P62" s="112">
        <f t="shared" si="3"/>
        <v>1.6</v>
      </c>
      <c r="R62" s="122"/>
      <c r="S62" s="126"/>
      <c r="T62" s="112">
        <f t="shared" si="4"/>
        <v>0</v>
      </c>
      <c r="U62" s="134">
        <v>0.53</v>
      </c>
      <c r="V62" s="151">
        <f>U62/U91</f>
        <v>1.3607782624658839E-4</v>
      </c>
      <c r="W62" s="152">
        <v>24</v>
      </c>
      <c r="X62" s="112">
        <f t="shared" si="5"/>
        <v>1.6</v>
      </c>
      <c r="Y62" s="143">
        <f>X62/X91</f>
        <v>4.3055119522805778E-4</v>
      </c>
      <c r="Z62" s="144"/>
      <c r="AA62">
        <f t="shared" si="6"/>
        <v>0</v>
      </c>
      <c r="AB62" s="63">
        <f>AA62/AA91</f>
        <v>0</v>
      </c>
      <c r="AC62" s="144"/>
      <c r="AD62">
        <f t="shared" si="7"/>
        <v>0</v>
      </c>
      <c r="AE62" s="143">
        <f>AD62/AD91</f>
        <v>0</v>
      </c>
      <c r="AF62" s="144">
        <v>0</v>
      </c>
      <c r="AG62">
        <f t="shared" si="8"/>
        <v>0</v>
      </c>
      <c r="AH62" s="143">
        <f>AG62/AG91</f>
        <v>0</v>
      </c>
      <c r="AI62" s="144">
        <v>0</v>
      </c>
      <c r="AJ62">
        <f t="shared" si="9"/>
        <v>0</v>
      </c>
      <c r="AK62" s="143">
        <f>AJ62/AJ91</f>
        <v>0</v>
      </c>
      <c r="AL62" s="144">
        <v>0</v>
      </c>
      <c r="AM62">
        <f t="shared" si="10"/>
        <v>0</v>
      </c>
      <c r="AN62" s="143">
        <f>AM62/AM91</f>
        <v>0</v>
      </c>
      <c r="AO62" s="144">
        <v>0</v>
      </c>
      <c r="AP62">
        <f t="shared" si="11"/>
        <v>0</v>
      </c>
      <c r="AQ62" s="143">
        <f>AP62/AP91</f>
        <v>0</v>
      </c>
    </row>
    <row r="63" spans="1:43" ht="15.2" customHeight="1" x14ac:dyDescent="0.25">
      <c r="A63" s="121" t="s">
        <v>719</v>
      </c>
      <c r="B63" s="122" t="s">
        <v>720</v>
      </c>
      <c r="C63" s="123">
        <v>957</v>
      </c>
      <c r="D63" s="112">
        <f t="shared" si="12"/>
        <v>63.8</v>
      </c>
      <c r="F63" s="122" t="s">
        <v>719</v>
      </c>
      <c r="G63" s="126">
        <v>1080</v>
      </c>
      <c r="H63" s="112">
        <f t="shared" si="13"/>
        <v>72</v>
      </c>
      <c r="J63" s="122" t="s">
        <v>719</v>
      </c>
      <c r="K63" s="126">
        <v>1152</v>
      </c>
      <c r="L63" s="112">
        <f t="shared" si="2"/>
        <v>76.8</v>
      </c>
      <c r="N63" s="122" t="s">
        <v>719</v>
      </c>
      <c r="O63" s="126">
        <v>1056</v>
      </c>
      <c r="P63" s="112">
        <f t="shared" si="3"/>
        <v>70.400000000000006</v>
      </c>
      <c r="R63" s="122" t="s">
        <v>719</v>
      </c>
      <c r="S63" s="126">
        <v>1038</v>
      </c>
      <c r="T63" s="112">
        <f t="shared" si="4"/>
        <v>69.2</v>
      </c>
      <c r="U63" s="134">
        <v>51.4</v>
      </c>
      <c r="V63" s="151">
        <f>U63/U91</f>
        <v>1.3196981639763478E-2</v>
      </c>
      <c r="W63" s="152">
        <v>813</v>
      </c>
      <c r="X63" s="112">
        <f t="shared" si="5"/>
        <v>54.2</v>
      </c>
      <c r="Y63" s="143">
        <f>X63/X91</f>
        <v>1.4584921738350458E-2</v>
      </c>
      <c r="Z63" s="144">
        <v>705</v>
      </c>
      <c r="AA63">
        <f t="shared" si="6"/>
        <v>47</v>
      </c>
      <c r="AB63" s="63">
        <f>AA63/AA91</f>
        <v>1.2400891808815187E-2</v>
      </c>
      <c r="AC63" s="144">
        <v>690</v>
      </c>
      <c r="AD63">
        <f t="shared" si="7"/>
        <v>46</v>
      </c>
      <c r="AE63" s="143">
        <f>AD63/AD91</f>
        <v>1.1996296795337091E-2</v>
      </c>
      <c r="AF63" s="144">
        <v>696</v>
      </c>
      <c r="AG63">
        <f t="shared" si="8"/>
        <v>46.4</v>
      </c>
      <c r="AH63" s="143">
        <f>AG63/AG91</f>
        <v>1.1808869377107591E-2</v>
      </c>
      <c r="AI63" s="144">
        <v>660</v>
      </c>
      <c r="AJ63">
        <f t="shared" si="9"/>
        <v>44</v>
      </c>
      <c r="AK63" s="143">
        <f>AJ63/AJ91</f>
        <v>1.1141073847595172E-2</v>
      </c>
      <c r="AL63" s="144">
        <v>675</v>
      </c>
      <c r="AM63">
        <f t="shared" si="10"/>
        <v>45</v>
      </c>
      <c r="AN63" s="143">
        <f>AM63/AM91</f>
        <v>1.225345592840351E-2</v>
      </c>
      <c r="AO63" s="144">
        <v>708</v>
      </c>
      <c r="AP63">
        <f t="shared" si="11"/>
        <v>47.2</v>
      </c>
      <c r="AQ63" s="143">
        <f>AP63/AP91</f>
        <v>1.251607599803773E-2</v>
      </c>
    </row>
    <row r="64" spans="1:43" ht="15.2" customHeight="1" x14ac:dyDescent="0.25">
      <c r="A64" s="121" t="s">
        <v>721</v>
      </c>
      <c r="B64" s="122" t="s">
        <v>722</v>
      </c>
      <c r="C64" s="123">
        <v>3680</v>
      </c>
      <c r="D64" s="112">
        <f t="shared" si="12"/>
        <v>245.33333333333334</v>
      </c>
      <c r="F64" s="122" t="s">
        <v>721</v>
      </c>
      <c r="G64" s="126">
        <v>4036</v>
      </c>
      <c r="H64" s="112">
        <f t="shared" si="13"/>
        <v>269.06666666666666</v>
      </c>
      <c r="J64" s="122" t="s">
        <v>721</v>
      </c>
      <c r="K64" s="126">
        <v>4086</v>
      </c>
      <c r="L64" s="112">
        <f t="shared" si="2"/>
        <v>272.39999999999998</v>
      </c>
      <c r="N64" s="122" t="s">
        <v>721</v>
      </c>
      <c r="O64" s="126">
        <v>3940</v>
      </c>
      <c r="P64" s="112">
        <f t="shared" si="3"/>
        <v>262.66666666666669</v>
      </c>
      <c r="R64" s="122" t="s">
        <v>721</v>
      </c>
      <c r="S64" s="126">
        <v>4709</v>
      </c>
      <c r="T64" s="112">
        <f t="shared" si="4"/>
        <v>313.93333333333334</v>
      </c>
      <c r="U64" s="134">
        <v>323.07</v>
      </c>
      <c r="V64" s="151">
        <f>U64/U91</f>
        <v>8.2948421368840217E-2</v>
      </c>
      <c r="W64" s="152">
        <v>4548</v>
      </c>
      <c r="X64" s="112">
        <f t="shared" si="5"/>
        <v>303.2</v>
      </c>
      <c r="Y64" s="143">
        <f>X64/X91</f>
        <v>8.1589451495716947E-2</v>
      </c>
      <c r="Z64" s="144">
        <v>4074</v>
      </c>
      <c r="AA64">
        <f t="shared" si="6"/>
        <v>271.60000000000002</v>
      </c>
      <c r="AB64" s="63">
        <f>AA64/AA91</f>
        <v>7.1661323729238405E-2</v>
      </c>
      <c r="AC64" s="144">
        <v>3882</v>
      </c>
      <c r="AD64">
        <f t="shared" si="7"/>
        <v>258.8</v>
      </c>
      <c r="AE64" s="143">
        <f>AD64/AD91</f>
        <v>6.7492208926809544E-2</v>
      </c>
      <c r="AF64" s="144">
        <v>4433</v>
      </c>
      <c r="AG64">
        <f t="shared" si="8"/>
        <v>295.53333333333336</v>
      </c>
      <c r="AH64" s="143">
        <f>AG64/AG91</f>
        <v>7.5213675213675224E-2</v>
      </c>
      <c r="AI64" s="144">
        <v>4003.25</v>
      </c>
      <c r="AJ64">
        <f t="shared" si="9"/>
        <v>266.88333333333333</v>
      </c>
      <c r="AK64" s="143">
        <f>AJ64/AJ91</f>
        <v>6.7576521030886932E-2</v>
      </c>
      <c r="AL64" s="144">
        <v>3451</v>
      </c>
      <c r="AM64">
        <f t="shared" si="10"/>
        <v>230.06666666666666</v>
      </c>
      <c r="AN64" s="143">
        <f>AM64/AM91</f>
        <v>6.2646928013215572E-2</v>
      </c>
      <c r="AO64" s="144">
        <v>2473</v>
      </c>
      <c r="AP64">
        <f t="shared" si="11"/>
        <v>164.86666666666667</v>
      </c>
      <c r="AQ64" s="143">
        <f>AP64/AP91</f>
        <v>4.3717875625914275E-2</v>
      </c>
    </row>
    <row r="65" spans="1:43" ht="15.2" customHeight="1" x14ac:dyDescent="0.25">
      <c r="A65" s="121" t="s">
        <v>723</v>
      </c>
      <c r="B65" s="122" t="s">
        <v>724</v>
      </c>
      <c r="C65" s="123">
        <v>861</v>
      </c>
      <c r="D65" s="112">
        <f t="shared" si="12"/>
        <v>57.4</v>
      </c>
      <c r="F65" s="122" t="s">
        <v>723</v>
      </c>
      <c r="G65" s="126">
        <v>994</v>
      </c>
      <c r="H65" s="112">
        <f t="shared" si="13"/>
        <v>66.266666666666666</v>
      </c>
      <c r="J65" s="122" t="s">
        <v>723</v>
      </c>
      <c r="K65" s="126">
        <v>706</v>
      </c>
      <c r="L65" s="112">
        <f t="shared" si="2"/>
        <v>47.06666666666667</v>
      </c>
      <c r="N65" s="122" t="s">
        <v>723</v>
      </c>
      <c r="O65" s="126">
        <v>770</v>
      </c>
      <c r="P65" s="112">
        <f t="shared" si="3"/>
        <v>51.333333333333336</v>
      </c>
      <c r="R65" s="122" t="s">
        <v>723</v>
      </c>
      <c r="S65" s="126">
        <v>723</v>
      </c>
      <c r="T65" s="112">
        <f t="shared" si="4"/>
        <v>48.2</v>
      </c>
      <c r="U65" s="134">
        <v>49.87</v>
      </c>
      <c r="V65" s="151">
        <f>U65/U91</f>
        <v>1.2804153197957288E-2</v>
      </c>
      <c r="W65" s="152">
        <v>797</v>
      </c>
      <c r="X65" s="112">
        <f t="shared" si="5"/>
        <v>53.133333333333333</v>
      </c>
      <c r="Y65" s="143">
        <f>X65/X91</f>
        <v>1.4297887608198417E-2</v>
      </c>
      <c r="Z65" s="144">
        <v>688</v>
      </c>
      <c r="AA65">
        <f t="shared" si="6"/>
        <v>45.866666666666667</v>
      </c>
      <c r="AB65" s="63">
        <f>AA65/AA91</f>
        <v>1.2101863212006876E-2</v>
      </c>
      <c r="AC65" s="144">
        <v>711</v>
      </c>
      <c r="AD65">
        <f t="shared" si="7"/>
        <v>47.4</v>
      </c>
      <c r="AE65" s="143">
        <f>AD65/AD91</f>
        <v>1.2361401480412567E-2</v>
      </c>
      <c r="AF65" s="144">
        <v>844</v>
      </c>
      <c r="AG65">
        <f t="shared" si="8"/>
        <v>56.266666666666666</v>
      </c>
      <c r="AH65" s="143">
        <f>AG65/AG91</f>
        <v>1.4319950796377597E-2</v>
      </c>
      <c r="AI65" s="144">
        <v>911</v>
      </c>
      <c r="AJ65">
        <f t="shared" si="9"/>
        <v>60.733333333333334</v>
      </c>
      <c r="AK65" s="143">
        <f>AJ65/AJ91</f>
        <v>1.5378057992665459E-2</v>
      </c>
      <c r="AL65" s="144">
        <v>519</v>
      </c>
      <c r="AM65">
        <f t="shared" si="10"/>
        <v>34.6</v>
      </c>
      <c r="AN65" s="143">
        <f>AM65/AM91</f>
        <v>9.4215461138391441E-3</v>
      </c>
      <c r="AO65" s="144">
        <v>928</v>
      </c>
      <c r="AP65">
        <f t="shared" si="11"/>
        <v>61.866666666666667</v>
      </c>
      <c r="AQ65" s="143">
        <f>AP65/AP91</f>
        <v>1.6405252155620074E-2</v>
      </c>
    </row>
    <row r="66" spans="1:43" ht="15.2" customHeight="1" x14ac:dyDescent="0.25">
      <c r="A66" s="121" t="s">
        <v>725</v>
      </c>
      <c r="B66" s="122" t="s">
        <v>726</v>
      </c>
      <c r="C66" s="123">
        <v>736</v>
      </c>
      <c r="D66" s="112">
        <f t="shared" si="12"/>
        <v>49.06666666666667</v>
      </c>
      <c r="F66" s="122" t="s">
        <v>725</v>
      </c>
      <c r="G66" s="126">
        <v>808</v>
      </c>
      <c r="H66" s="112">
        <f t="shared" si="13"/>
        <v>53.866666666666667</v>
      </c>
      <c r="J66" s="122" t="s">
        <v>725</v>
      </c>
      <c r="K66" s="126">
        <v>937</v>
      </c>
      <c r="L66" s="112">
        <f t="shared" si="2"/>
        <v>62.466666666666669</v>
      </c>
      <c r="N66" s="122" t="s">
        <v>725</v>
      </c>
      <c r="O66" s="126">
        <v>1205</v>
      </c>
      <c r="P66" s="112">
        <f t="shared" si="3"/>
        <v>80.333333333333329</v>
      </c>
      <c r="R66" s="122" t="s">
        <v>725</v>
      </c>
      <c r="S66" s="126">
        <v>1494</v>
      </c>
      <c r="T66" s="112">
        <f t="shared" si="4"/>
        <v>99.6</v>
      </c>
      <c r="U66" s="134">
        <v>60.8</v>
      </c>
      <c r="V66" s="151">
        <f>U66/U91</f>
        <v>1.5610437426023725E-2</v>
      </c>
      <c r="W66" s="152">
        <v>831</v>
      </c>
      <c r="X66" s="112">
        <f t="shared" si="5"/>
        <v>55.4</v>
      </c>
      <c r="Y66" s="143">
        <f>X66/X91</f>
        <v>1.4907835134771499E-2</v>
      </c>
      <c r="Z66" s="144">
        <v>798</v>
      </c>
      <c r="AA66">
        <f t="shared" si="6"/>
        <v>53.2</v>
      </c>
      <c r="AB66" s="63">
        <f>AA66/AA91</f>
        <v>1.4036754132531233E-2</v>
      </c>
      <c r="AC66" s="144">
        <v>941</v>
      </c>
      <c r="AD66">
        <f t="shared" si="7"/>
        <v>62.733333333333334</v>
      </c>
      <c r="AE66" s="143">
        <f>AD66/AD91</f>
        <v>1.6360167078858266E-2</v>
      </c>
      <c r="AF66" s="144">
        <v>873</v>
      </c>
      <c r="AG66">
        <f t="shared" si="8"/>
        <v>58.2</v>
      </c>
      <c r="AH66" s="143">
        <f>AG66/AG91</f>
        <v>1.4811987020423748E-2</v>
      </c>
      <c r="AI66" s="144">
        <v>927</v>
      </c>
      <c r="AJ66">
        <f t="shared" si="9"/>
        <v>61.8</v>
      </c>
      <c r="AK66" s="143">
        <f>AJ66/AJ91</f>
        <v>1.5648144631395036E-2</v>
      </c>
      <c r="AL66" s="144">
        <v>762</v>
      </c>
      <c r="AM66">
        <f t="shared" si="10"/>
        <v>50.8</v>
      </c>
      <c r="AN66" s="143">
        <f>AM66/AM91</f>
        <v>1.3832790248064407E-2</v>
      </c>
      <c r="AO66" s="144">
        <v>672</v>
      </c>
      <c r="AP66">
        <f t="shared" si="11"/>
        <v>44.8</v>
      </c>
      <c r="AQ66" s="143">
        <f>AP66/AP91</f>
        <v>1.1879665354069709E-2</v>
      </c>
    </row>
    <row r="67" spans="1:43" ht="15.2" customHeight="1" x14ac:dyDescent="0.25">
      <c r="A67" s="135" t="s">
        <v>727</v>
      </c>
      <c r="B67" s="122" t="s">
        <v>728</v>
      </c>
      <c r="C67" s="123"/>
      <c r="D67" s="112"/>
      <c r="F67" s="122"/>
      <c r="G67" s="126"/>
      <c r="H67" s="112"/>
      <c r="J67" s="122"/>
      <c r="K67" s="126"/>
      <c r="L67" s="112"/>
      <c r="N67" s="122"/>
      <c r="O67" s="126"/>
      <c r="P67" s="112"/>
      <c r="R67" s="122"/>
      <c r="S67" s="126"/>
      <c r="T67" s="112"/>
      <c r="U67" s="134"/>
      <c r="V67" s="151"/>
      <c r="W67" s="152">
        <v>58</v>
      </c>
      <c r="X67" s="112">
        <f t="shared" si="5"/>
        <v>3.8666666666666667</v>
      </c>
      <c r="Y67" s="143"/>
      <c r="Z67" s="144">
        <v>142</v>
      </c>
      <c r="AA67">
        <f t="shared" si="6"/>
        <v>9.4666666666666668</v>
      </c>
      <c r="AB67" s="63">
        <f>AA67/AA91</f>
        <v>2.4977682792223497E-3</v>
      </c>
      <c r="AC67" s="144">
        <v>40</v>
      </c>
      <c r="AD67">
        <f t="shared" si="7"/>
        <v>2.6666666666666665</v>
      </c>
      <c r="AE67" s="143">
        <f>AD67/AD91</f>
        <v>6.9543749538186035E-4</v>
      </c>
      <c r="AF67" s="144">
        <v>62</v>
      </c>
      <c r="AG67">
        <f t="shared" si="8"/>
        <v>4.1333333333333337</v>
      </c>
      <c r="AH67" s="143">
        <f>AG67/AG91</f>
        <v>1.0519395134779752E-3</v>
      </c>
      <c r="AI67" s="144">
        <v>65</v>
      </c>
      <c r="AJ67">
        <f t="shared" si="9"/>
        <v>4.333333333333333</v>
      </c>
      <c r="AK67" s="143">
        <f>AJ67/AJ91</f>
        <v>1.0972269698389186E-3</v>
      </c>
      <c r="AL67" s="144">
        <v>28</v>
      </c>
      <c r="AM67">
        <f t="shared" si="10"/>
        <v>1.8666666666666667</v>
      </c>
      <c r="AN67" s="143">
        <f>AM67/AM91</f>
        <v>5.0829150517821969E-4</v>
      </c>
      <c r="AO67" s="144">
        <v>62</v>
      </c>
      <c r="AP67">
        <f t="shared" si="11"/>
        <v>4.1333333333333337</v>
      </c>
      <c r="AQ67" s="143">
        <f>AP67/AP91</f>
        <v>1.0960405535004791E-3</v>
      </c>
    </row>
    <row r="68" spans="1:43" ht="15.2" customHeight="1" x14ac:dyDescent="0.25">
      <c r="A68" s="121" t="s">
        <v>729</v>
      </c>
      <c r="B68" s="122" t="s">
        <v>730</v>
      </c>
      <c r="C68" s="123">
        <v>327</v>
      </c>
      <c r="D68" s="112">
        <f t="shared" si="12"/>
        <v>21.8</v>
      </c>
      <c r="F68" s="122" t="s">
        <v>729</v>
      </c>
      <c r="G68" s="126">
        <v>255</v>
      </c>
      <c r="H68" s="112">
        <f t="shared" si="13"/>
        <v>17</v>
      </c>
      <c r="J68" s="122" t="s">
        <v>729</v>
      </c>
      <c r="K68" s="126">
        <v>306</v>
      </c>
      <c r="L68" s="112">
        <f t="shared" si="2"/>
        <v>20.399999999999999</v>
      </c>
      <c r="N68" s="122" t="s">
        <v>729</v>
      </c>
      <c r="O68" s="126">
        <v>439</v>
      </c>
      <c r="P68" s="112">
        <f t="shared" si="3"/>
        <v>29.266666666666666</v>
      </c>
      <c r="R68" s="122" t="s">
        <v>729</v>
      </c>
      <c r="S68" s="126">
        <v>449</v>
      </c>
      <c r="T68" s="112">
        <f t="shared" si="4"/>
        <v>29.933333333333334</v>
      </c>
      <c r="U68" s="134">
        <v>30.27</v>
      </c>
      <c r="V68" s="151">
        <f>U68/U91</f>
        <v>7.7718411329891143E-3</v>
      </c>
      <c r="W68" s="152">
        <v>419</v>
      </c>
      <c r="X68" s="112">
        <f t="shared" si="5"/>
        <v>27.933333333333334</v>
      </c>
      <c r="Y68" s="143">
        <f>X68/X91</f>
        <v>7.5167062833565081E-3</v>
      </c>
      <c r="Z68" s="144">
        <v>374</v>
      </c>
      <c r="AA68">
        <f t="shared" si="6"/>
        <v>24.933333333333334</v>
      </c>
      <c r="AB68" s="63">
        <f>AA68/AA91</f>
        <v>6.5786291297828085E-3</v>
      </c>
      <c r="AC68" s="144">
        <v>545</v>
      </c>
      <c r="AD68">
        <f t="shared" si="7"/>
        <v>36.333333333333336</v>
      </c>
      <c r="AE68" s="143">
        <f>AD68/AD91</f>
        <v>9.4753358745778473E-3</v>
      </c>
      <c r="AF68" s="144">
        <v>498</v>
      </c>
      <c r="AG68">
        <f t="shared" si="8"/>
        <v>33.200000000000003</v>
      </c>
      <c r="AH68" s="143">
        <f>AG68/AG91</f>
        <v>8.4494496405166392E-3</v>
      </c>
      <c r="AI68" s="144">
        <v>601</v>
      </c>
      <c r="AJ68">
        <f t="shared" si="9"/>
        <v>40.06666666666667</v>
      </c>
      <c r="AK68" s="143">
        <f>AJ68/AJ91</f>
        <v>1.0145129367279848E-2</v>
      </c>
      <c r="AL68" s="144">
        <v>451</v>
      </c>
      <c r="AM68">
        <f t="shared" si="10"/>
        <v>30.066666666666666</v>
      </c>
      <c r="AN68" s="143">
        <f>AM68/AM91</f>
        <v>8.1871238869777527E-3</v>
      </c>
      <c r="AO68" s="144">
        <v>342</v>
      </c>
      <c r="AP68">
        <f t="shared" si="11"/>
        <v>22.8</v>
      </c>
      <c r="AQ68" s="143">
        <f>AP68/AP91</f>
        <v>6.0459011176961916E-3</v>
      </c>
    </row>
    <row r="69" spans="1:43" ht="15.2" customHeight="1" x14ac:dyDescent="0.25">
      <c r="A69" s="121" t="s">
        <v>731</v>
      </c>
      <c r="B69" s="122" t="s">
        <v>732</v>
      </c>
      <c r="C69" s="123">
        <v>423</v>
      </c>
      <c r="D69" s="112">
        <f t="shared" si="12"/>
        <v>28.2</v>
      </c>
      <c r="F69" s="122" t="s">
        <v>731</v>
      </c>
      <c r="G69" s="126">
        <v>623</v>
      </c>
      <c r="H69" s="112">
        <f t="shared" si="13"/>
        <v>41.533333333333331</v>
      </c>
      <c r="J69" s="122" t="s">
        <v>731</v>
      </c>
      <c r="K69" s="126">
        <v>434</v>
      </c>
      <c r="L69" s="112">
        <f t="shared" si="2"/>
        <v>28.933333333333334</v>
      </c>
      <c r="N69" s="122" t="s">
        <v>731</v>
      </c>
      <c r="O69" s="126">
        <v>279</v>
      </c>
      <c r="P69" s="112">
        <f t="shared" si="3"/>
        <v>18.600000000000001</v>
      </c>
      <c r="R69" s="122" t="s">
        <v>731</v>
      </c>
      <c r="S69" s="126">
        <v>248</v>
      </c>
      <c r="T69" s="112">
        <f t="shared" si="4"/>
        <v>16.533333333333335</v>
      </c>
      <c r="U69" s="134">
        <v>6.8</v>
      </c>
      <c r="V69" s="151">
        <f>U69/U91</f>
        <v>1.7459041858052849E-3</v>
      </c>
      <c r="W69" s="153"/>
      <c r="X69" s="112">
        <f t="shared" si="5"/>
        <v>0</v>
      </c>
      <c r="Y69" s="143">
        <f>X69/X91</f>
        <v>0</v>
      </c>
      <c r="Z69" s="144"/>
      <c r="AA69">
        <f t="shared" si="6"/>
        <v>0</v>
      </c>
      <c r="AB69" s="63">
        <f>AA69/AA91</f>
        <v>0</v>
      </c>
      <c r="AC69" s="144"/>
      <c r="AD69">
        <f t="shared" si="7"/>
        <v>0</v>
      </c>
      <c r="AE69" s="143">
        <f>AD69/AD91</f>
        <v>0</v>
      </c>
      <c r="AF69" s="144">
        <v>0</v>
      </c>
      <c r="AG69">
        <f t="shared" si="8"/>
        <v>0</v>
      </c>
      <c r="AH69" s="143">
        <f>AG69/AG91</f>
        <v>0</v>
      </c>
      <c r="AI69" s="144">
        <v>0</v>
      </c>
      <c r="AJ69">
        <f t="shared" si="9"/>
        <v>0</v>
      </c>
      <c r="AK69" s="143">
        <f>AJ69/AJ91</f>
        <v>0</v>
      </c>
      <c r="AL69" s="144">
        <v>0</v>
      </c>
      <c r="AM69">
        <f t="shared" si="10"/>
        <v>0</v>
      </c>
      <c r="AN69" s="143">
        <f>AM69/AM91</f>
        <v>0</v>
      </c>
      <c r="AO69" s="144">
        <v>0</v>
      </c>
      <c r="AP69">
        <f t="shared" si="11"/>
        <v>0</v>
      </c>
      <c r="AQ69" s="143">
        <f>AP69/AP91</f>
        <v>0</v>
      </c>
    </row>
    <row r="70" spans="1:43" ht="15.2" customHeight="1" x14ac:dyDescent="0.25">
      <c r="A70" s="135" t="s">
        <v>733</v>
      </c>
      <c r="B70" s="122" t="s">
        <v>734</v>
      </c>
      <c r="C70" s="123"/>
      <c r="D70" s="112"/>
      <c r="F70" s="122"/>
      <c r="G70" s="126"/>
      <c r="H70" s="112"/>
      <c r="J70" s="122"/>
      <c r="K70" s="126"/>
      <c r="L70" s="112"/>
      <c r="N70" s="122"/>
      <c r="O70" s="126"/>
      <c r="P70" s="112"/>
      <c r="R70" s="122"/>
      <c r="S70" s="126"/>
      <c r="T70" s="112"/>
      <c r="U70" s="134"/>
      <c r="V70" s="151"/>
      <c r="W70" s="153"/>
      <c r="X70" s="112"/>
      <c r="Y70" s="143"/>
      <c r="Z70" s="144"/>
      <c r="AB70" s="63"/>
      <c r="AC70" s="144"/>
      <c r="AE70" s="143"/>
      <c r="AF70" s="144"/>
      <c r="AH70" s="143"/>
      <c r="AI70" s="144">
        <v>160</v>
      </c>
      <c r="AJ70">
        <f t="shared" si="9"/>
        <v>10.666666666666666</v>
      </c>
      <c r="AK70" s="143">
        <f>AJ70/AJ91</f>
        <v>2.7008663872957993E-3</v>
      </c>
      <c r="AL70" s="144">
        <v>112</v>
      </c>
      <c r="AM70">
        <f t="shared" si="10"/>
        <v>7.4666666666666668</v>
      </c>
      <c r="AN70" s="143">
        <f>AM70/AM91</f>
        <v>2.0331660207128788E-3</v>
      </c>
      <c r="AO70" s="144">
        <v>409</v>
      </c>
      <c r="AP70">
        <f t="shared" si="11"/>
        <v>27.266666666666666</v>
      </c>
      <c r="AQ70" s="143">
        <f>AP70/AP91</f>
        <v>7.2303320384144503E-3</v>
      </c>
    </row>
    <row r="71" spans="1:43" ht="15.2" customHeight="1" x14ac:dyDescent="0.25">
      <c r="A71" s="121" t="s">
        <v>735</v>
      </c>
      <c r="B71" s="122" t="s">
        <v>736</v>
      </c>
      <c r="C71" s="123">
        <v>25</v>
      </c>
      <c r="D71" s="112">
        <f t="shared" si="12"/>
        <v>1.6666666666666667</v>
      </c>
      <c r="F71" s="122" t="s">
        <v>735</v>
      </c>
      <c r="G71" s="126">
        <v>35</v>
      </c>
      <c r="H71" s="112">
        <f t="shared" si="13"/>
        <v>2.3333333333333335</v>
      </c>
      <c r="J71" s="122" t="s">
        <v>735</v>
      </c>
      <c r="K71" s="126">
        <v>18</v>
      </c>
      <c r="L71" s="112">
        <f t="shared" si="2"/>
        <v>1.2</v>
      </c>
      <c r="N71" s="122" t="s">
        <v>735</v>
      </c>
      <c r="O71" s="126">
        <v>19</v>
      </c>
      <c r="P71" s="112">
        <f t="shared" si="3"/>
        <v>1.2666666666666666</v>
      </c>
      <c r="R71" s="122" t="s">
        <v>735</v>
      </c>
      <c r="S71" s="126">
        <v>24</v>
      </c>
      <c r="T71" s="112">
        <f t="shared" si="4"/>
        <v>1.6</v>
      </c>
      <c r="U71" s="134">
        <v>2.0699999999999998</v>
      </c>
      <c r="V71" s="151">
        <f>U71/U91</f>
        <v>5.3147377420837349E-4</v>
      </c>
      <c r="W71" s="152">
        <v>10</v>
      </c>
      <c r="X71" s="112">
        <f t="shared" si="5"/>
        <v>0.66666666666666663</v>
      </c>
      <c r="Y71" s="143">
        <f>X71/X91</f>
        <v>1.7939633134502405E-4</v>
      </c>
      <c r="Z71" s="144">
        <v>12</v>
      </c>
      <c r="AA71">
        <f t="shared" si="6"/>
        <v>0.8</v>
      </c>
      <c r="AB71" s="63">
        <f>AA71/AA91</f>
        <v>2.1107900951174786E-4</v>
      </c>
      <c r="AC71" s="144">
        <v>8</v>
      </c>
      <c r="AD71">
        <f t="shared" si="7"/>
        <v>0.53333333333333333</v>
      </c>
      <c r="AE71" s="143">
        <f>AD71/AD91</f>
        <v>1.3908749907637206E-4</v>
      </c>
      <c r="AF71" s="144">
        <v>8</v>
      </c>
      <c r="AG71">
        <f t="shared" si="8"/>
        <v>0.53333333333333333</v>
      </c>
      <c r="AH71" s="143">
        <f>AG71/AG91</f>
        <v>1.3573413077135163E-4</v>
      </c>
      <c r="AI71" s="144">
        <v>0</v>
      </c>
      <c r="AJ71">
        <f t="shared" si="9"/>
        <v>0</v>
      </c>
      <c r="AK71" s="143">
        <f>AJ71/AJ91</f>
        <v>0</v>
      </c>
      <c r="AL71" s="144">
        <v>0</v>
      </c>
      <c r="AM71">
        <f t="shared" si="10"/>
        <v>0</v>
      </c>
      <c r="AN71" s="143">
        <f>AM71/AM91</f>
        <v>0</v>
      </c>
      <c r="AO71" s="144">
        <v>0</v>
      </c>
      <c r="AP71">
        <f t="shared" si="11"/>
        <v>0</v>
      </c>
      <c r="AQ71" s="143">
        <f>AP71/AP91</f>
        <v>0</v>
      </c>
    </row>
    <row r="72" spans="1:43" ht="15.2" customHeight="1" x14ac:dyDescent="0.25">
      <c r="A72" s="135" t="s">
        <v>737</v>
      </c>
      <c r="B72" s="122"/>
      <c r="C72" s="123"/>
      <c r="D72" s="112"/>
      <c r="F72" s="122"/>
      <c r="G72" s="126"/>
      <c r="H72" s="112"/>
      <c r="J72" s="122"/>
      <c r="K72" s="126"/>
      <c r="L72" s="112"/>
      <c r="N72" s="122"/>
      <c r="O72" s="126"/>
      <c r="P72" s="112"/>
      <c r="R72" s="122"/>
      <c r="S72" s="126"/>
      <c r="T72" s="112"/>
      <c r="U72" s="134"/>
      <c r="V72" s="151"/>
      <c r="W72" s="152"/>
      <c r="X72" s="112"/>
      <c r="Y72" s="143"/>
      <c r="Z72" s="144"/>
      <c r="AB72" s="63"/>
      <c r="AC72" s="144"/>
      <c r="AE72" s="143"/>
      <c r="AF72" s="144">
        <v>132</v>
      </c>
      <c r="AG72">
        <f t="shared" si="8"/>
        <v>8.8000000000000007</v>
      </c>
      <c r="AH72" s="143">
        <f>AG72/AG91</f>
        <v>2.2396131577273022E-3</v>
      </c>
      <c r="AI72" s="144">
        <v>65</v>
      </c>
      <c r="AJ72">
        <f t="shared" si="9"/>
        <v>4.333333333333333</v>
      </c>
      <c r="AK72" s="143">
        <f>AJ72/AJ91</f>
        <v>1.0972269698389186E-3</v>
      </c>
      <c r="AL72" s="144">
        <v>187</v>
      </c>
      <c r="AM72">
        <f t="shared" si="10"/>
        <v>12.466666666666667</v>
      </c>
      <c r="AN72" s="143">
        <f>AM72/AM91</f>
        <v>3.3946611238688243E-3</v>
      </c>
      <c r="AO72" s="144">
        <v>0</v>
      </c>
      <c r="AP72">
        <f t="shared" si="11"/>
        <v>0</v>
      </c>
      <c r="AQ72" s="143">
        <f>AP72/AP91</f>
        <v>0</v>
      </c>
    </row>
    <row r="73" spans="1:43" ht="15.2" customHeight="1" x14ac:dyDescent="0.25">
      <c r="A73" s="121" t="s">
        <v>738</v>
      </c>
      <c r="B73" s="122" t="s">
        <v>739</v>
      </c>
      <c r="C73" s="123">
        <v>468</v>
      </c>
      <c r="D73" s="112">
        <f t="shared" si="12"/>
        <v>31.2</v>
      </c>
      <c r="F73" s="122" t="s">
        <v>738</v>
      </c>
      <c r="G73" s="126">
        <v>498</v>
      </c>
      <c r="H73" s="112">
        <f t="shared" si="13"/>
        <v>33.200000000000003</v>
      </c>
      <c r="J73" s="122" t="s">
        <v>738</v>
      </c>
      <c r="K73" s="126">
        <v>450</v>
      </c>
      <c r="L73" s="112">
        <f t="shared" si="2"/>
        <v>30</v>
      </c>
      <c r="N73" s="122" t="s">
        <v>738</v>
      </c>
      <c r="O73" s="126">
        <v>429</v>
      </c>
      <c r="P73" s="112">
        <f t="shared" si="3"/>
        <v>28.6</v>
      </c>
      <c r="R73" s="122" t="s">
        <v>738</v>
      </c>
      <c r="S73" s="126">
        <v>456</v>
      </c>
      <c r="T73" s="112">
        <f t="shared" si="4"/>
        <v>30.4</v>
      </c>
      <c r="U73" s="134">
        <v>31.6</v>
      </c>
      <c r="V73" s="151">
        <f>U73/U91</f>
        <v>8.1133194516833842E-3</v>
      </c>
      <c r="W73" s="152">
        <v>456</v>
      </c>
      <c r="X73" s="112">
        <f t="shared" si="5"/>
        <v>30.4</v>
      </c>
      <c r="Y73" s="143">
        <f>X73/X91</f>
        <v>8.1804727093330969E-3</v>
      </c>
      <c r="Z73" s="144">
        <v>354</v>
      </c>
      <c r="AA73">
        <f t="shared" ref="AA73:AA90" si="14">Z73/15</f>
        <v>23.6</v>
      </c>
      <c r="AB73" s="63">
        <f>AA73/AA91</f>
        <v>6.2268307805965623E-3</v>
      </c>
      <c r="AC73" s="144">
        <v>375</v>
      </c>
      <c r="AD73">
        <f t="shared" ref="AD73:AD90" si="15">AC73/15</f>
        <v>25</v>
      </c>
      <c r="AE73" s="143">
        <f>AD73/AD91</f>
        <v>6.5197265192049403E-3</v>
      </c>
      <c r="AF73" s="144">
        <v>399</v>
      </c>
      <c r="AG73">
        <f t="shared" ref="AG73:AG90" si="16">AF73/15</f>
        <v>26.6</v>
      </c>
      <c r="AH73" s="143">
        <f>AG73/AG91</f>
        <v>6.7697397722211632E-3</v>
      </c>
      <c r="AI73" s="144">
        <v>441</v>
      </c>
      <c r="AJ73">
        <f t="shared" ref="AJ73:AJ90" si="17">AI73/15</f>
        <v>29.4</v>
      </c>
      <c r="AK73" s="143">
        <f>AJ73/AJ91</f>
        <v>7.4442629799840471E-3</v>
      </c>
      <c r="AL73" s="144">
        <v>456</v>
      </c>
      <c r="AM73">
        <f t="shared" ref="AM73:AM90" si="18">AL73/15</f>
        <v>30.4</v>
      </c>
      <c r="AN73" s="143">
        <f>AM73/AM91</f>
        <v>8.2778902271881498E-3</v>
      </c>
      <c r="AO73" s="144">
        <v>465</v>
      </c>
      <c r="AP73">
        <f t="shared" ref="AP73:AP90" si="19">AO73/15</f>
        <v>31</v>
      </c>
      <c r="AQ73" s="143">
        <f>AP73/AP91</f>
        <v>8.2203041512535924E-3</v>
      </c>
    </row>
    <row r="74" spans="1:43" ht="15.2" customHeight="1" x14ac:dyDescent="0.25">
      <c r="A74" s="121" t="s">
        <v>740</v>
      </c>
      <c r="B74" s="122" t="s">
        <v>741</v>
      </c>
      <c r="C74" s="123">
        <v>2456</v>
      </c>
      <c r="D74" s="112">
        <f t="shared" si="12"/>
        <v>163.73333333333332</v>
      </c>
      <c r="F74" s="122" t="s">
        <v>740</v>
      </c>
      <c r="G74" s="126">
        <v>2399</v>
      </c>
      <c r="H74" s="112">
        <f t="shared" si="13"/>
        <v>159.93333333333334</v>
      </c>
      <c r="J74" s="122" t="s">
        <v>740</v>
      </c>
      <c r="K74" s="126">
        <v>2570</v>
      </c>
      <c r="L74" s="112">
        <f t="shared" si="2"/>
        <v>171.33333333333334</v>
      </c>
      <c r="N74" s="122" t="s">
        <v>740</v>
      </c>
      <c r="O74" s="126">
        <v>2490</v>
      </c>
      <c r="P74" s="112">
        <f t="shared" si="3"/>
        <v>166</v>
      </c>
      <c r="R74" s="122" t="s">
        <v>740</v>
      </c>
      <c r="S74" s="126">
        <v>2255</v>
      </c>
      <c r="T74" s="112">
        <f t="shared" si="4"/>
        <v>150.33333333333334</v>
      </c>
      <c r="U74" s="134">
        <v>135.4</v>
      </c>
      <c r="V74" s="151">
        <f>U74/U91</f>
        <v>3.4764033346769946E-2</v>
      </c>
      <c r="W74" s="152">
        <v>2226</v>
      </c>
      <c r="X74" s="112">
        <f t="shared" si="5"/>
        <v>148.4</v>
      </c>
      <c r="Y74" s="143">
        <f>X74/X91</f>
        <v>3.9933623357402359E-2</v>
      </c>
      <c r="Z74" s="144">
        <v>2400</v>
      </c>
      <c r="AA74">
        <f t="shared" si="14"/>
        <v>160</v>
      </c>
      <c r="AB74" s="63">
        <f>AA74/AA91</f>
        <v>4.2215801902349574E-2</v>
      </c>
      <c r="AC74" s="144">
        <v>2467</v>
      </c>
      <c r="AD74">
        <f t="shared" si="15"/>
        <v>164.46666666666667</v>
      </c>
      <c r="AE74" s="143">
        <f>AD74/AD91</f>
        <v>4.2891107527676234E-2</v>
      </c>
      <c r="AF74" s="144">
        <v>2511</v>
      </c>
      <c r="AG74">
        <f t="shared" si="16"/>
        <v>167.4</v>
      </c>
      <c r="AH74" s="143">
        <f>AG74/AG91</f>
        <v>4.2603550295857995E-2</v>
      </c>
      <c r="AI74" s="144">
        <v>2672</v>
      </c>
      <c r="AJ74">
        <f t="shared" si="17"/>
        <v>178.13333333333333</v>
      </c>
      <c r="AK74" s="143">
        <f>AJ74/AJ91</f>
        <v>4.5104468667839848E-2</v>
      </c>
      <c r="AL74" s="144">
        <v>2351</v>
      </c>
      <c r="AM74">
        <f t="shared" si="18"/>
        <v>156.73333333333332</v>
      </c>
      <c r="AN74" s="143">
        <f>AM74/AM91</f>
        <v>4.2678333166928373E-2</v>
      </c>
      <c r="AO74" s="144">
        <v>2107</v>
      </c>
      <c r="AP74">
        <f t="shared" si="19"/>
        <v>140.46666666666667</v>
      </c>
      <c r="AQ74" s="143">
        <f>AP74/AP91</f>
        <v>3.724770074557273E-2</v>
      </c>
    </row>
    <row r="75" spans="1:43" ht="15.2" customHeight="1" x14ac:dyDescent="0.25">
      <c r="A75" s="121" t="s">
        <v>742</v>
      </c>
      <c r="B75" s="122" t="s">
        <v>743</v>
      </c>
      <c r="C75" s="123">
        <v>537</v>
      </c>
      <c r="D75" s="112">
        <f t="shared" si="12"/>
        <v>35.799999999999997</v>
      </c>
      <c r="F75" s="122" t="s">
        <v>742</v>
      </c>
      <c r="G75" s="126">
        <v>587</v>
      </c>
      <c r="H75" s="112">
        <f t="shared" si="13"/>
        <v>39.133333333333333</v>
      </c>
      <c r="J75" s="122" t="s">
        <v>742</v>
      </c>
      <c r="K75" s="126">
        <v>648</v>
      </c>
      <c r="L75" s="112">
        <f t="shared" si="2"/>
        <v>43.2</v>
      </c>
      <c r="N75" s="122" t="s">
        <v>742</v>
      </c>
      <c r="O75" s="126">
        <v>710</v>
      </c>
      <c r="P75" s="112">
        <f t="shared" si="3"/>
        <v>47.333333333333336</v>
      </c>
      <c r="R75" s="122" t="s">
        <v>742</v>
      </c>
      <c r="S75" s="126">
        <v>761</v>
      </c>
      <c r="T75" s="112">
        <f t="shared" si="4"/>
        <v>50.733333333333334</v>
      </c>
      <c r="U75" s="134">
        <v>50.4</v>
      </c>
      <c r="V75" s="151">
        <f>U75/U91</f>
        <v>1.2940231024203877E-2</v>
      </c>
      <c r="W75" s="152">
        <v>720</v>
      </c>
      <c r="X75" s="112">
        <f t="shared" si="5"/>
        <v>48</v>
      </c>
      <c r="Y75" s="143">
        <f>X75/X91</f>
        <v>1.2916535856841733E-2</v>
      </c>
      <c r="Z75" s="144">
        <v>802</v>
      </c>
      <c r="AA75">
        <f t="shared" si="14"/>
        <v>53.466666666666669</v>
      </c>
      <c r="AB75" s="63">
        <f>AA75/AA91</f>
        <v>1.4107113802368482E-2</v>
      </c>
      <c r="AC75" s="144">
        <v>788</v>
      </c>
      <c r="AD75">
        <f t="shared" si="15"/>
        <v>52.533333333333331</v>
      </c>
      <c r="AE75" s="143">
        <f>AD75/AD91</f>
        <v>1.3700118659022648E-2</v>
      </c>
      <c r="AF75" s="144">
        <v>823</v>
      </c>
      <c r="AG75">
        <f t="shared" si="16"/>
        <v>54.866666666666667</v>
      </c>
      <c r="AH75" s="143">
        <f>AG75/AG91</f>
        <v>1.3963648703102799E-2</v>
      </c>
      <c r="AI75" s="144">
        <v>704</v>
      </c>
      <c r="AJ75">
        <f t="shared" si="17"/>
        <v>46.93333333333333</v>
      </c>
      <c r="AK75" s="143">
        <f>AJ75/AJ91</f>
        <v>1.1883812104101516E-2</v>
      </c>
      <c r="AL75" s="144">
        <v>685</v>
      </c>
      <c r="AM75">
        <f t="shared" si="18"/>
        <v>45.666666666666664</v>
      </c>
      <c r="AN75" s="143">
        <f>AM75/AM91</f>
        <v>1.2434988608824303E-2</v>
      </c>
      <c r="AO75" s="144">
        <v>773</v>
      </c>
      <c r="AP75">
        <f t="shared" si="19"/>
        <v>51.533333333333331</v>
      </c>
      <c r="AQ75" s="143">
        <f>AP75/AP91</f>
        <v>1.3665150771868875E-2</v>
      </c>
    </row>
    <row r="76" spans="1:43" ht="15.2" customHeight="1" x14ac:dyDescent="0.25">
      <c r="A76" s="121" t="s">
        <v>744</v>
      </c>
      <c r="B76" s="122" t="s">
        <v>745</v>
      </c>
      <c r="C76" s="123">
        <v>553</v>
      </c>
      <c r="D76" s="112">
        <f t="shared" si="12"/>
        <v>36.866666666666667</v>
      </c>
      <c r="F76" s="122" t="s">
        <v>744</v>
      </c>
      <c r="G76" s="126">
        <v>1233</v>
      </c>
      <c r="H76" s="112">
        <f t="shared" si="13"/>
        <v>82.2</v>
      </c>
      <c r="J76" s="122" t="s">
        <v>744</v>
      </c>
      <c r="K76" s="126">
        <v>1176</v>
      </c>
      <c r="L76" s="112">
        <f t="shared" si="2"/>
        <v>78.400000000000006</v>
      </c>
      <c r="N76" s="122" t="s">
        <v>744</v>
      </c>
      <c r="O76" s="126">
        <v>735</v>
      </c>
      <c r="P76" s="112">
        <f t="shared" si="3"/>
        <v>49</v>
      </c>
      <c r="R76" s="122" t="s">
        <v>744</v>
      </c>
      <c r="S76" s="126">
        <v>455</v>
      </c>
      <c r="T76" s="112">
        <f t="shared" si="4"/>
        <v>30.333333333333332</v>
      </c>
      <c r="U76" s="134">
        <v>23.87</v>
      </c>
      <c r="V76" s="151">
        <f>U76/U91</f>
        <v>6.1286371934076702E-3</v>
      </c>
      <c r="W76" s="152">
        <v>388</v>
      </c>
      <c r="X76" s="112">
        <f t="shared" si="5"/>
        <v>25.866666666666667</v>
      </c>
      <c r="Y76" s="143">
        <f>X76/X91</f>
        <v>6.9605776561869337E-3</v>
      </c>
      <c r="Z76" s="144">
        <v>241</v>
      </c>
      <c r="AA76">
        <f t="shared" si="14"/>
        <v>16.066666666666666</v>
      </c>
      <c r="AB76" s="63">
        <f>AA76/AA91</f>
        <v>4.2391701076942697E-3</v>
      </c>
      <c r="AC76" s="144">
        <v>471</v>
      </c>
      <c r="AD76">
        <f t="shared" si="15"/>
        <v>31.4</v>
      </c>
      <c r="AE76" s="143">
        <f>AD76/AD91</f>
        <v>8.1887765081214044E-3</v>
      </c>
      <c r="AF76" s="144">
        <v>294</v>
      </c>
      <c r="AG76">
        <f t="shared" si="16"/>
        <v>19.600000000000001</v>
      </c>
      <c r="AH76" s="143">
        <f>AG76/AG91</f>
        <v>4.9882293058471725E-3</v>
      </c>
      <c r="AI76" s="144">
        <v>343</v>
      </c>
      <c r="AJ76">
        <f t="shared" si="17"/>
        <v>22.866666666666667</v>
      </c>
      <c r="AK76" s="143">
        <f>AJ76/AJ91</f>
        <v>5.7899823177653704E-3</v>
      </c>
      <c r="AL76" s="144">
        <v>227</v>
      </c>
      <c r="AM76">
        <f t="shared" si="18"/>
        <v>15.133333333333333</v>
      </c>
      <c r="AN76" s="143">
        <f>AM76/AM91</f>
        <v>4.1207918455519951E-3</v>
      </c>
      <c r="AO76" s="144">
        <v>269</v>
      </c>
      <c r="AP76">
        <f t="shared" si="19"/>
        <v>17.933333333333334</v>
      </c>
      <c r="AQ76" s="143">
        <f>AP76/AP91</f>
        <v>4.7554017563165947E-3</v>
      </c>
    </row>
    <row r="77" spans="1:43" ht="15.2" customHeight="1" x14ac:dyDescent="0.25">
      <c r="A77" s="121" t="s">
        <v>746</v>
      </c>
      <c r="B77" s="122" t="s">
        <v>747</v>
      </c>
      <c r="C77" s="123">
        <v>184</v>
      </c>
      <c r="D77" s="112">
        <f t="shared" si="12"/>
        <v>12.266666666666667</v>
      </c>
      <c r="F77" s="122" t="s">
        <v>746</v>
      </c>
      <c r="G77" s="126">
        <v>83</v>
      </c>
      <c r="H77" s="112">
        <f t="shared" si="13"/>
        <v>5.5333333333333332</v>
      </c>
      <c r="J77" s="122" t="s">
        <v>746</v>
      </c>
      <c r="K77" s="126">
        <v>75</v>
      </c>
      <c r="L77" s="112">
        <f t="shared" si="2"/>
        <v>5</v>
      </c>
      <c r="N77" s="122" t="s">
        <v>746</v>
      </c>
      <c r="O77" s="126">
        <v>93</v>
      </c>
      <c r="P77" s="112">
        <f t="shared" si="3"/>
        <v>6.2</v>
      </c>
      <c r="R77" s="122" t="s">
        <v>746</v>
      </c>
      <c r="S77" s="126">
        <v>109</v>
      </c>
      <c r="T77" s="112">
        <f t="shared" si="4"/>
        <v>7.2666666666666666</v>
      </c>
      <c r="U77" s="134">
        <v>4.47</v>
      </c>
      <c r="V77" s="151">
        <f>U77/U91</f>
        <v>1.1476752515514152E-3</v>
      </c>
      <c r="W77" s="152">
        <v>32</v>
      </c>
      <c r="X77" s="112">
        <f t="shared" ref="X77:X90" si="20">W77/15</f>
        <v>2.1333333333333333</v>
      </c>
      <c r="Y77" s="143">
        <f>X77/X91</f>
        <v>5.7406826030407697E-4</v>
      </c>
      <c r="Z77" s="144"/>
      <c r="AA77">
        <f t="shared" si="14"/>
        <v>0</v>
      </c>
      <c r="AB77" s="63">
        <f>AA77/AA91</f>
        <v>0</v>
      </c>
      <c r="AC77" s="144"/>
      <c r="AD77">
        <f t="shared" si="15"/>
        <v>0</v>
      </c>
      <c r="AE77" s="143">
        <f>AD77/AD91</f>
        <v>0</v>
      </c>
      <c r="AF77" s="144">
        <v>0</v>
      </c>
      <c r="AG77">
        <f t="shared" si="16"/>
        <v>0</v>
      </c>
      <c r="AH77" s="143">
        <f>AG77/AG91</f>
        <v>0</v>
      </c>
      <c r="AI77" s="144">
        <v>0</v>
      </c>
      <c r="AJ77">
        <f t="shared" si="17"/>
        <v>0</v>
      </c>
      <c r="AK77" s="143">
        <f>AJ77/AJ91</f>
        <v>0</v>
      </c>
      <c r="AL77" s="144">
        <v>0</v>
      </c>
      <c r="AM77">
        <f t="shared" si="18"/>
        <v>0</v>
      </c>
      <c r="AN77" s="143">
        <f>AM77/AM91</f>
        <v>0</v>
      </c>
      <c r="AO77" s="144">
        <v>0</v>
      </c>
      <c r="AP77">
        <f t="shared" si="19"/>
        <v>0</v>
      </c>
      <c r="AQ77" s="143">
        <f>AP77/AP91</f>
        <v>0</v>
      </c>
    </row>
    <row r="78" spans="1:43" ht="15.2" customHeight="1" x14ac:dyDescent="0.25">
      <c r="A78" s="121" t="s">
        <v>748</v>
      </c>
      <c r="B78" s="122" t="s">
        <v>749</v>
      </c>
      <c r="C78" s="123">
        <v>495</v>
      </c>
      <c r="D78" s="112">
        <f t="shared" si="12"/>
        <v>33</v>
      </c>
      <c r="F78" s="122" t="s">
        <v>748</v>
      </c>
      <c r="G78" s="126">
        <v>486</v>
      </c>
      <c r="H78" s="112">
        <f t="shared" si="13"/>
        <v>32.4</v>
      </c>
      <c r="J78" s="122" t="s">
        <v>748</v>
      </c>
      <c r="K78" s="126">
        <v>351</v>
      </c>
      <c r="L78" s="112">
        <f t="shared" ref="L78:L89" si="21">K78/15</f>
        <v>23.4</v>
      </c>
      <c r="N78" s="122" t="s">
        <v>748</v>
      </c>
      <c r="O78" s="126">
        <v>404</v>
      </c>
      <c r="P78" s="112">
        <f t="shared" ref="P78:P89" si="22">O78/15</f>
        <v>26.933333333333334</v>
      </c>
      <c r="R78" s="122" t="s">
        <v>748</v>
      </c>
      <c r="S78" s="126">
        <v>422</v>
      </c>
      <c r="T78" s="112">
        <f t="shared" ref="T78:T89" si="23">S78/15</f>
        <v>28.133333333333333</v>
      </c>
      <c r="U78" s="134">
        <v>30.47</v>
      </c>
      <c r="V78" s="151">
        <f>U78/U91</f>
        <v>7.8231912561010346E-3</v>
      </c>
      <c r="W78" s="152">
        <v>294</v>
      </c>
      <c r="X78" s="112">
        <f t="shared" si="20"/>
        <v>19.600000000000001</v>
      </c>
      <c r="Y78" s="143">
        <f>X78/X91</f>
        <v>5.2742521415437083E-3</v>
      </c>
      <c r="Z78" s="144">
        <v>518</v>
      </c>
      <c r="AA78">
        <f t="shared" si="14"/>
        <v>34.533333333333331</v>
      </c>
      <c r="AB78" s="63">
        <f>AA78/AA91</f>
        <v>9.1115772439237814E-3</v>
      </c>
      <c r="AC78" s="144">
        <v>264</v>
      </c>
      <c r="AD78">
        <f t="shared" si="15"/>
        <v>17.600000000000001</v>
      </c>
      <c r="AE78" s="143">
        <f>AD78/AD91</f>
        <v>4.5898874695202785E-3</v>
      </c>
      <c r="AF78" s="144">
        <v>227</v>
      </c>
      <c r="AG78">
        <f t="shared" si="16"/>
        <v>15.133333333333333</v>
      </c>
      <c r="AH78" s="143">
        <f>AG78/AG91</f>
        <v>3.8514559606371026E-3</v>
      </c>
      <c r="AI78" s="144">
        <v>348</v>
      </c>
      <c r="AJ78">
        <f t="shared" si="17"/>
        <v>23.2</v>
      </c>
      <c r="AK78" s="143">
        <f>AJ78/AJ91</f>
        <v>5.8743843923683634E-3</v>
      </c>
      <c r="AL78" s="144">
        <v>296</v>
      </c>
      <c r="AM78">
        <f t="shared" si="18"/>
        <v>19.733333333333334</v>
      </c>
      <c r="AN78" s="143">
        <f>AM78/AM91</f>
        <v>5.3733673404554655E-3</v>
      </c>
      <c r="AO78" s="144">
        <v>173</v>
      </c>
      <c r="AP78">
        <f t="shared" si="19"/>
        <v>11.533333333333333</v>
      </c>
      <c r="AQ78" s="143">
        <f>AP78/AP91</f>
        <v>3.0583067057352079E-3</v>
      </c>
    </row>
    <row r="79" spans="1:43" ht="15.2" customHeight="1" x14ac:dyDescent="0.25">
      <c r="A79" s="121" t="s">
        <v>750</v>
      </c>
      <c r="B79" s="122" t="s">
        <v>751</v>
      </c>
      <c r="C79" s="123">
        <v>1545</v>
      </c>
      <c r="D79" s="112">
        <f t="shared" si="12"/>
        <v>103</v>
      </c>
      <c r="F79" s="122" t="s">
        <v>750</v>
      </c>
      <c r="G79" s="126">
        <v>1551</v>
      </c>
      <c r="H79" s="112">
        <f t="shared" si="13"/>
        <v>103.4</v>
      </c>
      <c r="J79" s="122" t="s">
        <v>750</v>
      </c>
      <c r="K79" s="126">
        <v>1803</v>
      </c>
      <c r="L79" s="112">
        <f t="shared" si="21"/>
        <v>120.2</v>
      </c>
      <c r="N79" s="122" t="s">
        <v>750</v>
      </c>
      <c r="O79" s="126">
        <v>1842</v>
      </c>
      <c r="P79" s="112">
        <f t="shared" si="22"/>
        <v>122.8</v>
      </c>
      <c r="R79" s="122" t="s">
        <v>750</v>
      </c>
      <c r="S79" s="126">
        <v>1761</v>
      </c>
      <c r="T79" s="112">
        <f t="shared" si="23"/>
        <v>117.4</v>
      </c>
      <c r="U79" s="134">
        <v>118.4</v>
      </c>
      <c r="V79" s="151">
        <f>U79/U91</f>
        <v>3.0399272882256731E-2</v>
      </c>
      <c r="W79" s="152">
        <v>1755</v>
      </c>
      <c r="X79" s="112">
        <f t="shared" si="20"/>
        <v>117</v>
      </c>
      <c r="Y79" s="143">
        <f>X79/X91</f>
        <v>3.1484056151051723E-2</v>
      </c>
      <c r="Z79" s="144">
        <v>1662</v>
      </c>
      <c r="AA79">
        <f t="shared" si="14"/>
        <v>110.8</v>
      </c>
      <c r="AB79" s="63">
        <f>AA79/AA91</f>
        <v>2.9234442817377079E-2</v>
      </c>
      <c r="AC79" s="144">
        <v>1562</v>
      </c>
      <c r="AD79">
        <f t="shared" si="15"/>
        <v>104.13333333333334</v>
      </c>
      <c r="AE79" s="143">
        <f>AD79/AD91</f>
        <v>2.7156834194661649E-2</v>
      </c>
      <c r="AF79" s="144">
        <v>1806</v>
      </c>
      <c r="AG79">
        <f t="shared" si="16"/>
        <v>120.4</v>
      </c>
      <c r="AH79" s="143">
        <f>AG79/AG91</f>
        <v>3.0641980021632632E-2</v>
      </c>
      <c r="AI79" s="144">
        <v>1749</v>
      </c>
      <c r="AJ79">
        <f t="shared" si="17"/>
        <v>116.6</v>
      </c>
      <c r="AK79" s="143">
        <f>AJ79/AJ91</f>
        <v>2.9523845696127208E-2</v>
      </c>
      <c r="AL79" s="144">
        <v>1506</v>
      </c>
      <c r="AM79">
        <f t="shared" si="18"/>
        <v>100.4</v>
      </c>
      <c r="AN79" s="143">
        <f>AM79/AM91</f>
        <v>2.7338821671371388E-2</v>
      </c>
      <c r="AO79" s="144">
        <v>1263</v>
      </c>
      <c r="AP79">
        <f t="shared" si="19"/>
        <v>84.2</v>
      </c>
      <c r="AQ79" s="143">
        <f>AP79/AP91</f>
        <v>2.2327406759211372E-2</v>
      </c>
    </row>
    <row r="80" spans="1:43" ht="15.2" customHeight="1" x14ac:dyDescent="0.25">
      <c r="A80" s="135" t="s">
        <v>752</v>
      </c>
      <c r="B80" s="122" t="s">
        <v>753</v>
      </c>
      <c r="C80" s="123"/>
      <c r="D80" s="112"/>
      <c r="F80" s="122"/>
      <c r="G80" s="126"/>
      <c r="H80" s="112"/>
      <c r="J80" s="122"/>
      <c r="K80" s="126"/>
      <c r="L80" s="112"/>
      <c r="N80" s="122"/>
      <c r="O80" s="126"/>
      <c r="P80" s="112"/>
      <c r="R80" s="122"/>
      <c r="S80" s="126"/>
      <c r="T80" s="112"/>
      <c r="U80" s="134"/>
      <c r="V80" s="151"/>
      <c r="W80" s="152"/>
      <c r="X80" s="112"/>
      <c r="Y80" s="143"/>
      <c r="Z80" s="144"/>
      <c r="AB80" s="63"/>
      <c r="AC80" s="144">
        <v>3</v>
      </c>
      <c r="AD80">
        <f t="shared" si="15"/>
        <v>0.2</v>
      </c>
      <c r="AE80" s="143"/>
      <c r="AF80" s="144">
        <v>0</v>
      </c>
      <c r="AG80">
        <f t="shared" si="16"/>
        <v>0</v>
      </c>
      <c r="AH80" s="143">
        <f>AG80/AG91</f>
        <v>0</v>
      </c>
      <c r="AI80" s="144">
        <v>90</v>
      </c>
      <c r="AJ80">
        <f t="shared" si="17"/>
        <v>6</v>
      </c>
      <c r="AK80" s="143">
        <f>AJ80/AJ91</f>
        <v>1.5192373428538873E-3</v>
      </c>
      <c r="AL80" s="144">
        <v>0</v>
      </c>
      <c r="AM80">
        <f t="shared" si="18"/>
        <v>0</v>
      </c>
      <c r="AN80" s="143">
        <f>AM80/AM91</f>
        <v>0</v>
      </c>
      <c r="AO80" s="144">
        <v>0</v>
      </c>
      <c r="AP80">
        <f t="shared" si="19"/>
        <v>0</v>
      </c>
      <c r="AQ80" s="143">
        <f>AP80/AP91</f>
        <v>0</v>
      </c>
    </row>
    <row r="81" spans="1:43" ht="15.2" customHeight="1" x14ac:dyDescent="0.25">
      <c r="A81" s="121" t="s">
        <v>754</v>
      </c>
      <c r="B81" s="122" t="s">
        <v>755</v>
      </c>
      <c r="C81" s="123">
        <v>190</v>
      </c>
      <c r="D81" s="112">
        <f t="shared" si="12"/>
        <v>12.666666666666666</v>
      </c>
      <c r="F81" s="122" t="s">
        <v>754</v>
      </c>
      <c r="G81" s="126">
        <v>186</v>
      </c>
      <c r="H81" s="112">
        <f t="shared" si="13"/>
        <v>12.4</v>
      </c>
      <c r="J81" s="122" t="s">
        <v>754</v>
      </c>
      <c r="K81" s="126">
        <v>175</v>
      </c>
      <c r="L81" s="112">
        <f t="shared" si="21"/>
        <v>11.666666666666666</v>
      </c>
      <c r="N81" s="122" t="s">
        <v>754</v>
      </c>
      <c r="O81" s="126">
        <v>151</v>
      </c>
      <c r="P81" s="112">
        <f t="shared" si="22"/>
        <v>10.066666666666666</v>
      </c>
      <c r="R81" s="122" t="s">
        <v>754</v>
      </c>
      <c r="S81" s="126">
        <v>118</v>
      </c>
      <c r="T81" s="112">
        <f t="shared" si="23"/>
        <v>7.8666666666666663</v>
      </c>
      <c r="U81" s="134">
        <v>12.2</v>
      </c>
      <c r="V81" s="151">
        <f>U81/U91</f>
        <v>3.132357509827129E-3</v>
      </c>
      <c r="W81" s="152">
        <v>190</v>
      </c>
      <c r="X81" s="112">
        <f t="shared" si="20"/>
        <v>12.666666666666666</v>
      </c>
      <c r="Y81" s="143">
        <f>X81/X91</f>
        <v>3.4085302955554572E-3</v>
      </c>
      <c r="Z81" s="144">
        <v>313</v>
      </c>
      <c r="AA81">
        <f t="shared" si="14"/>
        <v>20.866666666666667</v>
      </c>
      <c r="AB81" s="63">
        <f>AA81/AA91</f>
        <v>5.505644164764757E-3</v>
      </c>
      <c r="AC81" s="144">
        <v>241</v>
      </c>
      <c r="AD81">
        <f t="shared" si="15"/>
        <v>16.066666666666666</v>
      </c>
      <c r="AE81" s="143">
        <f>AD81/AD91</f>
        <v>4.1900109096757081E-3</v>
      </c>
      <c r="AF81" s="144">
        <v>176</v>
      </c>
      <c r="AG81">
        <f t="shared" si="16"/>
        <v>11.733333333333333</v>
      </c>
      <c r="AH81" s="143">
        <f>AG81/AG91</f>
        <v>2.9861508769697355E-3</v>
      </c>
      <c r="AI81" s="144">
        <v>364</v>
      </c>
      <c r="AJ81">
        <f t="shared" si="17"/>
        <v>24.266666666666666</v>
      </c>
      <c r="AK81" s="143">
        <f>AJ81/AJ91</f>
        <v>6.144471031097944E-3</v>
      </c>
      <c r="AL81" s="144">
        <v>315</v>
      </c>
      <c r="AM81">
        <f t="shared" si="18"/>
        <v>21</v>
      </c>
      <c r="AN81" s="143">
        <f>AM81/AM91</f>
        <v>5.7182794332549716E-3</v>
      </c>
      <c r="AO81" s="144">
        <v>292</v>
      </c>
      <c r="AP81">
        <f t="shared" si="19"/>
        <v>19.466666666666665</v>
      </c>
      <c r="AQ81" s="143">
        <f>AP81/AP91</f>
        <v>5.161997445518385E-3</v>
      </c>
    </row>
    <row r="82" spans="1:43" ht="15.2" customHeight="1" x14ac:dyDescent="0.25">
      <c r="A82" s="121" t="s">
        <v>756</v>
      </c>
      <c r="B82" s="122" t="s">
        <v>757</v>
      </c>
      <c r="C82" s="123">
        <v>2016</v>
      </c>
      <c r="D82" s="112">
        <f t="shared" si="12"/>
        <v>134.4</v>
      </c>
      <c r="F82" s="122" t="s">
        <v>756</v>
      </c>
      <c r="G82" s="126">
        <v>2073</v>
      </c>
      <c r="H82" s="112">
        <f t="shared" si="13"/>
        <v>138.19999999999999</v>
      </c>
      <c r="J82" s="122" t="s">
        <v>756</v>
      </c>
      <c r="K82" s="126">
        <v>1989</v>
      </c>
      <c r="L82" s="112">
        <f t="shared" si="21"/>
        <v>132.6</v>
      </c>
      <c r="N82" s="122" t="s">
        <v>756</v>
      </c>
      <c r="O82" s="126">
        <v>1953</v>
      </c>
      <c r="P82" s="112">
        <f t="shared" si="22"/>
        <v>130.19999999999999</v>
      </c>
      <c r="R82" s="122" t="s">
        <v>756</v>
      </c>
      <c r="S82" s="126">
        <v>1938</v>
      </c>
      <c r="T82" s="112">
        <f t="shared" si="23"/>
        <v>129.19999999999999</v>
      </c>
      <c r="U82" s="134">
        <v>111.8</v>
      </c>
      <c r="V82" s="151">
        <f>U82/U91</f>
        <v>2.8704718819563362E-2</v>
      </c>
      <c r="W82" s="152">
        <v>1746</v>
      </c>
      <c r="X82" s="112">
        <f t="shared" si="20"/>
        <v>116.4</v>
      </c>
      <c r="Y82" s="143">
        <f>X82/X91</f>
        <v>3.1322599452841202E-2</v>
      </c>
      <c r="Z82" s="144">
        <v>1722</v>
      </c>
      <c r="AA82">
        <f t="shared" si="14"/>
        <v>114.8</v>
      </c>
      <c r="AB82" s="63">
        <f>AA82/AA91</f>
        <v>3.0289837864935817E-2</v>
      </c>
      <c r="AC82" s="144">
        <v>1869</v>
      </c>
      <c r="AD82">
        <f t="shared" si="15"/>
        <v>124.6</v>
      </c>
      <c r="AE82" s="143">
        <f>AD82/AD91</f>
        <v>3.2494316971717424E-2</v>
      </c>
      <c r="AF82" s="144">
        <v>2004</v>
      </c>
      <c r="AG82">
        <f t="shared" si="16"/>
        <v>133.6</v>
      </c>
      <c r="AH82" s="143">
        <f>AG82/AG91</f>
        <v>3.4001399758223583E-2</v>
      </c>
      <c r="AI82" s="144">
        <v>1920</v>
      </c>
      <c r="AJ82">
        <f t="shared" si="17"/>
        <v>128</v>
      </c>
      <c r="AK82" s="143">
        <f>AJ82/AJ91</f>
        <v>3.2410396647549591E-2</v>
      </c>
      <c r="AL82" s="144">
        <v>159</v>
      </c>
      <c r="AM82">
        <f t="shared" si="18"/>
        <v>10.6</v>
      </c>
      <c r="AN82" s="143">
        <f>AM82/AM91</f>
        <v>2.8863696186906046E-3</v>
      </c>
      <c r="AO82" s="144">
        <v>0</v>
      </c>
      <c r="AP82">
        <f t="shared" si="19"/>
        <v>0</v>
      </c>
      <c r="AQ82" s="143">
        <f>AP82/AP91</f>
        <v>0</v>
      </c>
    </row>
    <row r="83" spans="1:43" ht="15.2" customHeight="1" x14ac:dyDescent="0.25">
      <c r="A83" s="121" t="s">
        <v>758</v>
      </c>
      <c r="B83" s="122" t="s">
        <v>759</v>
      </c>
      <c r="C83" s="123">
        <v>816</v>
      </c>
      <c r="D83" s="112">
        <f t="shared" si="12"/>
        <v>54.4</v>
      </c>
      <c r="F83" s="122" t="s">
        <v>758</v>
      </c>
      <c r="G83" s="126">
        <v>1165</v>
      </c>
      <c r="H83" s="112">
        <f t="shared" si="13"/>
        <v>77.666666666666671</v>
      </c>
      <c r="J83" s="122" t="s">
        <v>758</v>
      </c>
      <c r="K83" s="126">
        <v>991</v>
      </c>
      <c r="L83" s="112">
        <f t="shared" si="21"/>
        <v>66.066666666666663</v>
      </c>
      <c r="N83" s="122" t="s">
        <v>758</v>
      </c>
      <c r="O83" s="126">
        <v>898</v>
      </c>
      <c r="P83" s="112">
        <f t="shared" si="22"/>
        <v>59.866666666666667</v>
      </c>
      <c r="R83" s="122" t="s">
        <v>758</v>
      </c>
      <c r="S83" s="126">
        <v>610</v>
      </c>
      <c r="T83" s="112">
        <f t="shared" si="23"/>
        <v>40.666666666666664</v>
      </c>
      <c r="U83" s="134">
        <v>42.4</v>
      </c>
      <c r="V83" s="151">
        <f>U83/U91</f>
        <v>1.0886226099727071E-2</v>
      </c>
      <c r="W83" s="152">
        <v>618</v>
      </c>
      <c r="X83" s="112">
        <f t="shared" si="20"/>
        <v>41.2</v>
      </c>
      <c r="Y83" s="143">
        <f>X83/X91</f>
        <v>1.1086693277122488E-2</v>
      </c>
      <c r="Z83" s="144">
        <v>755</v>
      </c>
      <c r="AA83">
        <f t="shared" si="14"/>
        <v>50.333333333333336</v>
      </c>
      <c r="AB83" s="63">
        <f>AA83/AA91</f>
        <v>1.3280387681780803E-2</v>
      </c>
      <c r="AC83" s="144">
        <v>885</v>
      </c>
      <c r="AD83">
        <f t="shared" si="15"/>
        <v>59</v>
      </c>
      <c r="AE83" s="143">
        <f>AD83/AD91</f>
        <v>1.538655458532366E-2</v>
      </c>
      <c r="AF83" s="144">
        <v>998</v>
      </c>
      <c r="AG83">
        <f t="shared" si="16"/>
        <v>66.533333333333331</v>
      </c>
      <c r="AH83" s="143">
        <f>AG83/AG91</f>
        <v>1.6932832813726116E-2</v>
      </c>
      <c r="AI83" s="144">
        <v>712</v>
      </c>
      <c r="AJ83">
        <f t="shared" si="17"/>
        <v>47.466666666666669</v>
      </c>
      <c r="AK83" s="143">
        <f>AJ83/AJ91</f>
        <v>1.2018855423466307E-2</v>
      </c>
      <c r="AL83" s="144">
        <v>409</v>
      </c>
      <c r="AM83">
        <f t="shared" si="18"/>
        <v>27.266666666666666</v>
      </c>
      <c r="AN83" s="143">
        <f>AM83/AM91</f>
        <v>7.4246866292104231E-3</v>
      </c>
      <c r="AO83" s="144">
        <v>348</v>
      </c>
      <c r="AP83">
        <f t="shared" si="19"/>
        <v>23.2</v>
      </c>
      <c r="AQ83" s="143">
        <f>AP83/AP91</f>
        <v>6.1519695583575279E-3</v>
      </c>
    </row>
    <row r="84" spans="1:43" ht="15.2" customHeight="1" x14ac:dyDescent="0.25">
      <c r="A84" s="121" t="s">
        <v>760</v>
      </c>
      <c r="B84" s="122" t="s">
        <v>761</v>
      </c>
      <c r="C84" s="123">
        <v>510</v>
      </c>
      <c r="D84" s="112">
        <f t="shared" si="12"/>
        <v>34</v>
      </c>
      <c r="F84" s="122" t="s">
        <v>760</v>
      </c>
      <c r="G84" s="126">
        <v>418</v>
      </c>
      <c r="H84" s="112">
        <f t="shared" si="13"/>
        <v>27.866666666666667</v>
      </c>
      <c r="J84" s="122" t="s">
        <v>760</v>
      </c>
      <c r="K84" s="126">
        <v>476</v>
      </c>
      <c r="L84" s="112">
        <f t="shared" si="21"/>
        <v>31.733333333333334</v>
      </c>
      <c r="N84" s="122" t="s">
        <v>760</v>
      </c>
      <c r="O84" s="126">
        <v>422</v>
      </c>
      <c r="P84" s="112">
        <f t="shared" si="22"/>
        <v>28.133333333333333</v>
      </c>
      <c r="R84" s="122" t="s">
        <v>760</v>
      </c>
      <c r="S84" s="126">
        <v>357</v>
      </c>
      <c r="T84" s="112">
        <f t="shared" si="23"/>
        <v>23.8</v>
      </c>
      <c r="U84" s="134">
        <v>16.670000000000002</v>
      </c>
      <c r="V84" s="151">
        <f>U84/U91</f>
        <v>4.2800327613785449E-3</v>
      </c>
      <c r="W84" s="152">
        <v>221</v>
      </c>
      <c r="X84" s="112">
        <f t="shared" si="20"/>
        <v>14.733333333333333</v>
      </c>
      <c r="Y84" s="143">
        <f>X84/X91</f>
        <v>3.964658922725032E-3</v>
      </c>
      <c r="Z84" s="144">
        <v>388</v>
      </c>
      <c r="AA84">
        <f t="shared" si="14"/>
        <v>25.866666666666667</v>
      </c>
      <c r="AB84" s="63">
        <f>AA84/AA91</f>
        <v>6.8248879742131806E-3</v>
      </c>
      <c r="AC84" s="144">
        <v>312</v>
      </c>
      <c r="AD84">
        <f t="shared" si="15"/>
        <v>20.8</v>
      </c>
      <c r="AE84" s="143">
        <f>AD84/AD91</f>
        <v>5.424412463978511E-3</v>
      </c>
      <c r="AF84" s="144">
        <v>262</v>
      </c>
      <c r="AG84">
        <f t="shared" si="16"/>
        <v>17.466666666666665</v>
      </c>
      <c r="AH84" s="143">
        <f>AG84/AG91</f>
        <v>4.4452927827617651E-3</v>
      </c>
      <c r="AI84" s="144">
        <v>204</v>
      </c>
      <c r="AJ84">
        <f t="shared" si="17"/>
        <v>13.6</v>
      </c>
      <c r="AK84" s="143">
        <f>AJ84/AJ91</f>
        <v>3.4436046438021443E-3</v>
      </c>
      <c r="AL84" s="144">
        <v>130</v>
      </c>
      <c r="AM84">
        <f t="shared" si="18"/>
        <v>8.6666666666666661</v>
      </c>
      <c r="AN84" s="143">
        <f>AM84/AM91</f>
        <v>2.3599248454703055E-3</v>
      </c>
      <c r="AO84" s="144">
        <v>111</v>
      </c>
      <c r="AP84">
        <f t="shared" si="19"/>
        <v>7.4</v>
      </c>
      <c r="AQ84" s="143">
        <f>AP84/AP91</f>
        <v>1.962266152234729E-3</v>
      </c>
    </row>
    <row r="85" spans="1:43" ht="15.2" customHeight="1" x14ac:dyDescent="0.25">
      <c r="A85" s="121" t="s">
        <v>762</v>
      </c>
      <c r="B85" s="122" t="s">
        <v>763</v>
      </c>
      <c r="C85" s="123">
        <v>239</v>
      </c>
      <c r="D85" s="112">
        <f t="shared" si="12"/>
        <v>15.933333333333334</v>
      </c>
      <c r="F85" s="122" t="s">
        <v>762</v>
      </c>
      <c r="G85" s="126">
        <v>199</v>
      </c>
      <c r="H85" s="112">
        <f t="shared" si="13"/>
        <v>13.266666666666667</v>
      </c>
      <c r="J85" s="122" t="s">
        <v>762</v>
      </c>
      <c r="K85" s="126">
        <v>291</v>
      </c>
      <c r="L85" s="112">
        <f t="shared" si="21"/>
        <v>19.399999999999999</v>
      </c>
      <c r="N85" s="122" t="s">
        <v>762</v>
      </c>
      <c r="O85" s="126">
        <v>353</v>
      </c>
      <c r="P85" s="112">
        <f t="shared" si="22"/>
        <v>23.533333333333335</v>
      </c>
      <c r="R85" s="122" t="s">
        <v>762</v>
      </c>
      <c r="S85" s="126">
        <v>260</v>
      </c>
      <c r="T85" s="112">
        <f t="shared" si="23"/>
        <v>17.333333333333332</v>
      </c>
      <c r="U85" s="134">
        <v>14</v>
      </c>
      <c r="V85" s="151">
        <f>U85/U91</f>
        <v>3.5945086178344105E-3</v>
      </c>
      <c r="W85" s="152">
        <v>279</v>
      </c>
      <c r="X85" s="112">
        <f t="shared" si="20"/>
        <v>18.600000000000001</v>
      </c>
      <c r="Y85" s="143">
        <f>X85/X91</f>
        <v>5.0051576445261717E-3</v>
      </c>
      <c r="Z85" s="144">
        <v>292</v>
      </c>
      <c r="AA85">
        <f t="shared" si="14"/>
        <v>19.466666666666665</v>
      </c>
      <c r="AB85" s="63">
        <f>AA85/AA91</f>
        <v>5.1362558981191972E-3</v>
      </c>
      <c r="AC85" s="144">
        <v>272</v>
      </c>
      <c r="AD85">
        <f t="shared" si="15"/>
        <v>18.133333333333333</v>
      </c>
      <c r="AE85" s="143">
        <f>AD85/AD91</f>
        <v>4.7289749685966503E-3</v>
      </c>
      <c r="AF85" s="144">
        <v>221</v>
      </c>
      <c r="AG85">
        <f t="shared" si="16"/>
        <v>14.733333333333333</v>
      </c>
      <c r="AH85" s="143">
        <f>AG85/AG91</f>
        <v>3.7496553625585888E-3</v>
      </c>
      <c r="AI85" s="144">
        <v>290</v>
      </c>
      <c r="AJ85">
        <f t="shared" si="17"/>
        <v>19.333333333333332</v>
      </c>
      <c r="AK85" s="143">
        <f>AJ85/AJ91</f>
        <v>4.8953203269736364E-3</v>
      </c>
      <c r="AL85" s="144">
        <v>267</v>
      </c>
      <c r="AM85">
        <f t="shared" si="18"/>
        <v>17.8</v>
      </c>
      <c r="AN85" s="143">
        <f>AM85/AM91</f>
        <v>4.8469225672351669E-3</v>
      </c>
      <c r="AO85" s="144">
        <v>231</v>
      </c>
      <c r="AP85">
        <f t="shared" si="19"/>
        <v>15.4</v>
      </c>
      <c r="AQ85" s="143">
        <f>AP85/AP91</f>
        <v>4.0836349654614626E-3</v>
      </c>
    </row>
    <row r="86" spans="1:43" ht="15.2" customHeight="1" x14ac:dyDescent="0.2">
      <c r="A86" s="121" t="s">
        <v>764</v>
      </c>
      <c r="B86" s="122" t="s">
        <v>765</v>
      </c>
      <c r="C86" s="123">
        <v>719</v>
      </c>
      <c r="D86" s="112">
        <f t="shared" si="12"/>
        <v>47.93333333333333</v>
      </c>
      <c r="F86" s="122" t="s">
        <v>764</v>
      </c>
      <c r="G86" s="126">
        <v>601</v>
      </c>
      <c r="H86" s="112">
        <f t="shared" si="13"/>
        <v>40.06666666666667</v>
      </c>
      <c r="J86" s="122" t="s">
        <v>764</v>
      </c>
      <c r="K86" s="126">
        <v>349</v>
      </c>
      <c r="L86" s="112">
        <f t="shared" si="21"/>
        <v>23.266666666666666</v>
      </c>
      <c r="N86" s="122" t="s">
        <v>764</v>
      </c>
      <c r="O86" s="126">
        <v>58</v>
      </c>
      <c r="P86" s="112">
        <f t="shared" si="22"/>
        <v>3.8666666666666667</v>
      </c>
      <c r="R86" s="122"/>
      <c r="S86" s="126"/>
      <c r="T86" s="112">
        <f t="shared" si="23"/>
        <v>0</v>
      </c>
      <c r="U86" s="134">
        <v>0</v>
      </c>
      <c r="V86" s="151">
        <f>U86/U91</f>
        <v>0</v>
      </c>
      <c r="W86" s="153"/>
      <c r="X86" s="112">
        <f t="shared" si="20"/>
        <v>0</v>
      </c>
      <c r="Y86" s="143">
        <f>X86/X91</f>
        <v>0</v>
      </c>
      <c r="Z86" s="100"/>
      <c r="AA86">
        <f t="shared" si="14"/>
        <v>0</v>
      </c>
      <c r="AB86" s="63">
        <f>AA86/AA91</f>
        <v>0</v>
      </c>
      <c r="AC86" s="100"/>
      <c r="AD86">
        <f t="shared" si="15"/>
        <v>0</v>
      </c>
      <c r="AE86" s="143">
        <f>AD86/AD91</f>
        <v>0</v>
      </c>
      <c r="AF86" s="100">
        <v>0</v>
      </c>
      <c r="AG86">
        <f t="shared" si="16"/>
        <v>0</v>
      </c>
      <c r="AH86" s="143">
        <f>AG86/AG91</f>
        <v>0</v>
      </c>
      <c r="AI86" s="100">
        <v>0</v>
      </c>
      <c r="AJ86">
        <f t="shared" si="17"/>
        <v>0</v>
      </c>
      <c r="AK86" s="143">
        <f>AJ86/AJ91</f>
        <v>0</v>
      </c>
      <c r="AL86" s="100">
        <v>0</v>
      </c>
      <c r="AM86">
        <f t="shared" si="18"/>
        <v>0</v>
      </c>
      <c r="AN86" s="143">
        <f>AM86/AM91</f>
        <v>0</v>
      </c>
      <c r="AO86" s="100">
        <v>0</v>
      </c>
      <c r="AP86">
        <f t="shared" si="19"/>
        <v>0</v>
      </c>
      <c r="AQ86" s="143">
        <f>AP86/AP91</f>
        <v>0</v>
      </c>
    </row>
    <row r="87" spans="1:43" ht="15.2" customHeight="1" x14ac:dyDescent="0.2">
      <c r="A87" s="135" t="s">
        <v>766</v>
      </c>
      <c r="B87" s="122"/>
      <c r="C87" s="123"/>
      <c r="D87" s="112"/>
      <c r="F87" s="122"/>
      <c r="G87" s="126"/>
      <c r="H87" s="112"/>
      <c r="J87" s="136"/>
      <c r="K87" s="137"/>
      <c r="L87" s="112"/>
      <c r="N87" s="122"/>
      <c r="O87" s="126"/>
      <c r="P87" s="112"/>
      <c r="R87" s="122"/>
      <c r="S87" s="126"/>
      <c r="T87" s="112"/>
      <c r="U87" s="134"/>
      <c r="V87" s="151"/>
      <c r="W87" s="153"/>
      <c r="X87" s="112"/>
      <c r="Y87" s="143"/>
      <c r="Z87" s="100"/>
      <c r="AB87" s="63"/>
      <c r="AC87" s="100"/>
      <c r="AE87" s="143"/>
      <c r="AF87" s="100">
        <v>112</v>
      </c>
      <c r="AG87">
        <f t="shared" si="16"/>
        <v>7.4666666666666668</v>
      </c>
      <c r="AH87" s="143">
        <f>AG87/AG91</f>
        <v>1.9002778307989228E-3</v>
      </c>
      <c r="AI87" s="100">
        <v>126</v>
      </c>
      <c r="AJ87">
        <f t="shared" si="17"/>
        <v>8.4</v>
      </c>
      <c r="AK87" s="143">
        <f>AJ87/AJ91</f>
        <v>2.126932279995442E-3</v>
      </c>
      <c r="AL87" s="100">
        <v>118</v>
      </c>
      <c r="AM87">
        <f t="shared" si="18"/>
        <v>7.8666666666666663</v>
      </c>
      <c r="AN87" s="143">
        <f>AM87/AM91</f>
        <v>2.1420856289653544E-3</v>
      </c>
      <c r="AO87" s="100">
        <v>49</v>
      </c>
      <c r="AP87">
        <f t="shared" si="19"/>
        <v>3.2666666666666666</v>
      </c>
      <c r="AQ87" s="143">
        <f>AP87/AP91</f>
        <v>8.6622559873424955E-4</v>
      </c>
    </row>
    <row r="88" spans="1:43" ht="15.2" customHeight="1" x14ac:dyDescent="0.2">
      <c r="A88" s="121" t="s">
        <v>767</v>
      </c>
      <c r="B88" s="122" t="s">
        <v>768</v>
      </c>
      <c r="C88" s="123">
        <v>96</v>
      </c>
      <c r="D88" s="112">
        <f t="shared" si="12"/>
        <v>6.4</v>
      </c>
      <c r="F88" s="122" t="s">
        <v>767</v>
      </c>
      <c r="G88" s="126">
        <v>80</v>
      </c>
      <c r="H88" s="112">
        <f t="shared" si="13"/>
        <v>5.333333333333333</v>
      </c>
      <c r="L88" s="112">
        <f t="shared" si="21"/>
        <v>0</v>
      </c>
      <c r="N88" s="122" t="s">
        <v>767</v>
      </c>
      <c r="O88" s="126">
        <v>64</v>
      </c>
      <c r="P88" s="112">
        <f t="shared" si="22"/>
        <v>4.2666666666666666</v>
      </c>
      <c r="R88" s="122"/>
      <c r="S88" s="126"/>
      <c r="T88" s="112">
        <f t="shared" si="23"/>
        <v>0</v>
      </c>
      <c r="U88" s="134">
        <v>0</v>
      </c>
      <c r="V88" s="151">
        <f>U88/U91</f>
        <v>0</v>
      </c>
      <c r="W88" s="153"/>
      <c r="X88" s="112">
        <f t="shared" si="20"/>
        <v>0</v>
      </c>
      <c r="Y88" s="143">
        <f>X88/X91</f>
        <v>0</v>
      </c>
      <c r="Z88" s="100"/>
      <c r="AA88">
        <f t="shared" si="14"/>
        <v>0</v>
      </c>
      <c r="AB88" s="63">
        <f>AA88/AA91</f>
        <v>0</v>
      </c>
      <c r="AC88" s="100"/>
      <c r="AD88">
        <f t="shared" si="15"/>
        <v>0</v>
      </c>
      <c r="AE88" s="143">
        <f>AD88/AD91</f>
        <v>0</v>
      </c>
      <c r="AF88" s="100">
        <v>0</v>
      </c>
      <c r="AG88">
        <f t="shared" si="16"/>
        <v>0</v>
      </c>
      <c r="AH88" s="143">
        <f>AG88/AG91</f>
        <v>0</v>
      </c>
      <c r="AI88" s="100">
        <v>0</v>
      </c>
      <c r="AJ88">
        <f t="shared" si="17"/>
        <v>0</v>
      </c>
      <c r="AK88" s="143">
        <f>AJ88/AJ91</f>
        <v>0</v>
      </c>
      <c r="AL88" s="100">
        <v>0</v>
      </c>
      <c r="AM88">
        <f t="shared" si="18"/>
        <v>0</v>
      </c>
      <c r="AN88" s="143">
        <f>AM88/AM91</f>
        <v>0</v>
      </c>
      <c r="AO88" s="100">
        <v>0</v>
      </c>
      <c r="AP88">
        <f t="shared" si="19"/>
        <v>0</v>
      </c>
      <c r="AQ88" s="143">
        <f>AP88/AP91</f>
        <v>0</v>
      </c>
    </row>
    <row r="89" spans="1:43" ht="15.2" customHeight="1" x14ac:dyDescent="0.25">
      <c r="A89" s="121" t="s">
        <v>769</v>
      </c>
      <c r="B89" s="122" t="s">
        <v>770</v>
      </c>
      <c r="C89" s="123">
        <v>736</v>
      </c>
      <c r="D89" s="112">
        <f t="shared" si="12"/>
        <v>49.06666666666667</v>
      </c>
      <c r="F89" s="122" t="s">
        <v>769</v>
      </c>
      <c r="G89" s="126">
        <v>460</v>
      </c>
      <c r="H89" s="112">
        <f t="shared" si="13"/>
        <v>30.666666666666668</v>
      </c>
      <c r="J89" s="122" t="s">
        <v>769</v>
      </c>
      <c r="K89" s="126">
        <v>384</v>
      </c>
      <c r="L89" s="112">
        <f t="shared" si="21"/>
        <v>25.6</v>
      </c>
      <c r="N89" s="122" t="s">
        <v>769</v>
      </c>
      <c r="O89" s="126">
        <v>276</v>
      </c>
      <c r="P89" s="112">
        <f t="shared" si="22"/>
        <v>18.399999999999999</v>
      </c>
      <c r="R89" s="122" t="s">
        <v>769</v>
      </c>
      <c r="S89" s="126">
        <v>223</v>
      </c>
      <c r="T89" s="112">
        <f t="shared" si="23"/>
        <v>14.866666666666667</v>
      </c>
      <c r="U89" s="134">
        <v>19.07</v>
      </c>
      <c r="V89" s="151">
        <f>U89/U91</f>
        <v>4.8962342387215861E-3</v>
      </c>
      <c r="W89" s="152">
        <v>265</v>
      </c>
      <c r="X89" s="112">
        <f t="shared" si="20"/>
        <v>17.666666666666668</v>
      </c>
      <c r="Y89" s="143">
        <f>X89/X91</f>
        <v>4.754002780643138E-3</v>
      </c>
      <c r="Z89" s="146">
        <v>179</v>
      </c>
      <c r="AA89">
        <f t="shared" si="14"/>
        <v>11.933333333333334</v>
      </c>
      <c r="AB89" s="63">
        <f>AA89/AA91</f>
        <v>3.1485952252169056E-3</v>
      </c>
      <c r="AC89" s="146">
        <v>84</v>
      </c>
      <c r="AD89">
        <f t="shared" si="15"/>
        <v>5.6</v>
      </c>
      <c r="AE89" s="143">
        <f>AD89/AD91</f>
        <v>1.4604187403019066E-3</v>
      </c>
      <c r="AF89" s="146">
        <v>0</v>
      </c>
      <c r="AG89">
        <f t="shared" si="16"/>
        <v>0</v>
      </c>
      <c r="AH89" s="143">
        <f>AG89/AG91</f>
        <v>0</v>
      </c>
      <c r="AI89" s="146">
        <v>0</v>
      </c>
      <c r="AJ89">
        <f t="shared" si="17"/>
        <v>0</v>
      </c>
      <c r="AK89" s="143">
        <f>AJ89/AJ91</f>
        <v>0</v>
      </c>
      <c r="AL89" s="146">
        <v>0</v>
      </c>
      <c r="AM89">
        <f t="shared" si="18"/>
        <v>0</v>
      </c>
      <c r="AN89" s="143">
        <f>AM89/AM91</f>
        <v>0</v>
      </c>
      <c r="AO89" s="146">
        <v>0</v>
      </c>
      <c r="AP89">
        <f t="shared" si="19"/>
        <v>0</v>
      </c>
      <c r="AQ89" s="143">
        <f>AP89/AP91</f>
        <v>0</v>
      </c>
    </row>
    <row r="90" spans="1:43" ht="15.2" customHeight="1" x14ac:dyDescent="0.25">
      <c r="A90" s="127" t="s">
        <v>771</v>
      </c>
      <c r="B90" s="135" t="s">
        <v>772</v>
      </c>
      <c r="D90" s="112"/>
      <c r="F90" s="136"/>
      <c r="G90" s="137"/>
      <c r="H90" s="112"/>
      <c r="J90" s="136"/>
      <c r="K90" s="137"/>
      <c r="L90" s="112"/>
      <c r="N90" s="136"/>
      <c r="O90" s="137"/>
      <c r="P90" s="112"/>
      <c r="R90" s="136"/>
      <c r="S90" s="137"/>
      <c r="T90" s="112"/>
      <c r="U90" s="134">
        <v>29.87</v>
      </c>
      <c r="V90" s="151">
        <f>U90/U91</f>
        <v>7.6691408867652746E-3</v>
      </c>
      <c r="W90" s="152">
        <v>544</v>
      </c>
      <c r="X90" s="112">
        <f t="shared" si="20"/>
        <v>36.266666666666666</v>
      </c>
      <c r="Y90" s="143">
        <f>X90/X91</f>
        <v>9.7591604251693088E-3</v>
      </c>
      <c r="Z90" s="146">
        <v>847</v>
      </c>
      <c r="AA90">
        <f t="shared" si="14"/>
        <v>56.466666666666669</v>
      </c>
      <c r="AB90" s="63">
        <f>AA90/AA91</f>
        <v>1.4898660088037537E-2</v>
      </c>
      <c r="AC90" s="146">
        <v>942</v>
      </c>
      <c r="AD90">
        <f t="shared" si="15"/>
        <v>62.8</v>
      </c>
      <c r="AE90" s="143">
        <f>AD90/AD91</f>
        <v>1.6377553016242809E-2</v>
      </c>
      <c r="AF90" s="146">
        <v>1124</v>
      </c>
      <c r="AG90">
        <f t="shared" si="16"/>
        <v>74.933333333333337</v>
      </c>
      <c r="AH90" s="143">
        <f>AG90/AG91</f>
        <v>1.9070645373374905E-2</v>
      </c>
      <c r="AI90" s="146">
        <v>952</v>
      </c>
      <c r="AJ90">
        <f t="shared" si="17"/>
        <v>63.466666666666669</v>
      </c>
      <c r="AK90" s="143">
        <f>AJ90/AJ91</f>
        <v>1.6070155004410006E-2</v>
      </c>
      <c r="AL90" s="146">
        <v>941</v>
      </c>
      <c r="AM90">
        <f t="shared" si="18"/>
        <v>62.733333333333334</v>
      </c>
      <c r="AN90" s="143">
        <f>AM90/AM91</f>
        <v>1.7082225227596597E-2</v>
      </c>
      <c r="AO90" s="146">
        <v>1265</v>
      </c>
      <c r="AP90">
        <f t="shared" si="19"/>
        <v>84.333333333333329</v>
      </c>
      <c r="AQ90" s="143">
        <f>AP90/AP91</f>
        <v>2.2362762906098482E-2</v>
      </c>
    </row>
    <row r="91" spans="1:43" ht="15.2" customHeight="1" x14ac:dyDescent="0.2">
      <c r="D91" s="112">
        <f>SUM(D3:D89)</f>
        <v>4718.6166666666659</v>
      </c>
      <c r="H91" s="112">
        <f t="shared" ref="H91:T91" si="24">SUM(H3:H89)</f>
        <v>4935.1333333333323</v>
      </c>
      <c r="I91" s="112">
        <f t="shared" si="24"/>
        <v>0</v>
      </c>
      <c r="J91" s="112">
        <f t="shared" si="24"/>
        <v>0</v>
      </c>
      <c r="K91" s="112">
        <f t="shared" si="24"/>
        <v>68619</v>
      </c>
      <c r="L91" s="112">
        <f t="shared" si="24"/>
        <v>4574.6000000000013</v>
      </c>
      <c r="M91" s="112">
        <f t="shared" si="24"/>
        <v>0</v>
      </c>
      <c r="N91" s="112">
        <f t="shared" si="24"/>
        <v>0</v>
      </c>
      <c r="O91" s="112">
        <f t="shared" si="24"/>
        <v>66731.25</v>
      </c>
      <c r="P91" s="112">
        <f t="shared" si="24"/>
        <v>4448.7500000000009</v>
      </c>
      <c r="Q91" s="112">
        <f t="shared" si="24"/>
        <v>0</v>
      </c>
      <c r="R91" s="112">
        <f t="shared" si="24"/>
        <v>0</v>
      </c>
      <c r="S91" s="112">
        <f t="shared" si="24"/>
        <v>62949.75</v>
      </c>
      <c r="T91" s="112">
        <f t="shared" si="24"/>
        <v>4196.6500000000015</v>
      </c>
      <c r="U91" s="112">
        <f>SUM(U3:U90)</f>
        <v>3894.8300000000008</v>
      </c>
      <c r="V91" s="151"/>
      <c r="W91" s="153"/>
      <c r="X91" s="112">
        <f>SUM(X3:X90)</f>
        <v>3716.1666666666652</v>
      </c>
      <c r="Y91" s="147"/>
      <c r="Z91" s="148"/>
      <c r="AA91">
        <f>SUM(AA3:AA90)</f>
        <v>3790.05</v>
      </c>
      <c r="AC91" s="148"/>
      <c r="AD91">
        <f>SUM(AD3:AD90)</f>
        <v>3834.5166666666669</v>
      </c>
      <c r="AE91" s="147"/>
      <c r="AF91" s="148"/>
      <c r="AG91">
        <f>SUM(AG3:AG90)</f>
        <v>3929.2499999999995</v>
      </c>
      <c r="AH91" s="147"/>
      <c r="AI91" s="148"/>
      <c r="AJ91">
        <f>SUM(AJ3:AJ90)</f>
        <v>3949.3500000000004</v>
      </c>
      <c r="AK91" s="147"/>
      <c r="AL91" s="148"/>
      <c r="AM91">
        <f>SUM(AM3:AM90)</f>
        <v>3672.4333333333334</v>
      </c>
      <c r="AN91" s="147"/>
      <c r="AO91" s="148"/>
      <c r="AP91">
        <f>SUM(AP3:AP90)</f>
        <v>3771.1500000000015</v>
      </c>
      <c r="AQ91" s="147"/>
    </row>
    <row r="92" spans="1:43" ht="15.2" customHeight="1" x14ac:dyDescent="0.2">
      <c r="U92" s="112"/>
      <c r="X92" s="87"/>
    </row>
    <row r="93" spans="1:43" ht="15.2" customHeight="1" x14ac:dyDescent="0.2">
      <c r="U93" s="112"/>
    </row>
    <row r="94" spans="1:43" ht="15.2" customHeight="1" x14ac:dyDescent="0.2">
      <c r="U94" s="112"/>
    </row>
    <row r="95" spans="1:43" ht="15.2" customHeight="1" x14ac:dyDescent="0.2">
      <c r="U95" s="112"/>
    </row>
    <row r="96" spans="1:43" ht="15.2" customHeight="1" x14ac:dyDescent="0.2">
      <c r="U96" s="112"/>
    </row>
    <row r="97" spans="21:21" ht="15.2" customHeight="1" x14ac:dyDescent="0.2">
      <c r="U97" s="112"/>
    </row>
    <row r="98" spans="21:21" ht="15.2" customHeight="1" x14ac:dyDescent="0.2">
      <c r="U98" s="112"/>
    </row>
  </sheetData>
  <mergeCells count="8">
    <mergeCell ref="U1:V1"/>
    <mergeCell ref="AC1:AE1"/>
    <mergeCell ref="AF1:AH1"/>
    <mergeCell ref="AO1:AQ1"/>
    <mergeCell ref="AL1:AN1"/>
    <mergeCell ref="AI1:AK1"/>
    <mergeCell ref="Z1:AB1"/>
    <mergeCell ref="W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B53"/>
  <sheetViews>
    <sheetView workbookViewId="0">
      <pane xSplit="1" topLeftCell="B1" activePane="topRight" state="frozen"/>
      <selection pane="topRight" activeCell="G16" sqref="G16"/>
    </sheetView>
  </sheetViews>
  <sheetFormatPr defaultRowHeight="12.75" x14ac:dyDescent="0.2"/>
  <cols>
    <col min="20" max="20" width="2.85546875" customWidth="1"/>
    <col min="21" max="21" width="12.85546875" customWidth="1"/>
  </cols>
  <sheetData>
    <row r="2" spans="1:28" ht="57" thickBot="1" x14ac:dyDescent="0.25">
      <c r="A2" s="4"/>
      <c r="B2" s="5" t="s">
        <v>773</v>
      </c>
      <c r="C2" s="5" t="s">
        <v>774</v>
      </c>
      <c r="D2" s="5" t="s">
        <v>775</v>
      </c>
      <c r="E2" s="5" t="s">
        <v>776</v>
      </c>
      <c r="F2" s="5" t="s">
        <v>777</v>
      </c>
      <c r="G2" s="5" t="s">
        <v>778</v>
      </c>
      <c r="H2" s="5" t="s">
        <v>779</v>
      </c>
      <c r="I2" s="5" t="s">
        <v>780</v>
      </c>
      <c r="J2" s="5" t="s">
        <v>781</v>
      </c>
      <c r="K2" s="6" t="s">
        <v>782</v>
      </c>
      <c r="L2" s="14" t="s">
        <v>783</v>
      </c>
      <c r="M2" s="5" t="s">
        <v>784</v>
      </c>
      <c r="N2" s="5" t="s">
        <v>785</v>
      </c>
      <c r="O2" s="5" t="s">
        <v>786</v>
      </c>
      <c r="P2" s="5" t="s">
        <v>787</v>
      </c>
      <c r="Q2" s="5" t="s">
        <v>788</v>
      </c>
      <c r="R2" s="5" t="s">
        <v>789</v>
      </c>
      <c r="S2" s="5" t="s">
        <v>790</v>
      </c>
      <c r="U2" s="4"/>
      <c r="V2" s="5" t="s">
        <v>791</v>
      </c>
      <c r="W2" s="5" t="s">
        <v>792</v>
      </c>
      <c r="X2" s="5" t="s">
        <v>793</v>
      </c>
      <c r="Y2" s="5" t="s">
        <v>794</v>
      </c>
      <c r="Z2" s="5" t="s">
        <v>795</v>
      </c>
      <c r="AA2" s="6" t="s">
        <v>796</v>
      </c>
      <c r="AB2" s="6" t="s">
        <v>797</v>
      </c>
    </row>
    <row r="3" spans="1:28" ht="13.5" thickBot="1" x14ac:dyDescent="0.25">
      <c r="A3" s="7" t="s">
        <v>798</v>
      </c>
      <c r="B3" s="2">
        <v>5820</v>
      </c>
      <c r="C3" s="2">
        <v>26911</v>
      </c>
      <c r="D3" s="2">
        <v>13088</v>
      </c>
      <c r="E3" s="2">
        <v>12167</v>
      </c>
      <c r="F3" s="2">
        <v>11268</v>
      </c>
      <c r="G3" s="2">
        <v>8067</v>
      </c>
      <c r="H3" s="2">
        <v>6429</v>
      </c>
      <c r="I3" s="2">
        <v>25425</v>
      </c>
      <c r="J3" s="2">
        <v>21802</v>
      </c>
      <c r="K3" s="8">
        <v>9165</v>
      </c>
      <c r="L3" s="2">
        <v>20832</v>
      </c>
      <c r="M3" s="2">
        <v>9895</v>
      </c>
      <c r="N3" s="2">
        <v>16815</v>
      </c>
      <c r="O3" s="2">
        <v>17154</v>
      </c>
      <c r="P3" s="2">
        <v>9721</v>
      </c>
      <c r="Q3" s="2">
        <v>11956</v>
      </c>
      <c r="R3" s="2">
        <v>11876</v>
      </c>
      <c r="S3" s="8">
        <v>11080</v>
      </c>
      <c r="U3" s="7" t="s">
        <v>798</v>
      </c>
      <c r="V3" s="2">
        <v>55941</v>
      </c>
      <c r="W3" s="2">
        <v>16181</v>
      </c>
      <c r="X3" s="2">
        <v>31712</v>
      </c>
      <c r="Y3" s="2">
        <v>38603</v>
      </c>
      <c r="Z3" s="2">
        <v>15356</v>
      </c>
      <c r="AA3" s="8">
        <v>10053</v>
      </c>
      <c r="AB3" s="16" t="s">
        <v>799</v>
      </c>
    </row>
    <row r="4" spans="1:28" ht="13.5" thickBot="1" x14ac:dyDescent="0.25">
      <c r="A4" s="7" t="s">
        <v>800</v>
      </c>
      <c r="B4" s="2">
        <v>2824</v>
      </c>
      <c r="C4" s="2">
        <v>13331</v>
      </c>
      <c r="D4" s="2">
        <v>6370</v>
      </c>
      <c r="E4" s="2">
        <v>5912</v>
      </c>
      <c r="F4" s="2">
        <v>5652</v>
      </c>
      <c r="G4" s="2">
        <v>4006</v>
      </c>
      <c r="H4" s="2">
        <v>3170</v>
      </c>
      <c r="I4" s="2">
        <v>12433</v>
      </c>
      <c r="J4" s="2">
        <v>10639</v>
      </c>
      <c r="K4" s="8">
        <v>4549</v>
      </c>
      <c r="L4" s="2">
        <v>10390</v>
      </c>
      <c r="M4" s="2">
        <v>4763</v>
      </c>
      <c r="N4" s="2">
        <v>8393</v>
      </c>
      <c r="O4" s="2">
        <v>8548</v>
      </c>
      <c r="P4" s="2">
        <v>4802</v>
      </c>
      <c r="Q4" s="2">
        <v>6537</v>
      </c>
      <c r="R4" s="2">
        <v>5798</v>
      </c>
      <c r="S4" s="8">
        <v>5490</v>
      </c>
      <c r="U4" s="7" t="s">
        <v>800</v>
      </c>
      <c r="V4" s="2">
        <v>27840</v>
      </c>
      <c r="W4" s="2">
        <v>7977</v>
      </c>
      <c r="X4" s="2">
        <v>15951</v>
      </c>
      <c r="Y4" s="2">
        <v>19008</v>
      </c>
      <c r="Z4" s="2">
        <v>7787</v>
      </c>
      <c r="AA4" s="8">
        <v>4869</v>
      </c>
      <c r="AB4" s="17" t="s">
        <v>801</v>
      </c>
    </row>
    <row r="5" spans="1:28" ht="13.5" thickBot="1" x14ac:dyDescent="0.25">
      <c r="A5" s="9" t="s">
        <v>802</v>
      </c>
      <c r="B5" s="3">
        <v>137</v>
      </c>
      <c r="C5" s="3">
        <v>750</v>
      </c>
      <c r="D5" s="3">
        <v>410</v>
      </c>
      <c r="E5" s="3">
        <v>382</v>
      </c>
      <c r="F5" s="3">
        <v>302</v>
      </c>
      <c r="G5" s="3">
        <v>198</v>
      </c>
      <c r="H5" s="3">
        <v>173</v>
      </c>
      <c r="I5" s="3">
        <v>869</v>
      </c>
      <c r="J5" s="3">
        <v>599</v>
      </c>
      <c r="K5" s="10">
        <v>227</v>
      </c>
      <c r="L5" s="3">
        <v>740</v>
      </c>
      <c r="M5" s="3">
        <v>287</v>
      </c>
      <c r="N5" s="3">
        <v>541</v>
      </c>
      <c r="O5" s="3">
        <v>518</v>
      </c>
      <c r="P5" s="3">
        <v>285</v>
      </c>
      <c r="Q5" s="3">
        <v>351</v>
      </c>
      <c r="R5" s="3">
        <v>422</v>
      </c>
      <c r="S5" s="10">
        <v>345</v>
      </c>
      <c r="U5" s="9" t="s">
        <v>802</v>
      </c>
      <c r="V5" s="2">
        <v>1602</v>
      </c>
      <c r="W5" s="3">
        <v>450</v>
      </c>
      <c r="X5" s="2">
        <v>1075</v>
      </c>
      <c r="Y5" s="2">
        <v>1251</v>
      </c>
      <c r="Z5" s="3">
        <v>549</v>
      </c>
      <c r="AA5" s="10">
        <v>276</v>
      </c>
      <c r="AB5" s="17" t="s">
        <v>803</v>
      </c>
    </row>
    <row r="6" spans="1:28" ht="13.5" thickBot="1" x14ac:dyDescent="0.25">
      <c r="A6" s="9" t="s">
        <v>804</v>
      </c>
      <c r="B6" s="3">
        <v>194</v>
      </c>
      <c r="C6" s="3">
        <v>912</v>
      </c>
      <c r="D6" s="3">
        <v>486</v>
      </c>
      <c r="E6" s="3">
        <v>397</v>
      </c>
      <c r="F6" s="3">
        <v>362</v>
      </c>
      <c r="G6" s="3">
        <v>264</v>
      </c>
      <c r="H6" s="3">
        <v>209</v>
      </c>
      <c r="I6" s="3">
        <v>928</v>
      </c>
      <c r="J6" s="3">
        <v>755</v>
      </c>
      <c r="K6" s="10">
        <v>310</v>
      </c>
      <c r="L6" s="3">
        <v>777</v>
      </c>
      <c r="M6" s="3">
        <v>334</v>
      </c>
      <c r="N6" s="3">
        <v>582</v>
      </c>
      <c r="O6" s="3">
        <v>622</v>
      </c>
      <c r="P6" s="3">
        <v>362</v>
      </c>
      <c r="Q6" s="3">
        <v>369</v>
      </c>
      <c r="R6" s="3">
        <v>428</v>
      </c>
      <c r="S6" s="10">
        <v>357</v>
      </c>
      <c r="U6" s="9" t="s">
        <v>804</v>
      </c>
      <c r="V6" s="2">
        <v>1590</v>
      </c>
      <c r="W6" s="3">
        <v>535</v>
      </c>
      <c r="X6" s="2">
        <v>1173</v>
      </c>
      <c r="Y6" s="2">
        <v>1345</v>
      </c>
      <c r="Z6" s="3">
        <v>631</v>
      </c>
      <c r="AA6" s="10">
        <v>272</v>
      </c>
      <c r="AB6" s="17" t="s">
        <v>805</v>
      </c>
    </row>
    <row r="7" spans="1:28" ht="13.5" thickBot="1" x14ac:dyDescent="0.25">
      <c r="A7" s="9" t="s">
        <v>806</v>
      </c>
      <c r="B7" s="3">
        <v>250</v>
      </c>
      <c r="C7" s="2">
        <v>1080</v>
      </c>
      <c r="D7" s="3">
        <v>475</v>
      </c>
      <c r="E7" s="3">
        <v>470</v>
      </c>
      <c r="F7" s="3">
        <v>468</v>
      </c>
      <c r="G7" s="3">
        <v>335</v>
      </c>
      <c r="H7" s="3">
        <v>240</v>
      </c>
      <c r="I7" s="3">
        <v>948</v>
      </c>
      <c r="J7" s="3">
        <v>848</v>
      </c>
      <c r="K7" s="10">
        <v>385</v>
      </c>
      <c r="L7" s="3">
        <v>757</v>
      </c>
      <c r="M7" s="3">
        <v>422</v>
      </c>
      <c r="N7" s="3">
        <v>689</v>
      </c>
      <c r="O7" s="3">
        <v>697</v>
      </c>
      <c r="P7" s="3">
        <v>426</v>
      </c>
      <c r="Q7" s="3">
        <v>414</v>
      </c>
      <c r="R7" s="3">
        <v>474</v>
      </c>
      <c r="S7" s="10">
        <v>464</v>
      </c>
      <c r="U7" s="9" t="s">
        <v>806</v>
      </c>
      <c r="V7" s="2">
        <v>1797</v>
      </c>
      <c r="W7" s="3">
        <v>616</v>
      </c>
      <c r="X7" s="2">
        <v>1417</v>
      </c>
      <c r="Y7" s="2">
        <v>1438</v>
      </c>
      <c r="Z7" s="3">
        <v>649</v>
      </c>
      <c r="AA7" s="10">
        <v>317</v>
      </c>
      <c r="AB7" s="17" t="s">
        <v>807</v>
      </c>
    </row>
    <row r="8" spans="1:28" ht="13.5" thickBot="1" x14ac:dyDescent="0.25">
      <c r="A8" s="9" t="s">
        <v>808</v>
      </c>
      <c r="B8" s="3">
        <v>158</v>
      </c>
      <c r="C8" s="3">
        <v>749</v>
      </c>
      <c r="D8" s="3">
        <v>336</v>
      </c>
      <c r="E8" s="3">
        <v>301</v>
      </c>
      <c r="F8" s="3">
        <v>281</v>
      </c>
      <c r="G8" s="3">
        <v>232</v>
      </c>
      <c r="H8" s="3">
        <v>161</v>
      </c>
      <c r="I8" s="3">
        <v>632</v>
      </c>
      <c r="J8" s="3">
        <v>607</v>
      </c>
      <c r="K8" s="10">
        <v>240</v>
      </c>
      <c r="L8" s="3">
        <v>522</v>
      </c>
      <c r="M8" s="3">
        <v>254</v>
      </c>
      <c r="N8" s="3">
        <v>517</v>
      </c>
      <c r="O8" s="3">
        <v>459</v>
      </c>
      <c r="P8" s="3">
        <v>277</v>
      </c>
      <c r="Q8" s="3">
        <v>298</v>
      </c>
      <c r="R8" s="3">
        <v>295</v>
      </c>
      <c r="S8" s="10">
        <v>320</v>
      </c>
      <c r="U8" s="9" t="s">
        <v>808</v>
      </c>
      <c r="V8" s="2">
        <v>1149</v>
      </c>
      <c r="W8" s="3">
        <v>496</v>
      </c>
      <c r="X8" s="3">
        <v>908</v>
      </c>
      <c r="Y8" s="3">
        <v>998</v>
      </c>
      <c r="Z8" s="3">
        <v>411</v>
      </c>
      <c r="AA8" s="10">
        <v>250</v>
      </c>
      <c r="AB8" s="17" t="s">
        <v>809</v>
      </c>
    </row>
    <row r="9" spans="1:28" ht="13.5" thickBot="1" x14ac:dyDescent="0.25">
      <c r="A9" s="9" t="s">
        <v>810</v>
      </c>
      <c r="B9" s="3">
        <v>73</v>
      </c>
      <c r="C9" s="3">
        <v>458</v>
      </c>
      <c r="D9" s="3">
        <v>189</v>
      </c>
      <c r="E9" s="3">
        <v>164</v>
      </c>
      <c r="F9" s="3">
        <v>175</v>
      </c>
      <c r="G9" s="3">
        <v>117</v>
      </c>
      <c r="H9" s="3">
        <v>60</v>
      </c>
      <c r="I9" s="3">
        <v>493</v>
      </c>
      <c r="J9" s="3">
        <v>308</v>
      </c>
      <c r="K9" s="10">
        <v>99</v>
      </c>
      <c r="L9" s="3">
        <v>317</v>
      </c>
      <c r="M9" s="3">
        <v>137</v>
      </c>
      <c r="N9" s="3">
        <v>223</v>
      </c>
      <c r="O9" s="3">
        <v>247</v>
      </c>
      <c r="P9" s="3">
        <v>142</v>
      </c>
      <c r="Q9" s="3">
        <v>152</v>
      </c>
      <c r="R9" s="3">
        <v>162</v>
      </c>
      <c r="S9" s="10">
        <v>177</v>
      </c>
      <c r="U9" s="9" t="s">
        <v>810</v>
      </c>
      <c r="V9" s="2">
        <v>1758</v>
      </c>
      <c r="W9" s="3">
        <v>233</v>
      </c>
      <c r="X9" s="3">
        <v>512</v>
      </c>
      <c r="Y9" s="3">
        <v>609</v>
      </c>
      <c r="Z9" s="3">
        <v>212</v>
      </c>
      <c r="AA9" s="10">
        <v>331</v>
      </c>
      <c r="AB9" s="17" t="s">
        <v>811</v>
      </c>
    </row>
    <row r="10" spans="1:28" ht="13.5" thickBot="1" x14ac:dyDescent="0.25">
      <c r="A10" s="9" t="s">
        <v>812</v>
      </c>
      <c r="B10" s="3">
        <v>21</v>
      </c>
      <c r="C10" s="3">
        <v>251</v>
      </c>
      <c r="D10" s="3">
        <v>70</v>
      </c>
      <c r="E10" s="3">
        <v>51</v>
      </c>
      <c r="F10" s="3">
        <v>76</v>
      </c>
      <c r="G10" s="3">
        <v>33</v>
      </c>
      <c r="H10" s="3">
        <v>37</v>
      </c>
      <c r="I10" s="3">
        <v>296</v>
      </c>
      <c r="J10" s="3">
        <v>98</v>
      </c>
      <c r="K10" s="10">
        <v>29</v>
      </c>
      <c r="L10" s="3">
        <v>177</v>
      </c>
      <c r="M10" s="3">
        <v>42</v>
      </c>
      <c r="N10" s="3">
        <v>87</v>
      </c>
      <c r="O10" s="3">
        <v>78</v>
      </c>
      <c r="P10" s="3">
        <v>42</v>
      </c>
      <c r="Q10" s="3">
        <v>64</v>
      </c>
      <c r="R10" s="3">
        <v>56</v>
      </c>
      <c r="S10" s="10">
        <v>61</v>
      </c>
      <c r="U10" s="9" t="s">
        <v>812</v>
      </c>
      <c r="V10" s="2">
        <v>1206</v>
      </c>
      <c r="W10" s="3">
        <v>68</v>
      </c>
      <c r="X10" s="3">
        <v>195</v>
      </c>
      <c r="Y10" s="3">
        <v>265</v>
      </c>
      <c r="Z10" s="3">
        <v>92</v>
      </c>
      <c r="AA10" s="10">
        <v>187</v>
      </c>
      <c r="AB10" s="17" t="s">
        <v>813</v>
      </c>
    </row>
    <row r="11" spans="1:28" ht="13.5" thickBot="1" x14ac:dyDescent="0.25">
      <c r="A11" s="9" t="s">
        <v>814</v>
      </c>
      <c r="B11" s="3">
        <v>24</v>
      </c>
      <c r="C11" s="3">
        <v>228</v>
      </c>
      <c r="D11" s="3">
        <v>66</v>
      </c>
      <c r="E11" s="3">
        <v>68</v>
      </c>
      <c r="F11" s="3">
        <v>48</v>
      </c>
      <c r="G11" s="3">
        <v>30</v>
      </c>
      <c r="H11" s="3">
        <v>33</v>
      </c>
      <c r="I11" s="3">
        <v>255</v>
      </c>
      <c r="J11" s="3">
        <v>99</v>
      </c>
      <c r="K11" s="10">
        <v>39</v>
      </c>
      <c r="L11" s="3">
        <v>132</v>
      </c>
      <c r="M11" s="3">
        <v>40</v>
      </c>
      <c r="N11" s="3">
        <v>77</v>
      </c>
      <c r="O11" s="3">
        <v>80</v>
      </c>
      <c r="P11" s="3">
        <v>49</v>
      </c>
      <c r="Q11" s="3">
        <v>68</v>
      </c>
      <c r="R11" s="3">
        <v>73</v>
      </c>
      <c r="S11" s="10">
        <v>55</v>
      </c>
      <c r="U11" s="9" t="s">
        <v>814</v>
      </c>
      <c r="V11" s="2">
        <v>1051</v>
      </c>
      <c r="W11" s="3">
        <v>59</v>
      </c>
      <c r="X11" s="3">
        <v>192</v>
      </c>
      <c r="Y11" s="3">
        <v>215</v>
      </c>
      <c r="Z11" s="3">
        <v>68</v>
      </c>
      <c r="AA11" s="10">
        <v>168</v>
      </c>
      <c r="AB11" s="17" t="s">
        <v>815</v>
      </c>
    </row>
    <row r="12" spans="1:28" ht="13.5" thickBot="1" x14ac:dyDescent="0.25">
      <c r="A12" s="9" t="s">
        <v>816</v>
      </c>
      <c r="B12" s="3">
        <v>58</v>
      </c>
      <c r="C12" s="3">
        <v>451</v>
      </c>
      <c r="D12" s="3">
        <v>179</v>
      </c>
      <c r="E12" s="3">
        <v>158</v>
      </c>
      <c r="F12" s="3">
        <v>156</v>
      </c>
      <c r="G12" s="3">
        <v>73</v>
      </c>
      <c r="H12" s="3">
        <v>80</v>
      </c>
      <c r="I12" s="3">
        <v>615</v>
      </c>
      <c r="J12" s="3">
        <v>251</v>
      </c>
      <c r="K12" s="10">
        <v>137</v>
      </c>
      <c r="L12" s="3">
        <v>336</v>
      </c>
      <c r="M12" s="3">
        <v>131</v>
      </c>
      <c r="N12" s="3">
        <v>236</v>
      </c>
      <c r="O12" s="3">
        <v>244</v>
      </c>
      <c r="P12" s="3">
        <v>132</v>
      </c>
      <c r="Q12" s="3">
        <v>257</v>
      </c>
      <c r="R12" s="3">
        <v>186</v>
      </c>
      <c r="S12" s="10">
        <v>164</v>
      </c>
      <c r="U12" s="9" t="s">
        <v>816</v>
      </c>
      <c r="V12" s="2">
        <v>2282</v>
      </c>
      <c r="W12" s="3">
        <v>221</v>
      </c>
      <c r="X12" s="3">
        <v>486</v>
      </c>
      <c r="Y12" s="3">
        <v>619</v>
      </c>
      <c r="Z12" s="3">
        <v>253</v>
      </c>
      <c r="AA12" s="10">
        <v>288</v>
      </c>
      <c r="AB12" s="17" t="s">
        <v>817</v>
      </c>
    </row>
    <row r="13" spans="1:28" ht="13.5" thickBot="1" x14ac:dyDescent="0.25">
      <c r="A13" s="9" t="s">
        <v>818</v>
      </c>
      <c r="B13" s="3">
        <v>103</v>
      </c>
      <c r="C13" s="3">
        <v>696</v>
      </c>
      <c r="D13" s="3">
        <v>298</v>
      </c>
      <c r="E13" s="3">
        <v>262</v>
      </c>
      <c r="F13" s="3">
        <v>276</v>
      </c>
      <c r="G13" s="3">
        <v>159</v>
      </c>
      <c r="H13" s="3">
        <v>134</v>
      </c>
      <c r="I13" s="3">
        <v>794</v>
      </c>
      <c r="J13" s="3">
        <v>503</v>
      </c>
      <c r="K13" s="10">
        <v>194</v>
      </c>
      <c r="L13" s="3">
        <v>644</v>
      </c>
      <c r="M13" s="3">
        <v>235</v>
      </c>
      <c r="N13" s="3">
        <v>395</v>
      </c>
      <c r="O13" s="3">
        <v>446</v>
      </c>
      <c r="P13" s="3">
        <v>242</v>
      </c>
      <c r="Q13" s="3">
        <v>450</v>
      </c>
      <c r="R13" s="3">
        <v>308</v>
      </c>
      <c r="S13" s="10">
        <v>245</v>
      </c>
      <c r="U13" s="9" t="s">
        <v>818</v>
      </c>
      <c r="V13" s="2">
        <v>2016</v>
      </c>
      <c r="W13" s="3">
        <v>345</v>
      </c>
      <c r="X13" s="3">
        <v>827</v>
      </c>
      <c r="Y13" s="2">
        <v>1056</v>
      </c>
      <c r="Z13" s="3">
        <v>425</v>
      </c>
      <c r="AA13" s="10">
        <v>227</v>
      </c>
      <c r="AB13" s="17" t="s">
        <v>819</v>
      </c>
    </row>
    <row r="14" spans="1:28" ht="13.5" thickBot="1" x14ac:dyDescent="0.25">
      <c r="A14" s="9" t="s">
        <v>820</v>
      </c>
      <c r="B14" s="3">
        <v>116</v>
      </c>
      <c r="C14" s="3">
        <v>735</v>
      </c>
      <c r="D14" s="3">
        <v>353</v>
      </c>
      <c r="E14" s="3">
        <v>316</v>
      </c>
      <c r="F14" s="3">
        <v>317</v>
      </c>
      <c r="G14" s="3">
        <v>167</v>
      </c>
      <c r="H14" s="3">
        <v>172</v>
      </c>
      <c r="I14" s="3">
        <v>783</v>
      </c>
      <c r="J14" s="3">
        <v>571</v>
      </c>
      <c r="K14" s="10">
        <v>230</v>
      </c>
      <c r="L14" s="3">
        <v>661</v>
      </c>
      <c r="M14" s="3">
        <v>263</v>
      </c>
      <c r="N14" s="3">
        <v>526</v>
      </c>
      <c r="O14" s="3">
        <v>487</v>
      </c>
      <c r="P14" s="3">
        <v>235</v>
      </c>
      <c r="Q14" s="3">
        <v>542</v>
      </c>
      <c r="R14" s="3">
        <v>327</v>
      </c>
      <c r="S14" s="10">
        <v>261</v>
      </c>
      <c r="U14" s="9" t="s">
        <v>820</v>
      </c>
      <c r="V14" s="2">
        <v>1702</v>
      </c>
      <c r="W14" s="3">
        <v>389</v>
      </c>
      <c r="X14" s="2">
        <v>1001</v>
      </c>
      <c r="Y14" s="2">
        <v>1110</v>
      </c>
      <c r="Z14" s="3">
        <v>469</v>
      </c>
      <c r="AA14" s="10">
        <v>220</v>
      </c>
      <c r="AB14" s="17" t="s">
        <v>821</v>
      </c>
    </row>
    <row r="15" spans="1:28" ht="13.5" thickBot="1" x14ac:dyDescent="0.25">
      <c r="A15" s="9" t="s">
        <v>822</v>
      </c>
      <c r="B15" s="3">
        <v>193</v>
      </c>
      <c r="C15" s="3">
        <v>966</v>
      </c>
      <c r="D15" s="3">
        <v>438</v>
      </c>
      <c r="E15" s="3">
        <v>392</v>
      </c>
      <c r="F15" s="3">
        <v>412</v>
      </c>
      <c r="G15" s="3">
        <v>259</v>
      </c>
      <c r="H15" s="3">
        <v>230</v>
      </c>
      <c r="I15" s="3">
        <v>899</v>
      </c>
      <c r="J15" s="3">
        <v>696</v>
      </c>
      <c r="K15" s="10">
        <v>306</v>
      </c>
      <c r="L15" s="3">
        <v>757</v>
      </c>
      <c r="M15" s="3">
        <v>345</v>
      </c>
      <c r="N15" s="3">
        <v>595</v>
      </c>
      <c r="O15" s="3">
        <v>589</v>
      </c>
      <c r="P15" s="3">
        <v>321</v>
      </c>
      <c r="Q15" s="3">
        <v>635</v>
      </c>
      <c r="R15" s="3">
        <v>369</v>
      </c>
      <c r="S15" s="10">
        <v>377</v>
      </c>
      <c r="U15" s="9" t="s">
        <v>822</v>
      </c>
      <c r="V15" s="2">
        <v>1837</v>
      </c>
      <c r="W15" s="3">
        <v>514</v>
      </c>
      <c r="X15" s="2">
        <v>1266</v>
      </c>
      <c r="Y15" s="2">
        <v>1396</v>
      </c>
      <c r="Z15" s="3">
        <v>619</v>
      </c>
      <c r="AA15" s="10">
        <v>304</v>
      </c>
      <c r="AB15" s="17" t="s">
        <v>823</v>
      </c>
    </row>
    <row r="16" spans="1:28" ht="13.5" thickBot="1" x14ac:dyDescent="0.25">
      <c r="A16" s="9" t="s">
        <v>824</v>
      </c>
      <c r="B16" s="3">
        <v>227</v>
      </c>
      <c r="C16" s="2">
        <v>1102</v>
      </c>
      <c r="D16" s="3">
        <v>505</v>
      </c>
      <c r="E16" s="3">
        <v>451</v>
      </c>
      <c r="F16" s="3">
        <v>478</v>
      </c>
      <c r="G16" s="3">
        <v>352</v>
      </c>
      <c r="H16" s="3">
        <v>242</v>
      </c>
      <c r="I16" s="3">
        <v>921</v>
      </c>
      <c r="J16" s="3">
        <v>925</v>
      </c>
      <c r="K16" s="10">
        <v>346</v>
      </c>
      <c r="L16" s="3">
        <v>849</v>
      </c>
      <c r="M16" s="3">
        <v>378</v>
      </c>
      <c r="N16" s="3">
        <v>643</v>
      </c>
      <c r="O16" s="3">
        <v>717</v>
      </c>
      <c r="P16" s="3">
        <v>354</v>
      </c>
      <c r="Q16" s="3">
        <v>645</v>
      </c>
      <c r="R16" s="3">
        <v>460</v>
      </c>
      <c r="S16" s="10">
        <v>449</v>
      </c>
      <c r="U16" s="9" t="s">
        <v>824</v>
      </c>
      <c r="V16" s="2">
        <v>1891</v>
      </c>
      <c r="W16" s="3">
        <v>664</v>
      </c>
      <c r="X16" s="2">
        <v>1239</v>
      </c>
      <c r="Y16" s="2">
        <v>1467</v>
      </c>
      <c r="Z16" s="3">
        <v>631</v>
      </c>
      <c r="AA16" s="10">
        <v>356</v>
      </c>
      <c r="AB16" s="17" t="s">
        <v>825</v>
      </c>
    </row>
    <row r="17" spans="1:28" ht="13.5" thickBot="1" x14ac:dyDescent="0.25">
      <c r="A17" s="9" t="s">
        <v>826</v>
      </c>
      <c r="B17" s="3">
        <v>201</v>
      </c>
      <c r="C17" s="3">
        <v>971</v>
      </c>
      <c r="D17" s="3">
        <v>508</v>
      </c>
      <c r="E17" s="3">
        <v>439</v>
      </c>
      <c r="F17" s="3">
        <v>451</v>
      </c>
      <c r="G17" s="3">
        <v>338</v>
      </c>
      <c r="H17" s="3">
        <v>217</v>
      </c>
      <c r="I17" s="3">
        <v>873</v>
      </c>
      <c r="J17" s="3">
        <v>880</v>
      </c>
      <c r="K17" s="10">
        <v>349</v>
      </c>
      <c r="L17" s="3">
        <v>741</v>
      </c>
      <c r="M17" s="3">
        <v>340</v>
      </c>
      <c r="N17" s="3">
        <v>580</v>
      </c>
      <c r="O17" s="3">
        <v>680</v>
      </c>
      <c r="P17" s="3">
        <v>349</v>
      </c>
      <c r="Q17" s="3">
        <v>484</v>
      </c>
      <c r="R17" s="3">
        <v>466</v>
      </c>
      <c r="S17" s="10">
        <v>440</v>
      </c>
      <c r="U17" s="9" t="s">
        <v>826</v>
      </c>
      <c r="V17" s="2">
        <v>1881</v>
      </c>
      <c r="W17" s="3">
        <v>641</v>
      </c>
      <c r="X17" s="2">
        <v>1204</v>
      </c>
      <c r="Y17" s="2">
        <v>1378</v>
      </c>
      <c r="Z17" s="3">
        <v>566</v>
      </c>
      <c r="AA17" s="10">
        <v>351</v>
      </c>
      <c r="AB17" s="17" t="s">
        <v>827</v>
      </c>
    </row>
    <row r="18" spans="1:28" ht="13.5" thickBot="1" x14ac:dyDescent="0.25">
      <c r="A18" s="9" t="s">
        <v>828</v>
      </c>
      <c r="B18" s="3">
        <v>179</v>
      </c>
      <c r="C18" s="3">
        <v>814</v>
      </c>
      <c r="D18" s="3">
        <v>415</v>
      </c>
      <c r="E18" s="3">
        <v>389</v>
      </c>
      <c r="F18" s="3">
        <v>346</v>
      </c>
      <c r="G18" s="3">
        <v>241</v>
      </c>
      <c r="H18" s="3">
        <v>170</v>
      </c>
      <c r="I18" s="3">
        <v>662</v>
      </c>
      <c r="J18" s="3">
        <v>737</v>
      </c>
      <c r="K18" s="10">
        <v>313</v>
      </c>
      <c r="L18" s="3">
        <v>586</v>
      </c>
      <c r="M18" s="3">
        <v>283</v>
      </c>
      <c r="N18" s="3">
        <v>490</v>
      </c>
      <c r="O18" s="3">
        <v>488</v>
      </c>
      <c r="P18" s="3">
        <v>307</v>
      </c>
      <c r="Q18" s="3">
        <v>395</v>
      </c>
      <c r="R18" s="3">
        <v>305</v>
      </c>
      <c r="S18" s="10">
        <v>299</v>
      </c>
      <c r="U18" s="9" t="s">
        <v>828</v>
      </c>
      <c r="V18" s="2">
        <v>1488</v>
      </c>
      <c r="W18" s="3">
        <v>486</v>
      </c>
      <c r="X18" s="3">
        <v>924</v>
      </c>
      <c r="Y18" s="2">
        <v>1154</v>
      </c>
      <c r="Z18" s="3">
        <v>432</v>
      </c>
      <c r="AA18" s="10">
        <v>268</v>
      </c>
      <c r="AB18" s="17" t="s">
        <v>829</v>
      </c>
    </row>
    <row r="19" spans="1:28" ht="13.5" thickBot="1" x14ac:dyDescent="0.25">
      <c r="A19" s="9" t="s">
        <v>830</v>
      </c>
      <c r="B19" s="3">
        <v>134</v>
      </c>
      <c r="C19" s="3">
        <v>632</v>
      </c>
      <c r="D19" s="3">
        <v>332</v>
      </c>
      <c r="E19" s="3">
        <v>306</v>
      </c>
      <c r="F19" s="3">
        <v>263</v>
      </c>
      <c r="G19" s="3">
        <v>216</v>
      </c>
      <c r="H19" s="3">
        <v>178</v>
      </c>
      <c r="I19" s="3">
        <v>517</v>
      </c>
      <c r="J19" s="3">
        <v>572</v>
      </c>
      <c r="K19" s="10">
        <v>273</v>
      </c>
      <c r="L19" s="3">
        <v>486</v>
      </c>
      <c r="M19" s="3">
        <v>222</v>
      </c>
      <c r="N19" s="3">
        <v>448</v>
      </c>
      <c r="O19" s="3">
        <v>391</v>
      </c>
      <c r="P19" s="3">
        <v>259</v>
      </c>
      <c r="Q19" s="3">
        <v>274</v>
      </c>
      <c r="R19" s="3">
        <v>295</v>
      </c>
      <c r="S19" s="10">
        <v>286</v>
      </c>
      <c r="U19" s="9" t="s">
        <v>830</v>
      </c>
      <c r="V19" s="2">
        <v>1054</v>
      </c>
      <c r="W19" s="3">
        <v>437</v>
      </c>
      <c r="X19" s="3">
        <v>724</v>
      </c>
      <c r="Y19" s="3">
        <v>905</v>
      </c>
      <c r="Z19" s="3">
        <v>358</v>
      </c>
      <c r="AA19" s="10">
        <v>207</v>
      </c>
      <c r="AB19" s="17" t="s">
        <v>831</v>
      </c>
    </row>
    <row r="20" spans="1:28" ht="13.5" thickBot="1" x14ac:dyDescent="0.25">
      <c r="A20" s="9" t="s">
        <v>832</v>
      </c>
      <c r="B20" s="3">
        <v>68</v>
      </c>
      <c r="C20" s="3">
        <v>232</v>
      </c>
      <c r="D20" s="3">
        <v>109</v>
      </c>
      <c r="E20" s="3">
        <v>119</v>
      </c>
      <c r="F20" s="3">
        <v>101</v>
      </c>
      <c r="G20" s="3">
        <v>85</v>
      </c>
      <c r="H20" s="3">
        <v>65</v>
      </c>
      <c r="I20" s="3">
        <v>195</v>
      </c>
      <c r="J20" s="3">
        <v>181</v>
      </c>
      <c r="K20" s="10">
        <v>94</v>
      </c>
      <c r="L20" s="3">
        <v>187</v>
      </c>
      <c r="M20" s="3">
        <v>78</v>
      </c>
      <c r="N20" s="3">
        <v>159</v>
      </c>
      <c r="O20" s="3">
        <v>167</v>
      </c>
      <c r="P20" s="3">
        <v>74</v>
      </c>
      <c r="Q20" s="3">
        <v>119</v>
      </c>
      <c r="R20" s="3">
        <v>106</v>
      </c>
      <c r="S20" s="10">
        <v>102</v>
      </c>
      <c r="U20" s="9" t="s">
        <v>832</v>
      </c>
      <c r="V20" s="3">
        <v>401</v>
      </c>
      <c r="W20" s="3">
        <v>145</v>
      </c>
      <c r="X20" s="3">
        <v>292</v>
      </c>
      <c r="Y20" s="3">
        <v>314</v>
      </c>
      <c r="Z20" s="3">
        <v>130</v>
      </c>
      <c r="AA20" s="10">
        <v>76</v>
      </c>
      <c r="AB20" s="17" t="s">
        <v>833</v>
      </c>
    </row>
    <row r="21" spans="1:28" ht="13.5" thickBot="1" x14ac:dyDescent="0.25">
      <c r="A21" s="9" t="s">
        <v>834</v>
      </c>
      <c r="B21" s="3">
        <v>102</v>
      </c>
      <c r="C21" s="3">
        <v>314</v>
      </c>
      <c r="D21" s="3">
        <v>156</v>
      </c>
      <c r="E21" s="3">
        <v>160</v>
      </c>
      <c r="F21" s="3">
        <v>138</v>
      </c>
      <c r="G21" s="3">
        <v>106</v>
      </c>
      <c r="H21" s="3">
        <v>104</v>
      </c>
      <c r="I21" s="3">
        <v>283</v>
      </c>
      <c r="J21" s="3">
        <v>289</v>
      </c>
      <c r="K21" s="10">
        <v>137</v>
      </c>
      <c r="L21" s="3">
        <v>254</v>
      </c>
      <c r="M21" s="3">
        <v>120</v>
      </c>
      <c r="N21" s="3">
        <v>229</v>
      </c>
      <c r="O21" s="3">
        <v>199</v>
      </c>
      <c r="P21" s="3">
        <v>99</v>
      </c>
      <c r="Q21" s="3">
        <v>139</v>
      </c>
      <c r="R21" s="3">
        <v>159</v>
      </c>
      <c r="S21" s="10">
        <v>155</v>
      </c>
      <c r="U21" s="9" t="s">
        <v>834</v>
      </c>
      <c r="V21" s="3">
        <v>462</v>
      </c>
      <c r="W21" s="3">
        <v>213</v>
      </c>
      <c r="X21" s="3">
        <v>394</v>
      </c>
      <c r="Y21" s="3">
        <v>434</v>
      </c>
      <c r="Z21" s="3">
        <v>204</v>
      </c>
      <c r="AA21" s="10">
        <v>80</v>
      </c>
      <c r="AB21" s="17" t="s">
        <v>835</v>
      </c>
    </row>
    <row r="22" spans="1:28" ht="13.5" thickBot="1" x14ac:dyDescent="0.25">
      <c r="A22" s="9" t="s">
        <v>836</v>
      </c>
      <c r="B22" s="3">
        <v>59</v>
      </c>
      <c r="C22" s="3">
        <v>223</v>
      </c>
      <c r="D22" s="3">
        <v>81</v>
      </c>
      <c r="E22" s="3">
        <v>101</v>
      </c>
      <c r="F22" s="3">
        <v>105</v>
      </c>
      <c r="G22" s="3">
        <v>73</v>
      </c>
      <c r="H22" s="3">
        <v>53</v>
      </c>
      <c r="I22" s="3">
        <v>121</v>
      </c>
      <c r="J22" s="3">
        <v>183</v>
      </c>
      <c r="K22" s="10">
        <v>93</v>
      </c>
      <c r="L22" s="3">
        <v>149</v>
      </c>
      <c r="M22" s="3">
        <v>94</v>
      </c>
      <c r="N22" s="3">
        <v>141</v>
      </c>
      <c r="O22" s="3">
        <v>149</v>
      </c>
      <c r="P22" s="3">
        <v>85</v>
      </c>
      <c r="Q22" s="3">
        <v>90</v>
      </c>
      <c r="R22" s="3">
        <v>99</v>
      </c>
      <c r="S22" s="10">
        <v>99</v>
      </c>
      <c r="U22" s="9" t="s">
        <v>836</v>
      </c>
      <c r="V22" s="3">
        <v>275</v>
      </c>
      <c r="W22" s="3">
        <v>146</v>
      </c>
      <c r="X22" s="3">
        <v>240</v>
      </c>
      <c r="Y22" s="3">
        <v>267</v>
      </c>
      <c r="Z22" s="3">
        <v>106</v>
      </c>
      <c r="AA22" s="10">
        <v>70</v>
      </c>
      <c r="AB22" s="17" t="s">
        <v>837</v>
      </c>
    </row>
    <row r="23" spans="1:28" ht="13.5" thickBot="1" x14ac:dyDescent="0.25">
      <c r="A23" s="9" t="s">
        <v>838</v>
      </c>
      <c r="B23" s="3">
        <v>89</v>
      </c>
      <c r="C23" s="3">
        <v>317</v>
      </c>
      <c r="D23" s="3">
        <v>148</v>
      </c>
      <c r="E23" s="3">
        <v>153</v>
      </c>
      <c r="F23" s="3">
        <v>139</v>
      </c>
      <c r="G23" s="3">
        <v>111</v>
      </c>
      <c r="H23" s="3">
        <v>92</v>
      </c>
      <c r="I23" s="3">
        <v>213</v>
      </c>
      <c r="J23" s="3">
        <v>267</v>
      </c>
      <c r="K23" s="10">
        <v>142</v>
      </c>
      <c r="L23" s="3">
        <v>234</v>
      </c>
      <c r="M23" s="3">
        <v>112</v>
      </c>
      <c r="N23" s="3">
        <v>200</v>
      </c>
      <c r="O23" s="3">
        <v>214</v>
      </c>
      <c r="P23" s="3">
        <v>105</v>
      </c>
      <c r="Q23" s="3">
        <v>128</v>
      </c>
      <c r="R23" s="3">
        <v>149</v>
      </c>
      <c r="S23" s="10">
        <v>131</v>
      </c>
      <c r="U23" s="9" t="s">
        <v>838</v>
      </c>
      <c r="V23" s="3">
        <v>432</v>
      </c>
      <c r="W23" s="3">
        <v>216</v>
      </c>
      <c r="X23" s="3">
        <v>376</v>
      </c>
      <c r="Y23" s="3">
        <v>486</v>
      </c>
      <c r="Z23" s="3">
        <v>201</v>
      </c>
      <c r="AA23" s="10">
        <v>98</v>
      </c>
      <c r="AB23" s="17" t="s">
        <v>839</v>
      </c>
    </row>
    <row r="24" spans="1:28" ht="13.5" thickBot="1" x14ac:dyDescent="0.25">
      <c r="A24" s="9" t="s">
        <v>840</v>
      </c>
      <c r="B24" s="3">
        <v>151</v>
      </c>
      <c r="C24" s="3">
        <v>514</v>
      </c>
      <c r="D24" s="3">
        <v>247</v>
      </c>
      <c r="E24" s="3">
        <v>274</v>
      </c>
      <c r="F24" s="3">
        <v>229</v>
      </c>
      <c r="G24" s="3">
        <v>207</v>
      </c>
      <c r="H24" s="3">
        <v>168</v>
      </c>
      <c r="I24" s="3">
        <v>380</v>
      </c>
      <c r="J24" s="3">
        <v>420</v>
      </c>
      <c r="K24" s="10">
        <v>206</v>
      </c>
      <c r="L24" s="3">
        <v>371</v>
      </c>
      <c r="M24" s="3">
        <v>211</v>
      </c>
      <c r="N24" s="3">
        <v>335</v>
      </c>
      <c r="O24" s="3">
        <v>373</v>
      </c>
      <c r="P24" s="3">
        <v>199</v>
      </c>
      <c r="Q24" s="3">
        <v>190</v>
      </c>
      <c r="R24" s="3">
        <v>243</v>
      </c>
      <c r="S24" s="10">
        <v>227</v>
      </c>
      <c r="U24" s="9" t="s">
        <v>840</v>
      </c>
      <c r="V24" s="3">
        <v>677</v>
      </c>
      <c r="W24" s="3">
        <v>397</v>
      </c>
      <c r="X24" s="3">
        <v>544</v>
      </c>
      <c r="Y24" s="3">
        <v>800</v>
      </c>
      <c r="Z24" s="3">
        <v>276</v>
      </c>
      <c r="AA24" s="10">
        <v>184</v>
      </c>
      <c r="AB24" s="17" t="s">
        <v>841</v>
      </c>
    </row>
    <row r="25" spans="1:28" ht="13.5" thickBot="1" x14ac:dyDescent="0.25">
      <c r="A25" s="9" t="s">
        <v>842</v>
      </c>
      <c r="B25" s="3">
        <v>134</v>
      </c>
      <c r="C25" s="3">
        <v>419</v>
      </c>
      <c r="D25" s="3">
        <v>261</v>
      </c>
      <c r="E25" s="3">
        <v>235</v>
      </c>
      <c r="F25" s="3">
        <v>220</v>
      </c>
      <c r="G25" s="3">
        <v>175</v>
      </c>
      <c r="H25" s="3">
        <v>151</v>
      </c>
      <c r="I25" s="3">
        <v>316</v>
      </c>
      <c r="J25" s="3">
        <v>379</v>
      </c>
      <c r="K25" s="10">
        <v>168</v>
      </c>
      <c r="L25" s="3">
        <v>330</v>
      </c>
      <c r="M25" s="3">
        <v>189</v>
      </c>
      <c r="N25" s="3">
        <v>266</v>
      </c>
      <c r="O25" s="3">
        <v>293</v>
      </c>
      <c r="P25" s="3">
        <v>212</v>
      </c>
      <c r="Q25" s="3">
        <v>209</v>
      </c>
      <c r="R25" s="3">
        <v>194</v>
      </c>
      <c r="S25" s="10">
        <v>205</v>
      </c>
      <c r="U25" s="9" t="s">
        <v>842</v>
      </c>
      <c r="V25" s="3">
        <v>586</v>
      </c>
      <c r="W25" s="3">
        <v>305</v>
      </c>
      <c r="X25" s="3">
        <v>446</v>
      </c>
      <c r="Y25" s="3">
        <v>697</v>
      </c>
      <c r="Z25" s="3">
        <v>221</v>
      </c>
      <c r="AA25" s="10">
        <v>145</v>
      </c>
      <c r="AB25" s="17" t="s">
        <v>843</v>
      </c>
    </row>
    <row r="26" spans="1:28" ht="13.5" thickBot="1" x14ac:dyDescent="0.25">
      <c r="A26" s="9" t="s">
        <v>844</v>
      </c>
      <c r="B26" s="3">
        <v>88</v>
      </c>
      <c r="C26" s="3">
        <v>299</v>
      </c>
      <c r="D26" s="3">
        <v>163</v>
      </c>
      <c r="E26" s="3">
        <v>168</v>
      </c>
      <c r="F26" s="3">
        <v>176</v>
      </c>
      <c r="G26" s="3">
        <v>118</v>
      </c>
      <c r="H26" s="3">
        <v>115</v>
      </c>
      <c r="I26" s="3">
        <v>245</v>
      </c>
      <c r="J26" s="3">
        <v>266</v>
      </c>
      <c r="K26" s="10">
        <v>137</v>
      </c>
      <c r="L26" s="3">
        <v>206</v>
      </c>
      <c r="M26" s="3">
        <v>124</v>
      </c>
      <c r="N26" s="3">
        <v>229</v>
      </c>
      <c r="O26" s="3">
        <v>229</v>
      </c>
      <c r="P26" s="3">
        <v>141</v>
      </c>
      <c r="Q26" s="3">
        <v>141</v>
      </c>
      <c r="R26" s="3">
        <v>120</v>
      </c>
      <c r="S26" s="10">
        <v>146</v>
      </c>
      <c r="U26" s="9" t="s">
        <v>844</v>
      </c>
      <c r="V26" s="3">
        <v>396</v>
      </c>
      <c r="W26" s="3">
        <v>209</v>
      </c>
      <c r="X26" s="3">
        <v>316</v>
      </c>
      <c r="Y26" s="3">
        <v>470</v>
      </c>
      <c r="Z26" s="3">
        <v>154</v>
      </c>
      <c r="AA26" s="10">
        <v>119</v>
      </c>
      <c r="AB26" s="17" t="s">
        <v>845</v>
      </c>
    </row>
    <row r="27" spans="1:28" ht="13.5" thickBot="1" x14ac:dyDescent="0.25">
      <c r="A27" s="9" t="s">
        <v>846</v>
      </c>
      <c r="B27" s="3">
        <v>65</v>
      </c>
      <c r="C27" s="3">
        <v>218</v>
      </c>
      <c r="D27" s="3">
        <v>145</v>
      </c>
      <c r="E27" s="3">
        <v>156</v>
      </c>
      <c r="F27" s="3">
        <v>133</v>
      </c>
      <c r="G27" s="3">
        <v>117</v>
      </c>
      <c r="H27" s="3">
        <v>86</v>
      </c>
      <c r="I27" s="3">
        <v>195</v>
      </c>
      <c r="J27" s="3">
        <v>205</v>
      </c>
      <c r="K27" s="10">
        <v>95</v>
      </c>
      <c r="L27" s="3">
        <v>177</v>
      </c>
      <c r="M27" s="3">
        <v>122</v>
      </c>
      <c r="N27" s="3">
        <v>205</v>
      </c>
      <c r="O27" s="3">
        <v>181</v>
      </c>
      <c r="P27" s="3">
        <v>105</v>
      </c>
      <c r="Q27" s="3">
        <v>123</v>
      </c>
      <c r="R27" s="3">
        <v>102</v>
      </c>
      <c r="S27" s="10">
        <v>125</v>
      </c>
      <c r="U27" s="9" t="s">
        <v>846</v>
      </c>
      <c r="V27" s="3">
        <v>307</v>
      </c>
      <c r="W27" s="3">
        <v>192</v>
      </c>
      <c r="X27" s="3">
        <v>200</v>
      </c>
      <c r="Y27" s="3">
        <v>334</v>
      </c>
      <c r="Z27" s="3">
        <v>130</v>
      </c>
      <c r="AA27" s="10">
        <v>75</v>
      </c>
      <c r="AB27" s="17" t="s">
        <v>847</v>
      </c>
    </row>
    <row r="28" spans="1:28" ht="13.5" thickBot="1" x14ac:dyDescent="0.25">
      <c r="A28" s="7" t="s">
        <v>848</v>
      </c>
      <c r="B28" s="2">
        <v>2996</v>
      </c>
      <c r="C28" s="2">
        <v>13580</v>
      </c>
      <c r="D28" s="2">
        <v>6718</v>
      </c>
      <c r="E28" s="2">
        <v>6255</v>
      </c>
      <c r="F28" s="2">
        <v>5616</v>
      </c>
      <c r="G28" s="2">
        <v>4061</v>
      </c>
      <c r="H28" s="2">
        <v>3259</v>
      </c>
      <c r="I28" s="2">
        <v>12992</v>
      </c>
      <c r="J28" s="2">
        <v>11163</v>
      </c>
      <c r="K28" s="8">
        <v>4616</v>
      </c>
      <c r="L28" s="2">
        <v>10442</v>
      </c>
      <c r="M28" s="2">
        <v>5132</v>
      </c>
      <c r="N28" s="2">
        <v>8422</v>
      </c>
      <c r="O28" s="2">
        <v>8606</v>
      </c>
      <c r="P28" s="2">
        <v>4919</v>
      </c>
      <c r="Q28" s="2">
        <v>5419</v>
      </c>
      <c r="R28" s="2">
        <v>6078</v>
      </c>
      <c r="S28" s="8">
        <v>5590</v>
      </c>
      <c r="U28" s="7" t="s">
        <v>848</v>
      </c>
      <c r="V28" s="2">
        <v>28101</v>
      </c>
      <c r="W28" s="2">
        <v>8204</v>
      </c>
      <c r="X28" s="2">
        <v>15761</v>
      </c>
      <c r="Y28" s="2">
        <v>19595</v>
      </c>
      <c r="Z28" s="2">
        <v>7569</v>
      </c>
      <c r="AA28" s="8">
        <v>5184</v>
      </c>
      <c r="AB28" s="17" t="s">
        <v>849</v>
      </c>
    </row>
    <row r="29" spans="1:28" ht="13.5" thickBot="1" x14ac:dyDescent="0.25">
      <c r="A29" s="9" t="s">
        <v>802</v>
      </c>
      <c r="B29" s="3">
        <v>140</v>
      </c>
      <c r="C29" s="3">
        <v>699</v>
      </c>
      <c r="D29" s="3">
        <v>360</v>
      </c>
      <c r="E29" s="3">
        <v>323</v>
      </c>
      <c r="F29" s="3">
        <v>279</v>
      </c>
      <c r="G29" s="3">
        <v>203</v>
      </c>
      <c r="H29" s="3">
        <v>181</v>
      </c>
      <c r="I29" s="3">
        <v>803</v>
      </c>
      <c r="J29" s="3">
        <v>597</v>
      </c>
      <c r="K29" s="10">
        <v>256</v>
      </c>
      <c r="L29" s="3">
        <v>707</v>
      </c>
      <c r="M29" s="3">
        <v>284</v>
      </c>
      <c r="N29" s="3">
        <v>490</v>
      </c>
      <c r="O29" s="3">
        <v>511</v>
      </c>
      <c r="P29" s="3">
        <v>293</v>
      </c>
      <c r="Q29" s="3">
        <v>291</v>
      </c>
      <c r="R29" s="3">
        <v>430</v>
      </c>
      <c r="S29" s="10">
        <v>292</v>
      </c>
      <c r="U29" s="9" t="s">
        <v>802</v>
      </c>
      <c r="V29" s="2">
        <v>1520</v>
      </c>
      <c r="W29" s="3">
        <v>391</v>
      </c>
      <c r="X29" s="2">
        <v>1030</v>
      </c>
      <c r="Y29" s="2">
        <v>1113</v>
      </c>
      <c r="Z29" s="3">
        <v>471</v>
      </c>
      <c r="AA29" s="10">
        <v>259</v>
      </c>
      <c r="AB29" s="17" t="s">
        <v>850</v>
      </c>
    </row>
    <row r="30" spans="1:28" ht="13.5" thickBot="1" x14ac:dyDescent="0.25">
      <c r="A30" s="9" t="s">
        <v>804</v>
      </c>
      <c r="B30" s="3">
        <v>172</v>
      </c>
      <c r="C30" s="3">
        <v>846</v>
      </c>
      <c r="D30" s="3">
        <v>425</v>
      </c>
      <c r="E30" s="3">
        <v>418</v>
      </c>
      <c r="F30" s="3">
        <v>356</v>
      </c>
      <c r="G30" s="3">
        <v>247</v>
      </c>
      <c r="H30" s="3">
        <v>194</v>
      </c>
      <c r="I30" s="3">
        <v>880</v>
      </c>
      <c r="J30" s="3">
        <v>671</v>
      </c>
      <c r="K30" s="10">
        <v>301</v>
      </c>
      <c r="L30" s="3">
        <v>713</v>
      </c>
      <c r="M30" s="3">
        <v>336</v>
      </c>
      <c r="N30" s="3">
        <v>555</v>
      </c>
      <c r="O30" s="3">
        <v>571</v>
      </c>
      <c r="P30" s="3">
        <v>323</v>
      </c>
      <c r="Q30" s="3">
        <v>388</v>
      </c>
      <c r="R30" s="3">
        <v>468</v>
      </c>
      <c r="S30" s="10">
        <v>365</v>
      </c>
      <c r="U30" s="9" t="s">
        <v>804</v>
      </c>
      <c r="V30" s="2">
        <v>1452</v>
      </c>
      <c r="W30" s="3">
        <v>475</v>
      </c>
      <c r="X30" s="2">
        <v>1118</v>
      </c>
      <c r="Y30" s="2">
        <v>1310</v>
      </c>
      <c r="Z30" s="3">
        <v>524</v>
      </c>
      <c r="AA30" s="10">
        <v>247</v>
      </c>
      <c r="AB30" s="17" t="s">
        <v>851</v>
      </c>
    </row>
    <row r="31" spans="1:28" ht="13.5" thickBot="1" x14ac:dyDescent="0.25">
      <c r="A31" s="9" t="s">
        <v>806</v>
      </c>
      <c r="B31" s="3">
        <v>224</v>
      </c>
      <c r="C31" s="2">
        <v>1071</v>
      </c>
      <c r="D31" s="3">
        <v>485</v>
      </c>
      <c r="E31" s="3">
        <v>458</v>
      </c>
      <c r="F31" s="3">
        <v>426</v>
      </c>
      <c r="G31" s="3">
        <v>306</v>
      </c>
      <c r="H31" s="3">
        <v>216</v>
      </c>
      <c r="I31" s="3">
        <v>947</v>
      </c>
      <c r="J31" s="3">
        <v>821</v>
      </c>
      <c r="K31" s="10">
        <v>330</v>
      </c>
      <c r="L31" s="3">
        <v>780</v>
      </c>
      <c r="M31" s="3">
        <v>355</v>
      </c>
      <c r="N31" s="3">
        <v>661</v>
      </c>
      <c r="O31" s="3">
        <v>729</v>
      </c>
      <c r="P31" s="3">
        <v>351</v>
      </c>
      <c r="Q31" s="3">
        <v>370</v>
      </c>
      <c r="R31" s="3">
        <v>440</v>
      </c>
      <c r="S31" s="10">
        <v>413</v>
      </c>
      <c r="U31" s="9" t="s">
        <v>806</v>
      </c>
      <c r="V31" s="2">
        <v>1698</v>
      </c>
      <c r="W31" s="3">
        <v>587</v>
      </c>
      <c r="X31" s="2">
        <v>1351</v>
      </c>
      <c r="Y31" s="2">
        <v>1365</v>
      </c>
      <c r="Z31" s="3">
        <v>636</v>
      </c>
      <c r="AA31" s="10">
        <v>334</v>
      </c>
      <c r="AB31" s="17" t="s">
        <v>852</v>
      </c>
    </row>
    <row r="32" spans="1:28" ht="13.5" thickBot="1" x14ac:dyDescent="0.25">
      <c r="A32" s="9" t="s">
        <v>808</v>
      </c>
      <c r="B32" s="3">
        <v>171</v>
      </c>
      <c r="C32" s="3">
        <v>707</v>
      </c>
      <c r="D32" s="3">
        <v>343</v>
      </c>
      <c r="E32" s="3">
        <v>291</v>
      </c>
      <c r="F32" s="3">
        <v>287</v>
      </c>
      <c r="G32" s="3">
        <v>192</v>
      </c>
      <c r="H32" s="3">
        <v>151</v>
      </c>
      <c r="I32" s="3">
        <v>643</v>
      </c>
      <c r="J32" s="3">
        <v>517</v>
      </c>
      <c r="K32" s="10">
        <v>238</v>
      </c>
      <c r="L32" s="3">
        <v>526</v>
      </c>
      <c r="M32" s="3">
        <v>279</v>
      </c>
      <c r="N32" s="3">
        <v>429</v>
      </c>
      <c r="O32" s="3">
        <v>445</v>
      </c>
      <c r="P32" s="3">
        <v>241</v>
      </c>
      <c r="Q32" s="3">
        <v>273</v>
      </c>
      <c r="R32" s="3">
        <v>316</v>
      </c>
      <c r="S32" s="10">
        <v>302</v>
      </c>
      <c r="U32" s="9" t="s">
        <v>808</v>
      </c>
      <c r="V32" s="2">
        <v>1143</v>
      </c>
      <c r="W32" s="3">
        <v>396</v>
      </c>
      <c r="X32" s="3">
        <v>822</v>
      </c>
      <c r="Y32" s="3">
        <v>870</v>
      </c>
      <c r="Z32" s="3">
        <v>383</v>
      </c>
      <c r="AA32" s="10">
        <v>218</v>
      </c>
      <c r="AB32" s="17" t="s">
        <v>853</v>
      </c>
    </row>
    <row r="33" spans="1:28" ht="13.5" thickBot="1" x14ac:dyDescent="0.25">
      <c r="A33" s="9" t="s">
        <v>810</v>
      </c>
      <c r="B33" s="3">
        <v>47</v>
      </c>
      <c r="C33" s="3">
        <v>443</v>
      </c>
      <c r="D33" s="3">
        <v>142</v>
      </c>
      <c r="E33" s="3">
        <v>133</v>
      </c>
      <c r="F33" s="3">
        <v>141</v>
      </c>
      <c r="G33" s="3">
        <v>95</v>
      </c>
      <c r="H33" s="3">
        <v>64</v>
      </c>
      <c r="I33" s="3">
        <v>573</v>
      </c>
      <c r="J33" s="3">
        <v>257</v>
      </c>
      <c r="K33" s="10">
        <v>92</v>
      </c>
      <c r="L33" s="3">
        <v>263</v>
      </c>
      <c r="M33" s="3">
        <v>127</v>
      </c>
      <c r="N33" s="3">
        <v>167</v>
      </c>
      <c r="O33" s="3">
        <v>168</v>
      </c>
      <c r="P33" s="3">
        <v>118</v>
      </c>
      <c r="Q33" s="3">
        <v>93</v>
      </c>
      <c r="R33" s="3">
        <v>148</v>
      </c>
      <c r="S33" s="10">
        <v>142</v>
      </c>
      <c r="U33" s="9" t="s">
        <v>810</v>
      </c>
      <c r="V33" s="2">
        <v>2047</v>
      </c>
      <c r="W33" s="3">
        <v>201</v>
      </c>
      <c r="X33" s="3">
        <v>406</v>
      </c>
      <c r="Y33" s="3">
        <v>515</v>
      </c>
      <c r="Z33" s="3">
        <v>172</v>
      </c>
      <c r="AA33" s="10">
        <v>454</v>
      </c>
      <c r="AB33" s="17" t="s">
        <v>854</v>
      </c>
    </row>
    <row r="34" spans="1:28" ht="13.5" thickBot="1" x14ac:dyDescent="0.25">
      <c r="A34" s="9" t="s">
        <v>812</v>
      </c>
      <c r="B34" s="3">
        <v>15</v>
      </c>
      <c r="C34" s="3">
        <v>220</v>
      </c>
      <c r="D34" s="3">
        <v>49</v>
      </c>
      <c r="E34" s="3">
        <v>46</v>
      </c>
      <c r="F34" s="3">
        <v>43</v>
      </c>
      <c r="G34" s="3">
        <v>18</v>
      </c>
      <c r="H34" s="3">
        <v>18</v>
      </c>
      <c r="I34" s="3">
        <v>337</v>
      </c>
      <c r="J34" s="3">
        <v>74</v>
      </c>
      <c r="K34" s="10">
        <v>30</v>
      </c>
      <c r="L34" s="3">
        <v>100</v>
      </c>
      <c r="M34" s="3">
        <v>45</v>
      </c>
      <c r="N34" s="3">
        <v>56</v>
      </c>
      <c r="O34" s="3">
        <v>56</v>
      </c>
      <c r="P34" s="3">
        <v>54</v>
      </c>
      <c r="Q34" s="3">
        <v>51</v>
      </c>
      <c r="R34" s="3">
        <v>63</v>
      </c>
      <c r="S34" s="10">
        <v>44</v>
      </c>
      <c r="U34" s="9" t="s">
        <v>812</v>
      </c>
      <c r="V34" s="2">
        <v>1179</v>
      </c>
      <c r="W34" s="3">
        <v>61</v>
      </c>
      <c r="X34" s="3">
        <v>157</v>
      </c>
      <c r="Y34" s="3">
        <v>202</v>
      </c>
      <c r="Z34" s="3">
        <v>62</v>
      </c>
      <c r="AA34" s="10">
        <v>220</v>
      </c>
      <c r="AB34" s="17" t="s">
        <v>855</v>
      </c>
    </row>
    <row r="35" spans="1:28" ht="13.5" thickBot="1" x14ac:dyDescent="0.25">
      <c r="A35" s="9" t="s">
        <v>814</v>
      </c>
      <c r="B35" s="3">
        <v>17</v>
      </c>
      <c r="C35" s="3">
        <v>167</v>
      </c>
      <c r="D35" s="3">
        <v>58</v>
      </c>
      <c r="E35" s="3">
        <v>39</v>
      </c>
      <c r="F35" s="3">
        <v>37</v>
      </c>
      <c r="G35" s="3">
        <v>23</v>
      </c>
      <c r="H35" s="3">
        <v>22</v>
      </c>
      <c r="I35" s="3">
        <v>264</v>
      </c>
      <c r="J35" s="3">
        <v>70</v>
      </c>
      <c r="K35" s="10">
        <v>22</v>
      </c>
      <c r="L35" s="3">
        <v>95</v>
      </c>
      <c r="M35" s="3">
        <v>36</v>
      </c>
      <c r="N35" s="3">
        <v>68</v>
      </c>
      <c r="O35" s="3">
        <v>61</v>
      </c>
      <c r="P35" s="3">
        <v>45</v>
      </c>
      <c r="Q35" s="3">
        <v>41</v>
      </c>
      <c r="R35" s="3">
        <v>71</v>
      </c>
      <c r="S35" s="10">
        <v>41</v>
      </c>
      <c r="U35" s="9" t="s">
        <v>814</v>
      </c>
      <c r="V35" s="3">
        <v>978</v>
      </c>
      <c r="W35" s="3">
        <v>47</v>
      </c>
      <c r="X35" s="3">
        <v>142</v>
      </c>
      <c r="Y35" s="3">
        <v>199</v>
      </c>
      <c r="Z35" s="3">
        <v>77</v>
      </c>
      <c r="AA35" s="10">
        <v>204</v>
      </c>
      <c r="AB35" s="17" t="s">
        <v>856</v>
      </c>
    </row>
    <row r="36" spans="1:28" ht="13.5" thickBot="1" x14ac:dyDescent="0.25">
      <c r="A36" s="9" t="s">
        <v>816</v>
      </c>
      <c r="B36" s="3">
        <v>55</v>
      </c>
      <c r="C36" s="3">
        <v>400</v>
      </c>
      <c r="D36" s="3">
        <v>177</v>
      </c>
      <c r="E36" s="3">
        <v>136</v>
      </c>
      <c r="F36" s="3">
        <v>117</v>
      </c>
      <c r="G36" s="3">
        <v>69</v>
      </c>
      <c r="H36" s="3">
        <v>78</v>
      </c>
      <c r="I36" s="3">
        <v>545</v>
      </c>
      <c r="J36" s="3">
        <v>249</v>
      </c>
      <c r="K36" s="10">
        <v>91</v>
      </c>
      <c r="L36" s="3">
        <v>293</v>
      </c>
      <c r="M36" s="3">
        <v>114</v>
      </c>
      <c r="N36" s="3">
        <v>199</v>
      </c>
      <c r="O36" s="3">
        <v>205</v>
      </c>
      <c r="P36" s="3">
        <v>116</v>
      </c>
      <c r="Q36" s="3">
        <v>145</v>
      </c>
      <c r="R36" s="3">
        <v>173</v>
      </c>
      <c r="S36" s="10">
        <v>132</v>
      </c>
      <c r="U36" s="9" t="s">
        <v>816</v>
      </c>
      <c r="V36" s="2">
        <v>1871</v>
      </c>
      <c r="W36" s="3">
        <v>188</v>
      </c>
      <c r="X36" s="3">
        <v>435</v>
      </c>
      <c r="Y36" s="3">
        <v>541</v>
      </c>
      <c r="Z36" s="3">
        <v>220</v>
      </c>
      <c r="AA36" s="10">
        <v>242</v>
      </c>
      <c r="AB36" s="17" t="s">
        <v>857</v>
      </c>
    </row>
    <row r="37" spans="1:28" ht="13.5" thickBot="1" x14ac:dyDescent="0.25">
      <c r="A37" s="9" t="s">
        <v>818</v>
      </c>
      <c r="B37" s="3">
        <v>101</v>
      </c>
      <c r="C37" s="3">
        <v>580</v>
      </c>
      <c r="D37" s="3">
        <v>285</v>
      </c>
      <c r="E37" s="3">
        <v>262</v>
      </c>
      <c r="F37" s="3">
        <v>270</v>
      </c>
      <c r="G37" s="3">
        <v>127</v>
      </c>
      <c r="H37" s="3">
        <v>148</v>
      </c>
      <c r="I37" s="3">
        <v>707</v>
      </c>
      <c r="J37" s="3">
        <v>502</v>
      </c>
      <c r="K37" s="10">
        <v>188</v>
      </c>
      <c r="L37" s="3">
        <v>556</v>
      </c>
      <c r="M37" s="3">
        <v>229</v>
      </c>
      <c r="N37" s="3">
        <v>420</v>
      </c>
      <c r="O37" s="3">
        <v>370</v>
      </c>
      <c r="P37" s="3">
        <v>243</v>
      </c>
      <c r="Q37" s="3">
        <v>244</v>
      </c>
      <c r="R37" s="3">
        <v>285</v>
      </c>
      <c r="S37" s="10">
        <v>235</v>
      </c>
      <c r="U37" s="9" t="s">
        <v>818</v>
      </c>
      <c r="V37" s="2">
        <v>1706</v>
      </c>
      <c r="W37" s="3">
        <v>301</v>
      </c>
      <c r="X37" s="3">
        <v>790</v>
      </c>
      <c r="Y37" s="2">
        <v>1013</v>
      </c>
      <c r="Z37" s="3">
        <v>392</v>
      </c>
      <c r="AA37" s="10">
        <v>192</v>
      </c>
      <c r="AB37" s="17" t="s">
        <v>858</v>
      </c>
    </row>
    <row r="38" spans="1:28" ht="13.5" thickBot="1" x14ac:dyDescent="0.25">
      <c r="A38" s="9" t="s">
        <v>820</v>
      </c>
      <c r="B38" s="3">
        <v>138</v>
      </c>
      <c r="C38" s="3">
        <v>722</v>
      </c>
      <c r="D38" s="3">
        <v>354</v>
      </c>
      <c r="E38" s="3">
        <v>332</v>
      </c>
      <c r="F38" s="3">
        <v>278</v>
      </c>
      <c r="G38" s="3">
        <v>184</v>
      </c>
      <c r="H38" s="3">
        <v>153</v>
      </c>
      <c r="I38" s="3">
        <v>739</v>
      </c>
      <c r="J38" s="3">
        <v>539</v>
      </c>
      <c r="K38" s="10">
        <v>234</v>
      </c>
      <c r="L38" s="3">
        <v>607</v>
      </c>
      <c r="M38" s="3">
        <v>262</v>
      </c>
      <c r="N38" s="3">
        <v>430</v>
      </c>
      <c r="O38" s="3">
        <v>460</v>
      </c>
      <c r="P38" s="3">
        <v>248</v>
      </c>
      <c r="Q38" s="3">
        <v>280</v>
      </c>
      <c r="R38" s="3">
        <v>319</v>
      </c>
      <c r="S38" s="10">
        <v>269</v>
      </c>
      <c r="U38" s="9" t="s">
        <v>820</v>
      </c>
      <c r="V38" s="2">
        <v>1532</v>
      </c>
      <c r="W38" s="3">
        <v>369</v>
      </c>
      <c r="X38" s="3">
        <v>919</v>
      </c>
      <c r="Y38" s="2">
        <v>1085</v>
      </c>
      <c r="Z38" s="3">
        <v>448</v>
      </c>
      <c r="AA38" s="10">
        <v>222</v>
      </c>
      <c r="AB38" s="17" t="s">
        <v>850</v>
      </c>
    </row>
    <row r="39" spans="1:28" ht="13.5" thickBot="1" x14ac:dyDescent="0.25">
      <c r="A39" s="9" t="s">
        <v>822</v>
      </c>
      <c r="B39" s="3">
        <v>171</v>
      </c>
      <c r="C39" s="3">
        <v>983</v>
      </c>
      <c r="D39" s="3">
        <v>471</v>
      </c>
      <c r="E39" s="3">
        <v>374</v>
      </c>
      <c r="F39" s="3">
        <v>355</v>
      </c>
      <c r="G39" s="3">
        <v>256</v>
      </c>
      <c r="H39" s="3">
        <v>216</v>
      </c>
      <c r="I39" s="3">
        <v>886</v>
      </c>
      <c r="J39" s="3">
        <v>774</v>
      </c>
      <c r="K39" s="10">
        <v>290</v>
      </c>
      <c r="L39" s="3">
        <v>687</v>
      </c>
      <c r="M39" s="3">
        <v>356</v>
      </c>
      <c r="N39" s="3">
        <v>583</v>
      </c>
      <c r="O39" s="3">
        <v>618</v>
      </c>
      <c r="P39" s="3">
        <v>333</v>
      </c>
      <c r="Q39" s="3">
        <v>348</v>
      </c>
      <c r="R39" s="3">
        <v>369</v>
      </c>
      <c r="S39" s="10">
        <v>413</v>
      </c>
      <c r="U39" s="9" t="s">
        <v>822</v>
      </c>
      <c r="V39" s="2">
        <v>1726</v>
      </c>
      <c r="W39" s="3">
        <v>535</v>
      </c>
      <c r="X39" s="2">
        <v>1174</v>
      </c>
      <c r="Y39" s="2">
        <v>1414</v>
      </c>
      <c r="Z39" s="3">
        <v>607</v>
      </c>
      <c r="AA39" s="10">
        <v>287</v>
      </c>
      <c r="AB39" s="17" t="s">
        <v>859</v>
      </c>
    </row>
    <row r="40" spans="1:28" ht="13.5" thickBot="1" x14ac:dyDescent="0.25">
      <c r="A40" s="9" t="s">
        <v>824</v>
      </c>
      <c r="B40" s="3">
        <v>227</v>
      </c>
      <c r="C40" s="2">
        <v>1094</v>
      </c>
      <c r="D40" s="3">
        <v>509</v>
      </c>
      <c r="E40" s="3">
        <v>436</v>
      </c>
      <c r="F40" s="3">
        <v>470</v>
      </c>
      <c r="G40" s="3">
        <v>325</v>
      </c>
      <c r="H40" s="3">
        <v>184</v>
      </c>
      <c r="I40" s="2">
        <v>1004</v>
      </c>
      <c r="J40" s="3">
        <v>911</v>
      </c>
      <c r="K40" s="10">
        <v>343</v>
      </c>
      <c r="L40" s="3">
        <v>783</v>
      </c>
      <c r="M40" s="3">
        <v>371</v>
      </c>
      <c r="N40" s="3">
        <v>583</v>
      </c>
      <c r="O40" s="3">
        <v>647</v>
      </c>
      <c r="P40" s="3">
        <v>362</v>
      </c>
      <c r="Q40" s="3">
        <v>390</v>
      </c>
      <c r="R40" s="3">
        <v>452</v>
      </c>
      <c r="S40" s="10">
        <v>432</v>
      </c>
      <c r="U40" s="9" t="s">
        <v>824</v>
      </c>
      <c r="V40" s="2">
        <v>1922</v>
      </c>
      <c r="W40" s="3">
        <v>634</v>
      </c>
      <c r="X40" s="2">
        <v>1244</v>
      </c>
      <c r="Y40" s="2">
        <v>1381</v>
      </c>
      <c r="Z40" s="3">
        <v>565</v>
      </c>
      <c r="AA40" s="10">
        <v>361</v>
      </c>
      <c r="AB40" s="17" t="s">
        <v>860</v>
      </c>
    </row>
    <row r="41" spans="1:28" ht="13.5" thickBot="1" x14ac:dyDescent="0.25">
      <c r="A41" s="9" t="s">
        <v>826</v>
      </c>
      <c r="B41" s="3">
        <v>202</v>
      </c>
      <c r="C41" s="3">
        <v>931</v>
      </c>
      <c r="D41" s="3">
        <v>487</v>
      </c>
      <c r="E41" s="3">
        <v>427</v>
      </c>
      <c r="F41" s="3">
        <v>399</v>
      </c>
      <c r="G41" s="3">
        <v>299</v>
      </c>
      <c r="H41" s="3">
        <v>209</v>
      </c>
      <c r="I41" s="3">
        <v>844</v>
      </c>
      <c r="J41" s="3">
        <v>798</v>
      </c>
      <c r="K41" s="10">
        <v>326</v>
      </c>
      <c r="L41" s="3">
        <v>678</v>
      </c>
      <c r="M41" s="3">
        <v>331</v>
      </c>
      <c r="N41" s="3">
        <v>582</v>
      </c>
      <c r="O41" s="3">
        <v>563</v>
      </c>
      <c r="P41" s="3">
        <v>323</v>
      </c>
      <c r="Q41" s="3">
        <v>350</v>
      </c>
      <c r="R41" s="3">
        <v>384</v>
      </c>
      <c r="S41" s="10">
        <v>327</v>
      </c>
      <c r="U41" s="9" t="s">
        <v>826</v>
      </c>
      <c r="V41" s="2">
        <v>1817</v>
      </c>
      <c r="W41" s="3">
        <v>547</v>
      </c>
      <c r="X41" s="2">
        <v>1066</v>
      </c>
      <c r="Y41" s="2">
        <v>1238</v>
      </c>
      <c r="Z41" s="3">
        <v>482</v>
      </c>
      <c r="AA41" s="10">
        <v>319</v>
      </c>
      <c r="AB41" s="17" t="s">
        <v>861</v>
      </c>
    </row>
    <row r="42" spans="1:28" ht="13.5" thickBot="1" x14ac:dyDescent="0.25">
      <c r="A42" s="9" t="s">
        <v>828</v>
      </c>
      <c r="B42" s="3">
        <v>180</v>
      </c>
      <c r="C42" s="3">
        <v>791</v>
      </c>
      <c r="D42" s="3">
        <v>371</v>
      </c>
      <c r="E42" s="3">
        <v>369</v>
      </c>
      <c r="F42" s="3">
        <v>320</v>
      </c>
      <c r="G42" s="3">
        <v>228</v>
      </c>
      <c r="H42" s="3">
        <v>159</v>
      </c>
      <c r="I42" s="3">
        <v>634</v>
      </c>
      <c r="J42" s="3">
        <v>697</v>
      </c>
      <c r="K42" s="10">
        <v>291</v>
      </c>
      <c r="L42" s="3">
        <v>580</v>
      </c>
      <c r="M42" s="3">
        <v>266</v>
      </c>
      <c r="N42" s="3">
        <v>510</v>
      </c>
      <c r="O42" s="3">
        <v>454</v>
      </c>
      <c r="P42" s="3">
        <v>301</v>
      </c>
      <c r="Q42" s="3">
        <v>317</v>
      </c>
      <c r="R42" s="3">
        <v>309</v>
      </c>
      <c r="S42" s="10">
        <v>301</v>
      </c>
      <c r="U42" s="9" t="s">
        <v>828</v>
      </c>
      <c r="V42" s="2">
        <v>1418</v>
      </c>
      <c r="W42" s="3">
        <v>486</v>
      </c>
      <c r="X42" s="3">
        <v>860</v>
      </c>
      <c r="Y42" s="2">
        <v>1104</v>
      </c>
      <c r="Z42" s="3">
        <v>404</v>
      </c>
      <c r="AA42" s="10">
        <v>246</v>
      </c>
      <c r="AB42" s="17" t="s">
        <v>862</v>
      </c>
    </row>
    <row r="43" spans="1:28" ht="13.5" thickBot="1" x14ac:dyDescent="0.25">
      <c r="A43" s="9" t="s">
        <v>830</v>
      </c>
      <c r="B43" s="3">
        <v>168</v>
      </c>
      <c r="C43" s="3">
        <v>661</v>
      </c>
      <c r="D43" s="3">
        <v>351</v>
      </c>
      <c r="E43" s="3">
        <v>327</v>
      </c>
      <c r="F43" s="3">
        <v>256</v>
      </c>
      <c r="G43" s="3">
        <v>219</v>
      </c>
      <c r="H43" s="3">
        <v>171</v>
      </c>
      <c r="I43" s="3">
        <v>530</v>
      </c>
      <c r="J43" s="3">
        <v>558</v>
      </c>
      <c r="K43" s="10">
        <v>245</v>
      </c>
      <c r="L43" s="3">
        <v>493</v>
      </c>
      <c r="M43" s="3">
        <v>233</v>
      </c>
      <c r="N43" s="3">
        <v>417</v>
      </c>
      <c r="O43" s="3">
        <v>427</v>
      </c>
      <c r="P43" s="3">
        <v>227</v>
      </c>
      <c r="Q43" s="3">
        <v>252</v>
      </c>
      <c r="R43" s="3">
        <v>270</v>
      </c>
      <c r="S43" s="10">
        <v>270</v>
      </c>
      <c r="U43" s="9" t="s">
        <v>830</v>
      </c>
      <c r="V43" s="2">
        <v>1084</v>
      </c>
      <c r="W43" s="3">
        <v>441</v>
      </c>
      <c r="X43" s="3">
        <v>739</v>
      </c>
      <c r="Y43" s="3">
        <v>885</v>
      </c>
      <c r="Z43" s="3">
        <v>356</v>
      </c>
      <c r="AA43" s="10">
        <v>200</v>
      </c>
      <c r="AB43" s="17" t="s">
        <v>863</v>
      </c>
    </row>
    <row r="44" spans="1:28" ht="13.5" thickBot="1" x14ac:dyDescent="0.25">
      <c r="A44" s="9" t="s">
        <v>832</v>
      </c>
      <c r="B44" s="3">
        <v>68</v>
      </c>
      <c r="C44" s="3">
        <v>219</v>
      </c>
      <c r="D44" s="3">
        <v>122</v>
      </c>
      <c r="E44" s="3">
        <v>121</v>
      </c>
      <c r="F44" s="3">
        <v>110</v>
      </c>
      <c r="G44" s="3">
        <v>79</v>
      </c>
      <c r="H44" s="3">
        <v>77</v>
      </c>
      <c r="I44" s="3">
        <v>185</v>
      </c>
      <c r="J44" s="3">
        <v>219</v>
      </c>
      <c r="K44" s="10">
        <v>102</v>
      </c>
      <c r="L44" s="3">
        <v>179</v>
      </c>
      <c r="M44" s="3">
        <v>103</v>
      </c>
      <c r="N44" s="3">
        <v>179</v>
      </c>
      <c r="O44" s="3">
        <v>152</v>
      </c>
      <c r="P44" s="3">
        <v>82</v>
      </c>
      <c r="Q44" s="3">
        <v>87</v>
      </c>
      <c r="R44" s="3">
        <v>114</v>
      </c>
      <c r="S44" s="10">
        <v>117</v>
      </c>
      <c r="U44" s="9" t="s">
        <v>832</v>
      </c>
      <c r="V44" s="3">
        <v>360</v>
      </c>
      <c r="W44" s="3">
        <v>176</v>
      </c>
      <c r="X44" s="3">
        <v>269</v>
      </c>
      <c r="Y44" s="3">
        <v>363</v>
      </c>
      <c r="Z44" s="3">
        <v>150</v>
      </c>
      <c r="AA44" s="10">
        <v>56</v>
      </c>
      <c r="AB44" s="17" t="s">
        <v>864</v>
      </c>
    </row>
    <row r="45" spans="1:28" ht="13.5" thickBot="1" x14ac:dyDescent="0.25">
      <c r="A45" s="9" t="s">
        <v>834</v>
      </c>
      <c r="B45" s="3">
        <v>92</v>
      </c>
      <c r="C45" s="3">
        <v>316</v>
      </c>
      <c r="D45" s="3">
        <v>159</v>
      </c>
      <c r="E45" s="3">
        <v>161</v>
      </c>
      <c r="F45" s="3">
        <v>166</v>
      </c>
      <c r="G45" s="3">
        <v>117</v>
      </c>
      <c r="H45" s="3">
        <v>111</v>
      </c>
      <c r="I45" s="3">
        <v>239</v>
      </c>
      <c r="J45" s="3">
        <v>293</v>
      </c>
      <c r="K45" s="10">
        <v>131</v>
      </c>
      <c r="L45" s="3">
        <v>245</v>
      </c>
      <c r="M45" s="3">
        <v>145</v>
      </c>
      <c r="N45" s="3">
        <v>216</v>
      </c>
      <c r="O45" s="3">
        <v>207</v>
      </c>
      <c r="P45" s="3">
        <v>122</v>
      </c>
      <c r="Q45" s="3">
        <v>165</v>
      </c>
      <c r="R45" s="3">
        <v>168</v>
      </c>
      <c r="S45" s="10">
        <v>159</v>
      </c>
      <c r="U45" s="9" t="s">
        <v>834</v>
      </c>
      <c r="V45" s="3">
        <v>539</v>
      </c>
      <c r="W45" s="3">
        <v>235</v>
      </c>
      <c r="X45" s="3">
        <v>407</v>
      </c>
      <c r="Y45" s="3">
        <v>504</v>
      </c>
      <c r="Z45" s="3">
        <v>186</v>
      </c>
      <c r="AA45" s="10">
        <v>105</v>
      </c>
      <c r="AB45" s="17" t="s">
        <v>865</v>
      </c>
    </row>
    <row r="46" spans="1:28" ht="13.5" thickBot="1" x14ac:dyDescent="0.25">
      <c r="A46" s="9" t="s">
        <v>836</v>
      </c>
      <c r="B46" s="3">
        <v>64</v>
      </c>
      <c r="C46" s="3">
        <v>220</v>
      </c>
      <c r="D46" s="3">
        <v>101</v>
      </c>
      <c r="E46" s="3">
        <v>135</v>
      </c>
      <c r="F46" s="3">
        <v>103</v>
      </c>
      <c r="G46" s="3">
        <v>72</v>
      </c>
      <c r="H46" s="3">
        <v>72</v>
      </c>
      <c r="I46" s="3">
        <v>176</v>
      </c>
      <c r="J46" s="3">
        <v>186</v>
      </c>
      <c r="K46" s="10">
        <v>107</v>
      </c>
      <c r="L46" s="3">
        <v>198</v>
      </c>
      <c r="M46" s="3">
        <v>96</v>
      </c>
      <c r="N46" s="3">
        <v>140</v>
      </c>
      <c r="O46" s="3">
        <v>176</v>
      </c>
      <c r="P46" s="3">
        <v>82</v>
      </c>
      <c r="Q46" s="3">
        <v>96</v>
      </c>
      <c r="R46" s="3">
        <v>103</v>
      </c>
      <c r="S46" s="10">
        <v>98</v>
      </c>
      <c r="U46" s="9" t="s">
        <v>836</v>
      </c>
      <c r="V46" s="3">
        <v>300</v>
      </c>
      <c r="W46" s="3">
        <v>171</v>
      </c>
      <c r="X46" s="3">
        <v>250</v>
      </c>
      <c r="Y46" s="3">
        <v>334</v>
      </c>
      <c r="Z46" s="3">
        <v>142</v>
      </c>
      <c r="AA46" s="10">
        <v>77</v>
      </c>
      <c r="AB46" s="17" t="s">
        <v>866</v>
      </c>
    </row>
    <row r="47" spans="1:28" ht="13.5" thickBot="1" x14ac:dyDescent="0.25">
      <c r="A47" s="9" t="s">
        <v>838</v>
      </c>
      <c r="B47" s="3">
        <v>114</v>
      </c>
      <c r="C47" s="3">
        <v>367</v>
      </c>
      <c r="D47" s="3">
        <v>186</v>
      </c>
      <c r="E47" s="3">
        <v>176</v>
      </c>
      <c r="F47" s="3">
        <v>149</v>
      </c>
      <c r="G47" s="3">
        <v>111</v>
      </c>
      <c r="H47" s="3">
        <v>102</v>
      </c>
      <c r="I47" s="3">
        <v>267</v>
      </c>
      <c r="J47" s="3">
        <v>313</v>
      </c>
      <c r="K47" s="10">
        <v>141</v>
      </c>
      <c r="L47" s="3">
        <v>277</v>
      </c>
      <c r="M47" s="3">
        <v>150</v>
      </c>
      <c r="N47" s="3">
        <v>212</v>
      </c>
      <c r="O47" s="3">
        <v>257</v>
      </c>
      <c r="P47" s="3">
        <v>123</v>
      </c>
      <c r="Q47" s="3">
        <v>153</v>
      </c>
      <c r="R47" s="3">
        <v>173</v>
      </c>
      <c r="S47" s="10">
        <v>163</v>
      </c>
      <c r="U47" s="9" t="s">
        <v>838</v>
      </c>
      <c r="V47" s="3">
        <v>533</v>
      </c>
      <c r="W47" s="3">
        <v>249</v>
      </c>
      <c r="X47" s="3">
        <v>399</v>
      </c>
      <c r="Y47" s="3">
        <v>595</v>
      </c>
      <c r="Z47" s="3">
        <v>216</v>
      </c>
      <c r="AA47" s="10">
        <v>134</v>
      </c>
      <c r="AB47" s="17" t="s">
        <v>867</v>
      </c>
    </row>
    <row r="48" spans="1:28" ht="13.5" thickBot="1" x14ac:dyDescent="0.25">
      <c r="A48" s="9" t="s">
        <v>840</v>
      </c>
      <c r="B48" s="3">
        <v>162</v>
      </c>
      <c r="C48" s="3">
        <v>590</v>
      </c>
      <c r="D48" s="3">
        <v>340</v>
      </c>
      <c r="E48" s="3">
        <v>329</v>
      </c>
      <c r="F48" s="3">
        <v>306</v>
      </c>
      <c r="G48" s="3">
        <v>234</v>
      </c>
      <c r="H48" s="3">
        <v>168</v>
      </c>
      <c r="I48" s="3">
        <v>435</v>
      </c>
      <c r="J48" s="3">
        <v>564</v>
      </c>
      <c r="K48" s="10">
        <v>259</v>
      </c>
      <c r="L48" s="3">
        <v>449</v>
      </c>
      <c r="M48" s="3">
        <v>258</v>
      </c>
      <c r="N48" s="3">
        <v>384</v>
      </c>
      <c r="O48" s="3">
        <v>389</v>
      </c>
      <c r="P48" s="3">
        <v>261</v>
      </c>
      <c r="Q48" s="3">
        <v>274</v>
      </c>
      <c r="R48" s="3">
        <v>288</v>
      </c>
      <c r="S48" s="10">
        <v>270</v>
      </c>
      <c r="U48" s="9" t="s">
        <v>840</v>
      </c>
      <c r="V48" s="3">
        <v>883</v>
      </c>
      <c r="W48" s="3">
        <v>456</v>
      </c>
      <c r="X48" s="3">
        <v>656</v>
      </c>
      <c r="Y48" s="3">
        <v>987</v>
      </c>
      <c r="Z48" s="3">
        <v>319</v>
      </c>
      <c r="AA48" s="10">
        <v>215</v>
      </c>
      <c r="AB48" s="17" t="s">
        <v>868</v>
      </c>
    </row>
    <row r="49" spans="1:28" ht="13.5" thickBot="1" x14ac:dyDescent="0.25">
      <c r="A49" s="9" t="s">
        <v>842</v>
      </c>
      <c r="B49" s="3">
        <v>163</v>
      </c>
      <c r="C49" s="3">
        <v>557</v>
      </c>
      <c r="D49" s="3">
        <v>326</v>
      </c>
      <c r="E49" s="3">
        <v>323</v>
      </c>
      <c r="F49" s="3">
        <v>257</v>
      </c>
      <c r="G49" s="3">
        <v>221</v>
      </c>
      <c r="H49" s="3">
        <v>196</v>
      </c>
      <c r="I49" s="3">
        <v>465</v>
      </c>
      <c r="J49" s="3">
        <v>553</v>
      </c>
      <c r="K49" s="10">
        <v>230</v>
      </c>
      <c r="L49" s="3">
        <v>427</v>
      </c>
      <c r="M49" s="3">
        <v>263</v>
      </c>
      <c r="N49" s="3">
        <v>383</v>
      </c>
      <c r="O49" s="3">
        <v>400</v>
      </c>
      <c r="P49" s="3">
        <v>256</v>
      </c>
      <c r="Q49" s="3">
        <v>299</v>
      </c>
      <c r="R49" s="3">
        <v>253</v>
      </c>
      <c r="S49" s="10">
        <v>261</v>
      </c>
      <c r="U49" s="9" t="s">
        <v>842</v>
      </c>
      <c r="V49" s="3">
        <v>852</v>
      </c>
      <c r="W49" s="3">
        <v>438</v>
      </c>
      <c r="X49" s="3">
        <v>554</v>
      </c>
      <c r="Y49" s="3">
        <v>931</v>
      </c>
      <c r="Z49" s="3">
        <v>244</v>
      </c>
      <c r="AA49" s="10">
        <v>213</v>
      </c>
      <c r="AB49" s="17" t="s">
        <v>869</v>
      </c>
    </row>
    <row r="50" spans="1:28" ht="13.5" thickBot="1" x14ac:dyDescent="0.25">
      <c r="A50" s="9" t="s">
        <v>844</v>
      </c>
      <c r="B50" s="3">
        <v>140</v>
      </c>
      <c r="C50" s="3">
        <v>500</v>
      </c>
      <c r="D50" s="3">
        <v>289</v>
      </c>
      <c r="E50" s="3">
        <v>266</v>
      </c>
      <c r="F50" s="3">
        <v>238</v>
      </c>
      <c r="G50" s="3">
        <v>187</v>
      </c>
      <c r="H50" s="3">
        <v>167</v>
      </c>
      <c r="I50" s="3">
        <v>432</v>
      </c>
      <c r="J50" s="3">
        <v>476</v>
      </c>
      <c r="K50" s="10">
        <v>165</v>
      </c>
      <c r="L50" s="3">
        <v>366</v>
      </c>
      <c r="M50" s="3">
        <v>213</v>
      </c>
      <c r="N50" s="3">
        <v>372</v>
      </c>
      <c r="O50" s="3">
        <v>363</v>
      </c>
      <c r="P50" s="3">
        <v>208</v>
      </c>
      <c r="Q50" s="3">
        <v>250</v>
      </c>
      <c r="R50" s="3">
        <v>229</v>
      </c>
      <c r="S50" s="10">
        <v>251</v>
      </c>
      <c r="U50" s="9" t="s">
        <v>844</v>
      </c>
      <c r="V50" s="3">
        <v>716</v>
      </c>
      <c r="W50" s="3">
        <v>364</v>
      </c>
      <c r="X50" s="3">
        <v>468</v>
      </c>
      <c r="Y50" s="3">
        <v>829</v>
      </c>
      <c r="Z50" s="3">
        <v>249</v>
      </c>
      <c r="AA50" s="10">
        <v>182</v>
      </c>
      <c r="AB50" s="17" t="s">
        <v>870</v>
      </c>
    </row>
    <row r="51" spans="1:28" ht="13.5" thickBot="1" x14ac:dyDescent="0.25">
      <c r="A51" s="11" t="s">
        <v>846</v>
      </c>
      <c r="B51" s="12">
        <v>165</v>
      </c>
      <c r="C51" s="12">
        <v>496</v>
      </c>
      <c r="D51" s="12">
        <v>328</v>
      </c>
      <c r="E51" s="12">
        <v>373</v>
      </c>
      <c r="F51" s="12">
        <v>253</v>
      </c>
      <c r="G51" s="12">
        <v>249</v>
      </c>
      <c r="H51" s="12">
        <v>202</v>
      </c>
      <c r="I51" s="12">
        <v>457</v>
      </c>
      <c r="J51" s="12">
        <v>524</v>
      </c>
      <c r="K51" s="13">
        <v>204</v>
      </c>
      <c r="L51" s="12">
        <v>440</v>
      </c>
      <c r="M51" s="12">
        <v>280</v>
      </c>
      <c r="N51" s="12">
        <v>386</v>
      </c>
      <c r="O51" s="12">
        <v>377</v>
      </c>
      <c r="P51" s="12">
        <v>207</v>
      </c>
      <c r="Q51" s="12">
        <v>262</v>
      </c>
      <c r="R51" s="12">
        <v>253</v>
      </c>
      <c r="S51" s="13">
        <v>293</v>
      </c>
      <c r="U51" s="11" t="s">
        <v>846</v>
      </c>
      <c r="V51" s="12">
        <v>825</v>
      </c>
      <c r="W51" s="12">
        <v>456</v>
      </c>
      <c r="X51" s="12">
        <v>505</v>
      </c>
      <c r="Y51" s="12">
        <v>817</v>
      </c>
      <c r="Z51" s="12">
        <v>264</v>
      </c>
      <c r="AA51" s="13">
        <v>197</v>
      </c>
      <c r="AB51" s="18" t="s">
        <v>871</v>
      </c>
    </row>
    <row r="52" spans="1:28" ht="13.5" thickBot="1" x14ac:dyDescent="0.25">
      <c r="U52" s="15"/>
    </row>
    <row r="53" spans="1:28" x14ac:dyDescent="0.2">
      <c r="U53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148"/>
  <sheetViews>
    <sheetView tabSelected="1" topLeftCell="A3106" workbookViewId="0">
      <pane xSplit="1" topLeftCell="B1" activePane="topRight" state="frozen"/>
      <selection pane="topRight" activeCell="R3148" sqref="R3148"/>
    </sheetView>
  </sheetViews>
  <sheetFormatPr defaultRowHeight="12.75" x14ac:dyDescent="0.2"/>
  <sheetData>
    <row r="1" spans="1:18" ht="76.5" x14ac:dyDescent="0.2">
      <c r="A1" s="104" t="s">
        <v>872</v>
      </c>
    </row>
    <row r="3" spans="1:18" x14ac:dyDescent="0.2">
      <c r="A3" s="87" t="s">
        <v>873</v>
      </c>
    </row>
    <row r="4" spans="1:18" x14ac:dyDescent="0.2">
      <c r="A4" s="105"/>
    </row>
    <row r="5" spans="1:18" ht="12.95" customHeight="1" x14ac:dyDescent="0.2">
      <c r="A5" s="244"/>
      <c r="B5" s="245"/>
      <c r="C5" s="244" t="s">
        <v>874</v>
      </c>
      <c r="D5" s="246"/>
      <c r="E5" s="245"/>
      <c r="F5" s="244" t="s">
        <v>875</v>
      </c>
      <c r="G5" s="246"/>
      <c r="H5" s="245"/>
      <c r="I5" s="244" t="s">
        <v>876</v>
      </c>
      <c r="J5" s="246"/>
      <c r="K5" s="245"/>
      <c r="L5" s="244" t="s">
        <v>877</v>
      </c>
      <c r="M5" s="246"/>
      <c r="N5" s="245"/>
      <c r="O5" s="244" t="s">
        <v>878</v>
      </c>
      <c r="P5" s="246"/>
      <c r="Q5" s="245"/>
      <c r="R5" s="87" t="s">
        <v>879</v>
      </c>
    </row>
    <row r="6" spans="1:18" ht="25.5" x14ac:dyDescent="0.2">
      <c r="A6" s="106" t="s">
        <v>880</v>
      </c>
      <c r="B6" s="106" t="s">
        <v>881</v>
      </c>
      <c r="C6" s="247" t="s">
        <v>882</v>
      </c>
      <c r="D6" s="247" t="s">
        <v>883</v>
      </c>
      <c r="E6" s="106" t="s">
        <v>883</v>
      </c>
      <c r="F6" s="247" t="s">
        <v>882</v>
      </c>
      <c r="G6" s="247" t="s">
        <v>883</v>
      </c>
      <c r="H6" s="106" t="s">
        <v>883</v>
      </c>
      <c r="I6" s="247" t="s">
        <v>882</v>
      </c>
      <c r="J6" s="247" t="s">
        <v>883</v>
      </c>
      <c r="K6" s="106" t="s">
        <v>883</v>
      </c>
      <c r="L6" s="247" t="s">
        <v>882</v>
      </c>
      <c r="M6" s="247" t="s">
        <v>883</v>
      </c>
      <c r="N6" s="106" t="s">
        <v>883</v>
      </c>
      <c r="O6" s="247" t="s">
        <v>882</v>
      </c>
      <c r="P6" s="247" t="s">
        <v>883</v>
      </c>
      <c r="Q6" s="106" t="s">
        <v>883</v>
      </c>
    </row>
    <row r="7" spans="1:18" x14ac:dyDescent="0.2">
      <c r="A7" s="107" t="s">
        <v>884</v>
      </c>
      <c r="B7" s="107" t="s">
        <v>885</v>
      </c>
      <c r="C7" s="248"/>
      <c r="D7" s="248"/>
      <c r="E7" s="107" t="s">
        <v>84</v>
      </c>
      <c r="F7" s="248"/>
      <c r="G7" s="248"/>
      <c r="H7" s="107" t="s">
        <v>84</v>
      </c>
      <c r="I7" s="248"/>
      <c r="J7" s="248"/>
      <c r="K7" s="107" t="s">
        <v>84</v>
      </c>
      <c r="L7" s="248"/>
      <c r="M7" s="248"/>
      <c r="N7" s="107" t="s">
        <v>84</v>
      </c>
      <c r="O7" s="248"/>
      <c r="P7" s="248"/>
      <c r="Q7" s="107" t="s">
        <v>84</v>
      </c>
    </row>
    <row r="8" spans="1:18" ht="25.5" x14ac:dyDescent="0.2">
      <c r="A8" s="108" t="s">
        <v>886</v>
      </c>
      <c r="B8" s="109">
        <v>16202</v>
      </c>
      <c r="C8" s="109">
        <v>2918</v>
      </c>
      <c r="D8" s="110">
        <v>18</v>
      </c>
      <c r="E8" s="110">
        <v>48.5</v>
      </c>
      <c r="F8" s="110">
        <v>831</v>
      </c>
      <c r="G8" s="110">
        <v>5.0999999999999996</v>
      </c>
      <c r="H8" s="110">
        <v>46.8</v>
      </c>
      <c r="I8" s="109">
        <v>2733</v>
      </c>
      <c r="J8" s="110">
        <v>16.899999999999999</v>
      </c>
      <c r="K8" s="110">
        <v>49.4</v>
      </c>
      <c r="L8" s="109">
        <v>5307</v>
      </c>
      <c r="M8" s="110">
        <v>32.799999999999997</v>
      </c>
      <c r="N8" s="110">
        <v>49.4</v>
      </c>
      <c r="O8" s="109">
        <v>4413</v>
      </c>
      <c r="P8" s="110">
        <v>27.2</v>
      </c>
      <c r="Q8" s="110">
        <v>50.3</v>
      </c>
      <c r="R8" s="39">
        <f>F8+I8+L8</f>
        <v>8871</v>
      </c>
    </row>
    <row r="9" spans="1:18" ht="25.5" x14ac:dyDescent="0.2">
      <c r="A9" s="108" t="s">
        <v>887</v>
      </c>
      <c r="B9" s="109">
        <v>330844</v>
      </c>
      <c r="C9" s="109">
        <v>86031</v>
      </c>
      <c r="D9" s="110">
        <v>26</v>
      </c>
      <c r="E9" s="110">
        <v>48.9</v>
      </c>
      <c r="F9" s="109">
        <v>26671</v>
      </c>
      <c r="G9" s="110">
        <v>8.1</v>
      </c>
      <c r="H9" s="110">
        <v>48.3</v>
      </c>
      <c r="I9" s="109">
        <v>91927</v>
      </c>
      <c r="J9" s="110">
        <v>27.8</v>
      </c>
      <c r="K9" s="110">
        <v>49.7</v>
      </c>
      <c r="L9" s="109">
        <v>93983</v>
      </c>
      <c r="M9" s="110">
        <v>28.4</v>
      </c>
      <c r="N9" s="110">
        <v>50.1</v>
      </c>
      <c r="O9" s="109">
        <v>32232</v>
      </c>
      <c r="P9" s="110">
        <v>9.6999999999999993</v>
      </c>
      <c r="Q9" s="110">
        <v>55.2</v>
      </c>
      <c r="R9" s="39">
        <f t="shared" ref="R9:R72" si="0">F9+I9+L9</f>
        <v>212581</v>
      </c>
    </row>
    <row r="10" spans="1:18" ht="25.5" x14ac:dyDescent="0.2">
      <c r="A10" s="108" t="s">
        <v>888</v>
      </c>
      <c r="B10" s="109">
        <v>32504</v>
      </c>
      <c r="C10" s="109">
        <v>7999</v>
      </c>
      <c r="D10" s="110">
        <v>24.6</v>
      </c>
      <c r="E10" s="110">
        <v>49.3</v>
      </c>
      <c r="F10" s="109">
        <v>2206</v>
      </c>
      <c r="G10" s="110">
        <v>6.8</v>
      </c>
      <c r="H10" s="110">
        <v>48.5</v>
      </c>
      <c r="I10" s="109">
        <v>7068</v>
      </c>
      <c r="J10" s="110">
        <v>21.7</v>
      </c>
      <c r="K10" s="110">
        <v>48.4</v>
      </c>
      <c r="L10" s="109">
        <v>9594</v>
      </c>
      <c r="M10" s="110">
        <v>29.5</v>
      </c>
      <c r="N10" s="110">
        <v>49.4</v>
      </c>
      <c r="O10" s="109">
        <v>5637</v>
      </c>
      <c r="P10" s="110">
        <v>17.3</v>
      </c>
      <c r="Q10" s="110">
        <v>53.5</v>
      </c>
      <c r="R10" s="39">
        <f t="shared" si="0"/>
        <v>18868</v>
      </c>
    </row>
    <row r="11" spans="1:18" ht="25.5" x14ac:dyDescent="0.2">
      <c r="A11" s="108" t="s">
        <v>889</v>
      </c>
      <c r="B11" s="109">
        <v>44442</v>
      </c>
      <c r="C11" s="109">
        <v>11108</v>
      </c>
      <c r="D11" s="110">
        <v>25</v>
      </c>
      <c r="E11" s="110">
        <v>48.4</v>
      </c>
      <c r="F11" s="109">
        <v>6498</v>
      </c>
      <c r="G11" s="110">
        <v>14.6</v>
      </c>
      <c r="H11" s="110">
        <v>48.2</v>
      </c>
      <c r="I11" s="109">
        <v>9906</v>
      </c>
      <c r="J11" s="110">
        <v>22.3</v>
      </c>
      <c r="K11" s="110">
        <v>49.6</v>
      </c>
      <c r="L11" s="109">
        <v>11176</v>
      </c>
      <c r="M11" s="110">
        <v>25.1</v>
      </c>
      <c r="N11" s="110">
        <v>50.8</v>
      </c>
      <c r="O11" s="109">
        <v>5754</v>
      </c>
      <c r="P11" s="110">
        <v>12.9</v>
      </c>
      <c r="Q11" s="110">
        <v>54.8</v>
      </c>
      <c r="R11" s="39">
        <f t="shared" si="0"/>
        <v>27580</v>
      </c>
    </row>
    <row r="12" spans="1:18" ht="25.5" x14ac:dyDescent="0.2">
      <c r="A12" s="108" t="s">
        <v>890</v>
      </c>
      <c r="B12" s="109">
        <v>38451</v>
      </c>
      <c r="C12" s="109">
        <v>9500</v>
      </c>
      <c r="D12" s="110">
        <v>24.7</v>
      </c>
      <c r="E12" s="110">
        <v>48.6</v>
      </c>
      <c r="F12" s="109">
        <v>4119</v>
      </c>
      <c r="G12" s="110">
        <v>10.7</v>
      </c>
      <c r="H12" s="110">
        <v>50.9</v>
      </c>
      <c r="I12" s="109">
        <v>10977</v>
      </c>
      <c r="J12" s="110">
        <v>28.5</v>
      </c>
      <c r="K12" s="110">
        <v>47.8</v>
      </c>
      <c r="L12" s="109">
        <v>9297</v>
      </c>
      <c r="M12" s="110">
        <v>24.2</v>
      </c>
      <c r="N12" s="110">
        <v>49</v>
      </c>
      <c r="O12" s="109">
        <v>4558</v>
      </c>
      <c r="P12" s="110">
        <v>11.9</v>
      </c>
      <c r="Q12" s="110">
        <v>58.2</v>
      </c>
      <c r="R12" s="39">
        <f t="shared" si="0"/>
        <v>24393</v>
      </c>
    </row>
    <row r="13" spans="1:18" ht="38.25" x14ac:dyDescent="0.2">
      <c r="A13" s="108" t="s">
        <v>891</v>
      </c>
      <c r="B13" s="109">
        <v>5269</v>
      </c>
      <c r="C13" s="109">
        <v>1105</v>
      </c>
      <c r="D13" s="110">
        <v>21</v>
      </c>
      <c r="E13" s="110">
        <v>49.5</v>
      </c>
      <c r="F13" s="110">
        <v>297</v>
      </c>
      <c r="G13" s="110">
        <v>5.6</v>
      </c>
      <c r="H13" s="110">
        <v>47.5</v>
      </c>
      <c r="I13" s="110">
        <v>972</v>
      </c>
      <c r="J13" s="110">
        <v>18.399999999999999</v>
      </c>
      <c r="K13" s="110">
        <v>49.9</v>
      </c>
      <c r="L13" s="109">
        <v>1571</v>
      </c>
      <c r="M13" s="110">
        <v>29.8</v>
      </c>
      <c r="N13" s="110">
        <v>48.4</v>
      </c>
      <c r="O13" s="109">
        <v>1324</v>
      </c>
      <c r="P13" s="110">
        <v>25.1</v>
      </c>
      <c r="Q13" s="110">
        <v>57.4</v>
      </c>
      <c r="R13" s="39">
        <f t="shared" si="0"/>
        <v>2840</v>
      </c>
    </row>
    <row r="14" spans="1:18" ht="38.25" x14ac:dyDescent="0.2">
      <c r="A14" s="108" t="s">
        <v>892</v>
      </c>
      <c r="B14" s="109">
        <v>64013</v>
      </c>
      <c r="C14" s="109">
        <v>12381</v>
      </c>
      <c r="D14" s="110">
        <v>19.3</v>
      </c>
      <c r="E14" s="110">
        <v>48.9</v>
      </c>
      <c r="F14" s="109">
        <v>14684</v>
      </c>
      <c r="G14" s="110">
        <v>22.9</v>
      </c>
      <c r="H14" s="110">
        <v>48.7</v>
      </c>
      <c r="I14" s="109">
        <v>15347</v>
      </c>
      <c r="J14" s="110">
        <v>24</v>
      </c>
      <c r="K14" s="110">
        <v>47.3</v>
      </c>
      <c r="L14" s="109">
        <v>14039</v>
      </c>
      <c r="M14" s="110">
        <v>21.9</v>
      </c>
      <c r="N14" s="110">
        <v>49.7</v>
      </c>
      <c r="O14" s="109">
        <v>7562</v>
      </c>
      <c r="P14" s="110">
        <v>11.8</v>
      </c>
      <c r="Q14" s="110">
        <v>57.6</v>
      </c>
      <c r="R14" s="39">
        <f t="shared" si="0"/>
        <v>44070</v>
      </c>
    </row>
    <row r="15" spans="1:18" ht="25.5" x14ac:dyDescent="0.2">
      <c r="A15" s="108" t="s">
        <v>893</v>
      </c>
      <c r="B15" s="109">
        <v>25893</v>
      </c>
      <c r="C15" s="109">
        <v>5698</v>
      </c>
      <c r="D15" s="110">
        <v>22</v>
      </c>
      <c r="E15" s="110">
        <v>47.2</v>
      </c>
      <c r="F15" s="109">
        <v>2357</v>
      </c>
      <c r="G15" s="110">
        <v>9.1</v>
      </c>
      <c r="H15" s="110">
        <v>48.8</v>
      </c>
      <c r="I15" s="109">
        <v>5463</v>
      </c>
      <c r="J15" s="110">
        <v>21.1</v>
      </c>
      <c r="K15" s="110">
        <v>48.7</v>
      </c>
      <c r="L15" s="109">
        <v>7476</v>
      </c>
      <c r="M15" s="110">
        <v>28.9</v>
      </c>
      <c r="N15" s="110">
        <v>49.8</v>
      </c>
      <c r="O15" s="109">
        <v>4899</v>
      </c>
      <c r="P15" s="110">
        <v>18.899999999999999</v>
      </c>
      <c r="Q15" s="110">
        <v>57.4</v>
      </c>
      <c r="R15" s="39">
        <f t="shared" si="0"/>
        <v>15296</v>
      </c>
    </row>
    <row r="16" spans="1:18" ht="25.5" x14ac:dyDescent="0.2">
      <c r="A16" s="108" t="s">
        <v>894</v>
      </c>
      <c r="B16" s="109">
        <v>35386</v>
      </c>
      <c r="C16" s="109">
        <v>8364</v>
      </c>
      <c r="D16" s="110">
        <v>23.6</v>
      </c>
      <c r="E16" s="110">
        <v>48.2</v>
      </c>
      <c r="F16" s="109">
        <v>2636</v>
      </c>
      <c r="G16" s="110">
        <v>7.4</v>
      </c>
      <c r="H16" s="110">
        <v>43.1</v>
      </c>
      <c r="I16" s="109">
        <v>8842</v>
      </c>
      <c r="J16" s="110">
        <v>25</v>
      </c>
      <c r="K16" s="110">
        <v>45.2</v>
      </c>
      <c r="L16" s="109">
        <v>10227</v>
      </c>
      <c r="M16" s="110">
        <v>28.9</v>
      </c>
      <c r="N16" s="110">
        <v>47.5</v>
      </c>
      <c r="O16" s="109">
        <v>5317</v>
      </c>
      <c r="P16" s="110">
        <v>15</v>
      </c>
      <c r="Q16" s="110">
        <v>55.7</v>
      </c>
      <c r="R16" s="39">
        <f t="shared" si="0"/>
        <v>21705</v>
      </c>
    </row>
    <row r="17" spans="1:18" ht="25.5" x14ac:dyDescent="0.2">
      <c r="A17" s="108" t="s">
        <v>895</v>
      </c>
      <c r="B17" s="109">
        <v>91042</v>
      </c>
      <c r="C17" s="109">
        <v>27205</v>
      </c>
      <c r="D17" s="110">
        <v>29.9</v>
      </c>
      <c r="E17" s="110">
        <v>48.9</v>
      </c>
      <c r="F17" s="109">
        <v>5893</v>
      </c>
      <c r="G17" s="110">
        <v>6.5</v>
      </c>
      <c r="H17" s="110">
        <v>48.1</v>
      </c>
      <c r="I17" s="109">
        <v>25270</v>
      </c>
      <c r="J17" s="110">
        <v>27.8</v>
      </c>
      <c r="K17" s="110">
        <v>51</v>
      </c>
      <c r="L17" s="109">
        <v>24967</v>
      </c>
      <c r="M17" s="110">
        <v>27.4</v>
      </c>
      <c r="N17" s="110">
        <v>49.8</v>
      </c>
      <c r="O17" s="109">
        <v>7707</v>
      </c>
      <c r="P17" s="110">
        <v>8.5</v>
      </c>
      <c r="Q17" s="110">
        <v>56.4</v>
      </c>
      <c r="R17" s="39">
        <f t="shared" si="0"/>
        <v>56130</v>
      </c>
    </row>
    <row r="18" spans="1:18" ht="25.5" x14ac:dyDescent="0.2">
      <c r="A18" s="108" t="s">
        <v>896</v>
      </c>
      <c r="B18" s="109">
        <v>28567</v>
      </c>
      <c r="C18" s="109">
        <v>6203</v>
      </c>
      <c r="D18" s="110">
        <v>21.7</v>
      </c>
      <c r="E18" s="110">
        <v>48.2</v>
      </c>
      <c r="F18" s="109">
        <v>1798</v>
      </c>
      <c r="G18" s="110">
        <v>6.3</v>
      </c>
      <c r="H18" s="110">
        <v>46.8</v>
      </c>
      <c r="I18" s="109">
        <v>5586</v>
      </c>
      <c r="J18" s="110">
        <v>19.600000000000001</v>
      </c>
      <c r="K18" s="110">
        <v>48.7</v>
      </c>
      <c r="L18" s="109">
        <v>8951</v>
      </c>
      <c r="M18" s="110">
        <v>31.3</v>
      </c>
      <c r="N18" s="110">
        <v>49.2</v>
      </c>
      <c r="O18" s="109">
        <v>6029</v>
      </c>
      <c r="P18" s="110">
        <v>21.1</v>
      </c>
      <c r="Q18" s="110">
        <v>49.9</v>
      </c>
      <c r="R18" s="39">
        <f t="shared" si="0"/>
        <v>16335</v>
      </c>
    </row>
    <row r="19" spans="1:18" ht="25.5" x14ac:dyDescent="0.2">
      <c r="A19" s="108" t="s">
        <v>897</v>
      </c>
      <c r="B19" s="109">
        <v>12441</v>
      </c>
      <c r="C19" s="109">
        <v>2914</v>
      </c>
      <c r="D19" s="110">
        <v>23.4</v>
      </c>
      <c r="E19" s="110">
        <v>48.7</v>
      </c>
      <c r="F19" s="110">
        <v>885</v>
      </c>
      <c r="G19" s="110">
        <v>7.1</v>
      </c>
      <c r="H19" s="110">
        <v>49.3</v>
      </c>
      <c r="I19" s="109">
        <v>2717</v>
      </c>
      <c r="J19" s="110">
        <v>21.8</v>
      </c>
      <c r="K19" s="110">
        <v>49.5</v>
      </c>
      <c r="L19" s="109">
        <v>3525</v>
      </c>
      <c r="M19" s="110">
        <v>28.3</v>
      </c>
      <c r="N19" s="110">
        <v>49.5</v>
      </c>
      <c r="O19" s="109">
        <v>2400</v>
      </c>
      <c r="P19" s="110">
        <v>19.3</v>
      </c>
      <c r="Q19" s="110">
        <v>58.2</v>
      </c>
      <c r="R19" s="39">
        <f t="shared" si="0"/>
        <v>7127</v>
      </c>
    </row>
    <row r="20" spans="1:18" ht="25.5" x14ac:dyDescent="0.2">
      <c r="A20" s="108" t="s">
        <v>898</v>
      </c>
      <c r="B20" s="109">
        <v>53887</v>
      </c>
      <c r="C20" s="109">
        <v>13847</v>
      </c>
      <c r="D20" s="110">
        <v>25.7</v>
      </c>
      <c r="E20" s="110">
        <v>49.1</v>
      </c>
      <c r="F20" s="109">
        <v>3932</v>
      </c>
      <c r="G20" s="110">
        <v>7.3</v>
      </c>
      <c r="H20" s="110">
        <v>42.6</v>
      </c>
      <c r="I20" s="109">
        <v>14454</v>
      </c>
      <c r="J20" s="110">
        <v>26.8</v>
      </c>
      <c r="K20" s="110">
        <v>47.6</v>
      </c>
      <c r="L20" s="109">
        <v>15407</v>
      </c>
      <c r="M20" s="110">
        <v>28.6</v>
      </c>
      <c r="N20" s="110">
        <v>48.3</v>
      </c>
      <c r="O20" s="109">
        <v>6247</v>
      </c>
      <c r="P20" s="110">
        <v>11.6</v>
      </c>
      <c r="Q20" s="110">
        <v>53.6</v>
      </c>
      <c r="R20" s="39">
        <f t="shared" si="0"/>
        <v>33793</v>
      </c>
    </row>
    <row r="21" spans="1:18" ht="25.5" x14ac:dyDescent="0.2">
      <c r="A21" s="108" t="s">
        <v>899</v>
      </c>
      <c r="B21" s="109">
        <v>58999</v>
      </c>
      <c r="C21" s="109">
        <v>13744</v>
      </c>
      <c r="D21" s="110">
        <v>23.3</v>
      </c>
      <c r="E21" s="110">
        <v>48.1</v>
      </c>
      <c r="F21" s="109">
        <v>10362</v>
      </c>
      <c r="G21" s="110">
        <v>17.600000000000001</v>
      </c>
      <c r="H21" s="110">
        <v>52.3</v>
      </c>
      <c r="I21" s="109">
        <v>14314</v>
      </c>
      <c r="J21" s="110">
        <v>24.3</v>
      </c>
      <c r="K21" s="110">
        <v>49.1</v>
      </c>
      <c r="L21" s="109">
        <v>13501</v>
      </c>
      <c r="M21" s="110">
        <v>22.9</v>
      </c>
      <c r="N21" s="110">
        <v>50.2</v>
      </c>
      <c r="O21" s="109">
        <v>7078</v>
      </c>
      <c r="P21" s="110">
        <v>12</v>
      </c>
      <c r="Q21" s="110">
        <v>56.8</v>
      </c>
      <c r="R21" s="39">
        <f t="shared" si="0"/>
        <v>38177</v>
      </c>
    </row>
    <row r="22" spans="1:18" ht="38.25" x14ac:dyDescent="0.2">
      <c r="A22" s="108" t="s">
        <v>900</v>
      </c>
      <c r="B22" s="109">
        <v>8695</v>
      </c>
      <c r="C22" s="109">
        <v>2170</v>
      </c>
      <c r="D22" s="110">
        <v>25</v>
      </c>
      <c r="E22" s="110">
        <v>48.5</v>
      </c>
      <c r="F22" s="110">
        <v>598</v>
      </c>
      <c r="G22" s="110">
        <v>6.9</v>
      </c>
      <c r="H22" s="110">
        <v>46.5</v>
      </c>
      <c r="I22" s="109">
        <v>1860</v>
      </c>
      <c r="J22" s="110">
        <v>21.4</v>
      </c>
      <c r="K22" s="110">
        <v>48</v>
      </c>
      <c r="L22" s="109">
        <v>2446</v>
      </c>
      <c r="M22" s="110">
        <v>28.1</v>
      </c>
      <c r="N22" s="110">
        <v>49.8</v>
      </c>
      <c r="O22" s="109">
        <v>1621</v>
      </c>
      <c r="P22" s="110">
        <v>18.600000000000001</v>
      </c>
      <c r="Q22" s="110">
        <v>54.2</v>
      </c>
      <c r="R22" s="39">
        <f t="shared" si="0"/>
        <v>4904</v>
      </c>
    </row>
    <row r="23" spans="1:18" ht="25.5" x14ac:dyDescent="0.2">
      <c r="A23" s="108" t="s">
        <v>901</v>
      </c>
      <c r="B23" s="109">
        <v>5176</v>
      </c>
      <c r="C23" s="110">
        <v>871</v>
      </c>
      <c r="D23" s="110">
        <v>16.8</v>
      </c>
      <c r="E23" s="110">
        <v>48</v>
      </c>
      <c r="F23" s="110">
        <v>279</v>
      </c>
      <c r="G23" s="110">
        <v>5.4</v>
      </c>
      <c r="H23" s="110">
        <v>49.5</v>
      </c>
      <c r="I23" s="109">
        <v>1069</v>
      </c>
      <c r="J23" s="110">
        <v>20.7</v>
      </c>
      <c r="K23" s="110">
        <v>50.3</v>
      </c>
      <c r="L23" s="109">
        <v>1906</v>
      </c>
      <c r="M23" s="110">
        <v>36.799999999999997</v>
      </c>
      <c r="N23" s="110">
        <v>50.3</v>
      </c>
      <c r="O23" s="109">
        <v>1051</v>
      </c>
      <c r="P23" s="110">
        <v>20.3</v>
      </c>
      <c r="Q23" s="110">
        <v>51.4</v>
      </c>
      <c r="R23" s="39">
        <f t="shared" si="0"/>
        <v>3254</v>
      </c>
    </row>
    <row r="24" spans="1:18" ht="38.25" x14ac:dyDescent="0.2">
      <c r="A24" s="108" t="s">
        <v>902</v>
      </c>
      <c r="B24" s="109">
        <v>11687</v>
      </c>
      <c r="C24" s="109">
        <v>2791</v>
      </c>
      <c r="D24" s="110">
        <v>23.9</v>
      </c>
      <c r="E24" s="110">
        <v>48.2</v>
      </c>
      <c r="F24" s="110">
        <v>780</v>
      </c>
      <c r="G24" s="110">
        <v>6.7</v>
      </c>
      <c r="H24" s="110">
        <v>47.9</v>
      </c>
      <c r="I24" s="109">
        <v>2398</v>
      </c>
      <c r="J24" s="110">
        <v>20.5</v>
      </c>
      <c r="K24" s="110">
        <v>49.6</v>
      </c>
      <c r="L24" s="109">
        <v>3236</v>
      </c>
      <c r="M24" s="110">
        <v>27.7</v>
      </c>
      <c r="N24" s="110">
        <v>49.4</v>
      </c>
      <c r="O24" s="109">
        <v>2482</v>
      </c>
      <c r="P24" s="110">
        <v>21.2</v>
      </c>
      <c r="Q24" s="110">
        <v>57.1</v>
      </c>
      <c r="R24" s="39">
        <f t="shared" si="0"/>
        <v>6414</v>
      </c>
    </row>
    <row r="25" spans="1:18" ht="38.25" x14ac:dyDescent="0.2">
      <c r="A25" s="108" t="s">
        <v>903</v>
      </c>
      <c r="B25" s="109">
        <v>62500</v>
      </c>
      <c r="C25" s="109">
        <v>14372</v>
      </c>
      <c r="D25" s="110">
        <v>23</v>
      </c>
      <c r="E25" s="110">
        <v>48.9</v>
      </c>
      <c r="F25" s="109">
        <v>4711</v>
      </c>
      <c r="G25" s="110">
        <v>7.5</v>
      </c>
      <c r="H25" s="110">
        <v>49.1</v>
      </c>
      <c r="I25" s="109">
        <v>14123</v>
      </c>
      <c r="J25" s="110">
        <v>22.6</v>
      </c>
      <c r="K25" s="110">
        <v>49</v>
      </c>
      <c r="L25" s="109">
        <v>17730</v>
      </c>
      <c r="M25" s="110">
        <v>28.4</v>
      </c>
      <c r="N25" s="110">
        <v>50.2</v>
      </c>
      <c r="O25" s="109">
        <v>11564</v>
      </c>
      <c r="P25" s="110">
        <v>18.5</v>
      </c>
      <c r="Q25" s="110">
        <v>53.7</v>
      </c>
      <c r="R25" s="39">
        <f t="shared" si="0"/>
        <v>36564</v>
      </c>
    </row>
    <row r="26" spans="1:18" ht="25.5" x14ac:dyDescent="0.2">
      <c r="A26" s="108" t="s">
        <v>904</v>
      </c>
      <c r="B26" s="109">
        <v>398552</v>
      </c>
      <c r="C26" s="109">
        <v>105060</v>
      </c>
      <c r="D26" s="110">
        <v>26.4</v>
      </c>
      <c r="E26" s="110">
        <v>48.8</v>
      </c>
      <c r="F26" s="109">
        <v>30691</v>
      </c>
      <c r="G26" s="110">
        <v>7.7</v>
      </c>
      <c r="H26" s="110">
        <v>48.9</v>
      </c>
      <c r="I26" s="109">
        <v>111191</v>
      </c>
      <c r="J26" s="110">
        <v>27.9</v>
      </c>
      <c r="K26" s="110">
        <v>50.9</v>
      </c>
      <c r="L26" s="109">
        <v>111794</v>
      </c>
      <c r="M26" s="110">
        <v>28.1</v>
      </c>
      <c r="N26" s="110">
        <v>51.4</v>
      </c>
      <c r="O26" s="109">
        <v>39816</v>
      </c>
      <c r="P26" s="110">
        <v>10</v>
      </c>
      <c r="Q26" s="110">
        <v>56.8</v>
      </c>
      <c r="R26" s="39">
        <f t="shared" si="0"/>
        <v>253676</v>
      </c>
    </row>
    <row r="27" spans="1:18" ht="25.5" x14ac:dyDescent="0.2">
      <c r="A27" s="108" t="s">
        <v>905</v>
      </c>
      <c r="B27" s="109">
        <v>20087</v>
      </c>
      <c r="C27" s="109">
        <v>5824</v>
      </c>
      <c r="D27" s="110">
        <v>29</v>
      </c>
      <c r="E27" s="110">
        <v>49.7</v>
      </c>
      <c r="F27" s="109">
        <v>1373</v>
      </c>
      <c r="G27" s="110">
        <v>6.8</v>
      </c>
      <c r="H27" s="110">
        <v>47.3</v>
      </c>
      <c r="I27" s="109">
        <v>5247</v>
      </c>
      <c r="J27" s="110">
        <v>26.1</v>
      </c>
      <c r="K27" s="110">
        <v>49.4</v>
      </c>
      <c r="L27" s="109">
        <v>5183</v>
      </c>
      <c r="M27" s="110">
        <v>25.8</v>
      </c>
      <c r="N27" s="110">
        <v>49.4</v>
      </c>
      <c r="O27" s="109">
        <v>2460</v>
      </c>
      <c r="P27" s="110">
        <v>12.2</v>
      </c>
      <c r="Q27" s="110">
        <v>54.7</v>
      </c>
      <c r="R27" s="39">
        <f t="shared" si="0"/>
        <v>11803</v>
      </c>
    </row>
    <row r="28" spans="1:18" ht="25.5" x14ac:dyDescent="0.2">
      <c r="A28" s="108" t="s">
        <v>906</v>
      </c>
      <c r="B28" s="109">
        <v>36009</v>
      </c>
      <c r="C28" s="109">
        <v>7876</v>
      </c>
      <c r="D28" s="110">
        <v>21.9</v>
      </c>
      <c r="E28" s="110">
        <v>48.5</v>
      </c>
      <c r="F28" s="109">
        <v>2922</v>
      </c>
      <c r="G28" s="110">
        <v>8.1</v>
      </c>
      <c r="H28" s="110">
        <v>43.5</v>
      </c>
      <c r="I28" s="109">
        <v>7980</v>
      </c>
      <c r="J28" s="110">
        <v>22.2</v>
      </c>
      <c r="K28" s="110">
        <v>48.9</v>
      </c>
      <c r="L28" s="109">
        <v>10162</v>
      </c>
      <c r="M28" s="110">
        <v>28.2</v>
      </c>
      <c r="N28" s="110">
        <v>50.1</v>
      </c>
      <c r="O28" s="109">
        <v>7069</v>
      </c>
      <c r="P28" s="110">
        <v>19.600000000000001</v>
      </c>
      <c r="Q28" s="110">
        <v>54.6</v>
      </c>
      <c r="R28" s="39">
        <f t="shared" si="0"/>
        <v>21064</v>
      </c>
    </row>
    <row r="29" spans="1:18" ht="25.5" x14ac:dyDescent="0.2">
      <c r="A29" s="108" t="s">
        <v>907</v>
      </c>
      <c r="B29" s="109">
        <v>14553</v>
      </c>
      <c r="C29" s="109">
        <v>3199</v>
      </c>
      <c r="D29" s="110">
        <v>22</v>
      </c>
      <c r="E29" s="110">
        <v>47.9</v>
      </c>
      <c r="F29" s="110">
        <v>943</v>
      </c>
      <c r="G29" s="110">
        <v>6.5</v>
      </c>
      <c r="H29" s="110">
        <v>46.9</v>
      </c>
      <c r="I29" s="109">
        <v>2943</v>
      </c>
      <c r="J29" s="110">
        <v>20.2</v>
      </c>
      <c r="K29" s="110">
        <v>48.4</v>
      </c>
      <c r="L29" s="109">
        <v>4289</v>
      </c>
      <c r="M29" s="110">
        <v>29.5</v>
      </c>
      <c r="N29" s="110">
        <v>48.8</v>
      </c>
      <c r="O29" s="109">
        <v>3179</v>
      </c>
      <c r="P29" s="110">
        <v>21.8</v>
      </c>
      <c r="Q29" s="110">
        <v>57.7</v>
      </c>
      <c r="R29" s="39">
        <f t="shared" si="0"/>
        <v>8175</v>
      </c>
    </row>
    <row r="30" spans="1:18" ht="25.5" x14ac:dyDescent="0.2">
      <c r="A30" s="108" t="s">
        <v>908</v>
      </c>
      <c r="B30" s="109">
        <v>20866</v>
      </c>
      <c r="C30" s="109">
        <v>5065</v>
      </c>
      <c r="D30" s="110">
        <v>24.3</v>
      </c>
      <c r="E30" s="110">
        <v>48.4</v>
      </c>
      <c r="F30" s="109">
        <v>1352</v>
      </c>
      <c r="G30" s="110">
        <v>6.5</v>
      </c>
      <c r="H30" s="110">
        <v>47.9</v>
      </c>
      <c r="I30" s="109">
        <v>4572</v>
      </c>
      <c r="J30" s="110">
        <v>21.9</v>
      </c>
      <c r="K30" s="110">
        <v>49</v>
      </c>
      <c r="L30" s="109">
        <v>5877</v>
      </c>
      <c r="M30" s="110">
        <v>28.2</v>
      </c>
      <c r="N30" s="110">
        <v>50</v>
      </c>
      <c r="O30" s="109">
        <v>4000</v>
      </c>
      <c r="P30" s="110">
        <v>19.2</v>
      </c>
      <c r="Q30" s="110">
        <v>55.6</v>
      </c>
      <c r="R30" s="39">
        <f t="shared" si="0"/>
        <v>11801</v>
      </c>
    </row>
    <row r="31" spans="1:18" ht="25.5" x14ac:dyDescent="0.2">
      <c r="A31" s="108" t="s">
        <v>909</v>
      </c>
      <c r="B31" s="109">
        <v>31255</v>
      </c>
      <c r="C31" s="109">
        <v>6872</v>
      </c>
      <c r="D31" s="110">
        <v>22</v>
      </c>
      <c r="E31" s="110">
        <v>49.4</v>
      </c>
      <c r="F31" s="109">
        <v>2254</v>
      </c>
      <c r="G31" s="110">
        <v>7.2</v>
      </c>
      <c r="H31" s="110">
        <v>48</v>
      </c>
      <c r="I31" s="109">
        <v>6824</v>
      </c>
      <c r="J31" s="110">
        <v>21.8</v>
      </c>
      <c r="K31" s="110">
        <v>48.4</v>
      </c>
      <c r="L31" s="109">
        <v>8996</v>
      </c>
      <c r="M31" s="110">
        <v>28.8</v>
      </c>
      <c r="N31" s="110">
        <v>49.3</v>
      </c>
      <c r="O31" s="109">
        <v>6309</v>
      </c>
      <c r="P31" s="110">
        <v>20.2</v>
      </c>
      <c r="Q31" s="110">
        <v>56.8</v>
      </c>
      <c r="R31" s="39">
        <f t="shared" si="0"/>
        <v>18074</v>
      </c>
    </row>
    <row r="32" spans="1:18" ht="25.5" x14ac:dyDescent="0.2">
      <c r="A32" s="108" t="s">
        <v>910</v>
      </c>
      <c r="B32" s="109">
        <v>46183</v>
      </c>
      <c r="C32" s="109">
        <v>10950</v>
      </c>
      <c r="D32" s="110">
        <v>23.7</v>
      </c>
      <c r="E32" s="110">
        <v>48.6</v>
      </c>
      <c r="F32" s="109">
        <v>3217</v>
      </c>
      <c r="G32" s="110">
        <v>7</v>
      </c>
      <c r="H32" s="110">
        <v>47.4</v>
      </c>
      <c r="I32" s="109">
        <v>10751</v>
      </c>
      <c r="J32" s="110">
        <v>23.3</v>
      </c>
      <c r="K32" s="110">
        <v>49.6</v>
      </c>
      <c r="L32" s="109">
        <v>13671</v>
      </c>
      <c r="M32" s="110">
        <v>29.6</v>
      </c>
      <c r="N32" s="110">
        <v>49.6</v>
      </c>
      <c r="O32" s="109">
        <v>7594</v>
      </c>
      <c r="P32" s="110">
        <v>16.399999999999999</v>
      </c>
      <c r="Q32" s="110">
        <v>56.6</v>
      </c>
      <c r="R32" s="39">
        <f t="shared" si="0"/>
        <v>27639</v>
      </c>
    </row>
    <row r="33" spans="1:18" ht="25.5" x14ac:dyDescent="0.2">
      <c r="A33" s="108" t="s">
        <v>911</v>
      </c>
      <c r="B33" s="109">
        <v>6018</v>
      </c>
      <c r="C33" s="109">
        <v>1287</v>
      </c>
      <c r="D33" s="110">
        <v>21.4</v>
      </c>
      <c r="E33" s="110">
        <v>51.2</v>
      </c>
      <c r="F33" s="110">
        <v>362</v>
      </c>
      <c r="G33" s="110">
        <v>6</v>
      </c>
      <c r="H33" s="110">
        <v>46.1</v>
      </c>
      <c r="I33" s="109">
        <v>1243</v>
      </c>
      <c r="J33" s="110">
        <v>20.7</v>
      </c>
      <c r="K33" s="110">
        <v>48.5</v>
      </c>
      <c r="L33" s="109">
        <v>1792</v>
      </c>
      <c r="M33" s="110">
        <v>29.8</v>
      </c>
      <c r="N33" s="110">
        <v>50.2</v>
      </c>
      <c r="O33" s="109">
        <v>1334</v>
      </c>
      <c r="P33" s="110">
        <v>22.2</v>
      </c>
      <c r="Q33" s="110">
        <v>53.7</v>
      </c>
      <c r="R33" s="39">
        <f t="shared" si="0"/>
        <v>3397</v>
      </c>
    </row>
    <row r="34" spans="1:18" ht="25.5" x14ac:dyDescent="0.2">
      <c r="A34" s="108" t="s">
        <v>912</v>
      </c>
      <c r="B34" s="109">
        <v>1152425</v>
      </c>
      <c r="C34" s="109">
        <v>261345</v>
      </c>
      <c r="D34" s="110">
        <v>22.7</v>
      </c>
      <c r="E34" s="110">
        <v>49.1</v>
      </c>
      <c r="F34" s="109">
        <v>113551</v>
      </c>
      <c r="G34" s="110">
        <v>9.9</v>
      </c>
      <c r="H34" s="110">
        <v>50.2</v>
      </c>
      <c r="I34" s="109">
        <v>341827</v>
      </c>
      <c r="J34" s="110">
        <v>29.7</v>
      </c>
      <c r="K34" s="110">
        <v>49.7</v>
      </c>
      <c r="L34" s="109">
        <v>304888</v>
      </c>
      <c r="M34" s="110">
        <v>26.5</v>
      </c>
      <c r="N34" s="110">
        <v>50.9</v>
      </c>
      <c r="O34" s="109">
        <v>130814</v>
      </c>
      <c r="P34" s="110">
        <v>11.4</v>
      </c>
      <c r="Q34" s="110">
        <v>58</v>
      </c>
      <c r="R34" s="39">
        <f t="shared" si="0"/>
        <v>760266</v>
      </c>
    </row>
    <row r="35" spans="1:18" ht="25.5" x14ac:dyDescent="0.2">
      <c r="A35" s="108" t="s">
        <v>913</v>
      </c>
      <c r="B35" s="109">
        <v>19027</v>
      </c>
      <c r="C35" s="109">
        <v>4403</v>
      </c>
      <c r="D35" s="110">
        <v>23.1</v>
      </c>
      <c r="E35" s="110">
        <v>48.5</v>
      </c>
      <c r="F35" s="109">
        <v>1285</v>
      </c>
      <c r="G35" s="110">
        <v>6.8</v>
      </c>
      <c r="H35" s="110">
        <v>47.2</v>
      </c>
      <c r="I35" s="109">
        <v>4131</v>
      </c>
      <c r="J35" s="110">
        <v>21.7</v>
      </c>
      <c r="K35" s="110">
        <v>50</v>
      </c>
      <c r="L35" s="109">
        <v>5901</v>
      </c>
      <c r="M35" s="110">
        <v>31</v>
      </c>
      <c r="N35" s="110">
        <v>49.8</v>
      </c>
      <c r="O35" s="109">
        <v>3307</v>
      </c>
      <c r="P35" s="110">
        <v>17.399999999999999</v>
      </c>
      <c r="Q35" s="110">
        <v>55.7</v>
      </c>
      <c r="R35" s="39">
        <f t="shared" si="0"/>
        <v>11317</v>
      </c>
    </row>
    <row r="36" spans="1:18" ht="25.5" x14ac:dyDescent="0.2">
      <c r="A36" s="108" t="s">
        <v>914</v>
      </c>
      <c r="B36" s="109">
        <v>20428</v>
      </c>
      <c r="C36" s="109">
        <v>4464</v>
      </c>
      <c r="D36" s="110">
        <v>21.9</v>
      </c>
      <c r="E36" s="110">
        <v>48.5</v>
      </c>
      <c r="F36" s="109">
        <v>1234</v>
      </c>
      <c r="G36" s="110">
        <v>6</v>
      </c>
      <c r="H36" s="110">
        <v>47.4</v>
      </c>
      <c r="I36" s="109">
        <v>4076</v>
      </c>
      <c r="J36" s="110">
        <v>20</v>
      </c>
      <c r="K36" s="110">
        <v>49.6</v>
      </c>
      <c r="L36" s="109">
        <v>6409</v>
      </c>
      <c r="M36" s="110">
        <v>31.4</v>
      </c>
      <c r="N36" s="110">
        <v>49.4</v>
      </c>
      <c r="O36" s="109">
        <v>4245</v>
      </c>
      <c r="P36" s="110">
        <v>20.8</v>
      </c>
      <c r="Q36" s="110">
        <v>51.9</v>
      </c>
      <c r="R36" s="39">
        <f t="shared" si="0"/>
        <v>11719</v>
      </c>
    </row>
    <row r="37" spans="1:18" ht="25.5" x14ac:dyDescent="0.2">
      <c r="A37" s="108" t="s">
        <v>915</v>
      </c>
      <c r="B37" s="109">
        <v>37816</v>
      </c>
      <c r="C37" s="109">
        <v>9805</v>
      </c>
      <c r="D37" s="110">
        <v>25.9</v>
      </c>
      <c r="E37" s="110">
        <v>48.9</v>
      </c>
      <c r="F37" s="109">
        <v>3018</v>
      </c>
      <c r="G37" s="110">
        <v>8</v>
      </c>
      <c r="H37" s="110">
        <v>48.1</v>
      </c>
      <c r="I37" s="109">
        <v>9901</v>
      </c>
      <c r="J37" s="110">
        <v>26.2</v>
      </c>
      <c r="K37" s="110">
        <v>49</v>
      </c>
      <c r="L37" s="109">
        <v>10412</v>
      </c>
      <c r="M37" s="110">
        <v>27.5</v>
      </c>
      <c r="N37" s="110">
        <v>48.4</v>
      </c>
      <c r="O37" s="109">
        <v>4680</v>
      </c>
      <c r="P37" s="110">
        <v>12.4</v>
      </c>
      <c r="Q37" s="110">
        <v>55.9</v>
      </c>
      <c r="R37" s="39">
        <f t="shared" si="0"/>
        <v>23331</v>
      </c>
    </row>
    <row r="38" spans="1:18" ht="25.5" x14ac:dyDescent="0.2">
      <c r="A38" s="108" t="s">
        <v>916</v>
      </c>
      <c r="B38" s="109">
        <v>45058</v>
      </c>
      <c r="C38" s="109">
        <v>9836</v>
      </c>
      <c r="D38" s="110">
        <v>21.8</v>
      </c>
      <c r="E38" s="110">
        <v>47.8</v>
      </c>
      <c r="F38" s="109">
        <v>3089</v>
      </c>
      <c r="G38" s="110">
        <v>6.9</v>
      </c>
      <c r="H38" s="110">
        <v>43.8</v>
      </c>
      <c r="I38" s="109">
        <v>9384</v>
      </c>
      <c r="J38" s="110">
        <v>20.8</v>
      </c>
      <c r="K38" s="110">
        <v>49.7</v>
      </c>
      <c r="L38" s="109">
        <v>14175</v>
      </c>
      <c r="M38" s="110">
        <v>31.5</v>
      </c>
      <c r="N38" s="110">
        <v>49.5</v>
      </c>
      <c r="O38" s="109">
        <v>8574</v>
      </c>
      <c r="P38" s="110">
        <v>19</v>
      </c>
      <c r="Q38" s="110">
        <v>53.3</v>
      </c>
      <c r="R38" s="39">
        <f t="shared" si="0"/>
        <v>26648</v>
      </c>
    </row>
    <row r="39" spans="1:18" ht="25.5" x14ac:dyDescent="0.2">
      <c r="A39" s="108" t="s">
        <v>917</v>
      </c>
      <c r="B39" s="109">
        <v>10266</v>
      </c>
      <c r="C39" s="109">
        <v>2320</v>
      </c>
      <c r="D39" s="110">
        <v>22.6</v>
      </c>
      <c r="E39" s="110">
        <v>48.6</v>
      </c>
      <c r="F39" s="110">
        <v>717</v>
      </c>
      <c r="G39" s="110">
        <v>7</v>
      </c>
      <c r="H39" s="110">
        <v>43</v>
      </c>
      <c r="I39" s="109">
        <v>2218</v>
      </c>
      <c r="J39" s="110">
        <v>21.6</v>
      </c>
      <c r="K39" s="110">
        <v>48.4</v>
      </c>
      <c r="L39" s="109">
        <v>2967</v>
      </c>
      <c r="M39" s="110">
        <v>28.9</v>
      </c>
      <c r="N39" s="110">
        <v>47.7</v>
      </c>
      <c r="O39" s="109">
        <v>2044</v>
      </c>
      <c r="P39" s="110">
        <v>19.899999999999999</v>
      </c>
      <c r="Q39" s="110">
        <v>56.3</v>
      </c>
      <c r="R39" s="39">
        <f t="shared" si="0"/>
        <v>5902</v>
      </c>
    </row>
    <row r="40" spans="1:18" ht="25.5" x14ac:dyDescent="0.2">
      <c r="A40" s="108" t="s">
        <v>918</v>
      </c>
      <c r="B40" s="109">
        <v>16239</v>
      </c>
      <c r="C40" s="109">
        <v>3896</v>
      </c>
      <c r="D40" s="110">
        <v>24</v>
      </c>
      <c r="E40" s="110">
        <v>48.5</v>
      </c>
      <c r="F40" s="109">
        <v>1070</v>
      </c>
      <c r="G40" s="110">
        <v>6.6</v>
      </c>
      <c r="H40" s="110">
        <v>46.7</v>
      </c>
      <c r="I40" s="109">
        <v>3719</v>
      </c>
      <c r="J40" s="110">
        <v>22.9</v>
      </c>
      <c r="K40" s="110">
        <v>49.3</v>
      </c>
      <c r="L40" s="109">
        <v>4895</v>
      </c>
      <c r="M40" s="110">
        <v>30.1</v>
      </c>
      <c r="N40" s="110">
        <v>48.6</v>
      </c>
      <c r="O40" s="109">
        <v>2659</v>
      </c>
      <c r="P40" s="110">
        <v>16.399999999999999</v>
      </c>
      <c r="Q40" s="110">
        <v>53.3</v>
      </c>
      <c r="R40" s="39">
        <f t="shared" si="0"/>
        <v>9684</v>
      </c>
    </row>
    <row r="41" spans="1:18" ht="38.25" x14ac:dyDescent="0.2">
      <c r="A41" s="108" t="s">
        <v>919</v>
      </c>
      <c r="B41" s="109">
        <v>42239</v>
      </c>
      <c r="C41" s="109">
        <v>10157</v>
      </c>
      <c r="D41" s="110">
        <v>24</v>
      </c>
      <c r="E41" s="110">
        <v>48.3</v>
      </c>
      <c r="F41" s="109">
        <v>4027</v>
      </c>
      <c r="G41" s="110">
        <v>9.5</v>
      </c>
      <c r="H41" s="110">
        <v>46.7</v>
      </c>
      <c r="I41" s="109">
        <v>9553</v>
      </c>
      <c r="J41" s="110">
        <v>22.6</v>
      </c>
      <c r="K41" s="110">
        <v>48.8</v>
      </c>
      <c r="L41" s="109">
        <v>11670</v>
      </c>
      <c r="M41" s="110">
        <v>27.6</v>
      </c>
      <c r="N41" s="110">
        <v>50.4</v>
      </c>
      <c r="O41" s="109">
        <v>6832</v>
      </c>
      <c r="P41" s="110">
        <v>16.2</v>
      </c>
      <c r="Q41" s="110">
        <v>56.1</v>
      </c>
      <c r="R41" s="39">
        <f t="shared" si="0"/>
        <v>25250</v>
      </c>
    </row>
    <row r="42" spans="1:18" ht="25.5" x14ac:dyDescent="0.2">
      <c r="A42" s="108" t="s">
        <v>920</v>
      </c>
      <c r="B42" s="109">
        <v>4552</v>
      </c>
      <c r="C42" s="110">
        <v>984</v>
      </c>
      <c r="D42" s="110">
        <v>21.6</v>
      </c>
      <c r="E42" s="110">
        <v>49.1</v>
      </c>
      <c r="F42" s="110">
        <v>241</v>
      </c>
      <c r="G42" s="110">
        <v>5.3</v>
      </c>
      <c r="H42" s="110">
        <v>39</v>
      </c>
      <c r="I42" s="110">
        <v>832</v>
      </c>
      <c r="J42" s="110">
        <v>18.3</v>
      </c>
      <c r="K42" s="110">
        <v>48.9</v>
      </c>
      <c r="L42" s="109">
        <v>1466</v>
      </c>
      <c r="M42" s="110">
        <v>32.200000000000003</v>
      </c>
      <c r="N42" s="110">
        <v>47.9</v>
      </c>
      <c r="O42" s="109">
        <v>1029</v>
      </c>
      <c r="P42" s="110">
        <v>22.6</v>
      </c>
      <c r="Q42" s="110">
        <v>56.4</v>
      </c>
      <c r="R42" s="39">
        <f t="shared" si="0"/>
        <v>2539</v>
      </c>
    </row>
    <row r="43" spans="1:18" ht="38.25" x14ac:dyDescent="0.2">
      <c r="A43" s="108" t="s">
        <v>921</v>
      </c>
      <c r="B43" s="109">
        <v>13311</v>
      </c>
      <c r="C43" s="109">
        <v>2782</v>
      </c>
      <c r="D43" s="110">
        <v>20.9</v>
      </c>
      <c r="E43" s="110">
        <v>49.7</v>
      </c>
      <c r="F43" s="110">
        <v>905</v>
      </c>
      <c r="G43" s="110">
        <v>6.8</v>
      </c>
      <c r="H43" s="110">
        <v>46.2</v>
      </c>
      <c r="I43" s="109">
        <v>2702</v>
      </c>
      <c r="J43" s="110">
        <v>20.3</v>
      </c>
      <c r="K43" s="110">
        <v>50.1</v>
      </c>
      <c r="L43" s="109">
        <v>4318</v>
      </c>
      <c r="M43" s="110">
        <v>32.4</v>
      </c>
      <c r="N43" s="110">
        <v>48.8</v>
      </c>
      <c r="O43" s="109">
        <v>2604</v>
      </c>
      <c r="P43" s="110">
        <v>19.600000000000001</v>
      </c>
      <c r="Q43" s="110">
        <v>55.3</v>
      </c>
      <c r="R43" s="39">
        <f t="shared" si="0"/>
        <v>7925</v>
      </c>
    </row>
    <row r="44" spans="1:18" ht="38.25" x14ac:dyDescent="0.2">
      <c r="A44" s="108" t="s">
        <v>922</v>
      </c>
      <c r="B44" s="109">
        <v>7259</v>
      </c>
      <c r="C44" s="109">
        <v>1534</v>
      </c>
      <c r="D44" s="110">
        <v>21.1</v>
      </c>
      <c r="E44" s="110">
        <v>48.5</v>
      </c>
      <c r="F44" s="110">
        <v>370</v>
      </c>
      <c r="G44" s="110">
        <v>5.0999999999999996</v>
      </c>
      <c r="H44" s="110">
        <v>45.1</v>
      </c>
      <c r="I44" s="109">
        <v>1333</v>
      </c>
      <c r="J44" s="110">
        <v>18.399999999999999</v>
      </c>
      <c r="K44" s="110">
        <v>47.6</v>
      </c>
      <c r="L44" s="109">
        <v>2296</v>
      </c>
      <c r="M44" s="110">
        <v>31.6</v>
      </c>
      <c r="N44" s="110">
        <v>49</v>
      </c>
      <c r="O44" s="109">
        <v>1726</v>
      </c>
      <c r="P44" s="110">
        <v>23.8</v>
      </c>
      <c r="Q44" s="110">
        <v>55.5</v>
      </c>
      <c r="R44" s="39">
        <f t="shared" si="0"/>
        <v>3999</v>
      </c>
    </row>
    <row r="45" spans="1:18" ht="25.5" x14ac:dyDescent="0.2">
      <c r="A45" s="108" t="s">
        <v>923</v>
      </c>
      <c r="B45" s="109">
        <v>10866</v>
      </c>
      <c r="C45" s="109">
        <v>2067</v>
      </c>
      <c r="D45" s="110">
        <v>19</v>
      </c>
      <c r="E45" s="110">
        <v>49.5</v>
      </c>
      <c r="F45" s="110">
        <v>701</v>
      </c>
      <c r="G45" s="110">
        <v>6.5</v>
      </c>
      <c r="H45" s="110">
        <v>51.1</v>
      </c>
      <c r="I45" s="109">
        <v>2155</v>
      </c>
      <c r="J45" s="110">
        <v>19.8</v>
      </c>
      <c r="K45" s="110">
        <v>49</v>
      </c>
      <c r="L45" s="109">
        <v>3515</v>
      </c>
      <c r="M45" s="110">
        <v>32.299999999999997</v>
      </c>
      <c r="N45" s="110">
        <v>48.5</v>
      </c>
      <c r="O45" s="109">
        <v>2428</v>
      </c>
      <c r="P45" s="110">
        <v>22.3</v>
      </c>
      <c r="Q45" s="110">
        <v>51.2</v>
      </c>
      <c r="R45" s="39">
        <f t="shared" si="0"/>
        <v>6371</v>
      </c>
    </row>
    <row r="46" spans="1:18" ht="51" x14ac:dyDescent="0.2">
      <c r="A46" s="108" t="s">
        <v>924</v>
      </c>
      <c r="B46" s="109">
        <v>4045</v>
      </c>
      <c r="C46" s="110">
        <v>814</v>
      </c>
      <c r="D46" s="110">
        <v>20.100000000000001</v>
      </c>
      <c r="E46" s="110">
        <v>49.3</v>
      </c>
      <c r="F46" s="110">
        <v>210</v>
      </c>
      <c r="G46" s="110">
        <v>5.2</v>
      </c>
      <c r="H46" s="110">
        <v>45.7</v>
      </c>
      <c r="I46" s="110">
        <v>762</v>
      </c>
      <c r="J46" s="110">
        <v>18.8</v>
      </c>
      <c r="K46" s="110">
        <v>50.1</v>
      </c>
      <c r="L46" s="109">
        <v>1438</v>
      </c>
      <c r="M46" s="110">
        <v>35.6</v>
      </c>
      <c r="N46" s="110">
        <v>46.5</v>
      </c>
      <c r="O46" s="110">
        <v>821</v>
      </c>
      <c r="P46" s="110">
        <v>20.3</v>
      </c>
      <c r="Q46" s="110">
        <v>52.4</v>
      </c>
      <c r="R46" s="39">
        <f t="shared" si="0"/>
        <v>2410</v>
      </c>
    </row>
    <row r="47" spans="1:18" ht="38.25" x14ac:dyDescent="0.2">
      <c r="A47" s="108" t="s">
        <v>925</v>
      </c>
      <c r="B47" s="109">
        <v>27703</v>
      </c>
      <c r="C47" s="109">
        <v>7052</v>
      </c>
      <c r="D47" s="110">
        <v>25.5</v>
      </c>
      <c r="E47" s="110">
        <v>49.6</v>
      </c>
      <c r="F47" s="109">
        <v>1850</v>
      </c>
      <c r="G47" s="110">
        <v>6.7</v>
      </c>
      <c r="H47" s="110">
        <v>49.2</v>
      </c>
      <c r="I47" s="109">
        <v>6978</v>
      </c>
      <c r="J47" s="110">
        <v>25.2</v>
      </c>
      <c r="K47" s="110">
        <v>48</v>
      </c>
      <c r="L47" s="109">
        <v>7847</v>
      </c>
      <c r="M47" s="110">
        <v>28.3</v>
      </c>
      <c r="N47" s="110">
        <v>48.5</v>
      </c>
      <c r="O47" s="109">
        <v>3976</v>
      </c>
      <c r="P47" s="110">
        <v>14.4</v>
      </c>
      <c r="Q47" s="110">
        <v>54.2</v>
      </c>
      <c r="R47" s="39">
        <f t="shared" si="0"/>
        <v>16675</v>
      </c>
    </row>
    <row r="48" spans="1:18" ht="25.5" x14ac:dyDescent="0.2">
      <c r="A48" s="108" t="s">
        <v>926</v>
      </c>
      <c r="B48" s="109">
        <v>5896</v>
      </c>
      <c r="C48" s="109">
        <v>1316</v>
      </c>
      <c r="D48" s="110">
        <v>22.3</v>
      </c>
      <c r="E48" s="110">
        <v>48</v>
      </c>
      <c r="F48" s="110">
        <v>334</v>
      </c>
      <c r="G48" s="110">
        <v>5.7</v>
      </c>
      <c r="H48" s="110">
        <v>46.1</v>
      </c>
      <c r="I48" s="109">
        <v>1212</v>
      </c>
      <c r="J48" s="110">
        <v>20.6</v>
      </c>
      <c r="K48" s="110">
        <v>47.9</v>
      </c>
      <c r="L48" s="109">
        <v>1590</v>
      </c>
      <c r="M48" s="110">
        <v>27</v>
      </c>
      <c r="N48" s="110">
        <v>47.7</v>
      </c>
      <c r="O48" s="109">
        <v>1444</v>
      </c>
      <c r="P48" s="110">
        <v>24.5</v>
      </c>
      <c r="Q48" s="110">
        <v>56.2</v>
      </c>
      <c r="R48" s="39">
        <f t="shared" si="0"/>
        <v>3136</v>
      </c>
    </row>
    <row r="49" spans="1:18" ht="25.5" x14ac:dyDescent="0.2">
      <c r="A49" s="108" t="s">
        <v>927</v>
      </c>
      <c r="B49" s="109">
        <v>25857</v>
      </c>
      <c r="C49" s="109">
        <v>6265</v>
      </c>
      <c r="D49" s="110">
        <v>24.2</v>
      </c>
      <c r="E49" s="110">
        <v>48.6</v>
      </c>
      <c r="F49" s="109">
        <v>3470</v>
      </c>
      <c r="G49" s="110">
        <v>13.4</v>
      </c>
      <c r="H49" s="110">
        <v>51.5</v>
      </c>
      <c r="I49" s="109">
        <v>6255</v>
      </c>
      <c r="J49" s="110">
        <v>24.2</v>
      </c>
      <c r="K49" s="110">
        <v>47.8</v>
      </c>
      <c r="L49" s="109">
        <v>6348</v>
      </c>
      <c r="M49" s="110">
        <v>24.6</v>
      </c>
      <c r="N49" s="110">
        <v>49.8</v>
      </c>
      <c r="O49" s="109">
        <v>3519</v>
      </c>
      <c r="P49" s="110">
        <v>13.6</v>
      </c>
      <c r="Q49" s="110">
        <v>57.6</v>
      </c>
      <c r="R49" s="39">
        <f t="shared" si="0"/>
        <v>16073</v>
      </c>
    </row>
    <row r="50" spans="1:18" ht="38.25" x14ac:dyDescent="0.2">
      <c r="A50" s="108" t="s">
        <v>928</v>
      </c>
      <c r="B50" s="109">
        <v>5413</v>
      </c>
      <c r="C50" s="109">
        <v>1586</v>
      </c>
      <c r="D50" s="110">
        <v>29.3</v>
      </c>
      <c r="E50" s="110">
        <v>46.6</v>
      </c>
      <c r="F50" s="110">
        <v>395</v>
      </c>
      <c r="G50" s="110">
        <v>7.3</v>
      </c>
      <c r="H50" s="110">
        <v>53.7</v>
      </c>
      <c r="I50" s="109">
        <v>1145</v>
      </c>
      <c r="J50" s="110">
        <v>21.2</v>
      </c>
      <c r="K50" s="110">
        <v>49.2</v>
      </c>
      <c r="L50" s="109">
        <v>1432</v>
      </c>
      <c r="M50" s="110">
        <v>26.5</v>
      </c>
      <c r="N50" s="110">
        <v>47.8</v>
      </c>
      <c r="O50" s="110">
        <v>855</v>
      </c>
      <c r="P50" s="110">
        <v>15.8</v>
      </c>
      <c r="Q50" s="110">
        <v>54.2</v>
      </c>
      <c r="R50" s="39">
        <f t="shared" si="0"/>
        <v>2972</v>
      </c>
    </row>
    <row r="51" spans="1:18" ht="25.5" x14ac:dyDescent="0.2">
      <c r="A51" s="108" t="s">
        <v>929</v>
      </c>
      <c r="B51" s="109">
        <v>9439</v>
      </c>
      <c r="C51" s="109">
        <v>2226</v>
      </c>
      <c r="D51" s="110">
        <v>23.6</v>
      </c>
      <c r="E51" s="110">
        <v>49.6</v>
      </c>
      <c r="F51" s="110">
        <v>536</v>
      </c>
      <c r="G51" s="110">
        <v>5.7</v>
      </c>
      <c r="H51" s="110">
        <v>46.6</v>
      </c>
      <c r="I51" s="109">
        <v>2075</v>
      </c>
      <c r="J51" s="110">
        <v>22</v>
      </c>
      <c r="K51" s="110">
        <v>47</v>
      </c>
      <c r="L51" s="109">
        <v>2786</v>
      </c>
      <c r="M51" s="110">
        <v>29.5</v>
      </c>
      <c r="N51" s="110">
        <v>47.8</v>
      </c>
      <c r="O51" s="109">
        <v>1816</v>
      </c>
      <c r="P51" s="110">
        <v>19.2</v>
      </c>
      <c r="Q51" s="110">
        <v>54.9</v>
      </c>
      <c r="R51" s="39">
        <f t="shared" si="0"/>
        <v>5397</v>
      </c>
    </row>
    <row r="52" spans="1:18" ht="25.5" x14ac:dyDescent="0.2">
      <c r="A52" s="108" t="s">
        <v>930</v>
      </c>
      <c r="B52" s="109">
        <v>20840</v>
      </c>
      <c r="C52" s="109">
        <v>4632</v>
      </c>
      <c r="D52" s="110">
        <v>22.2</v>
      </c>
      <c r="E52" s="110">
        <v>49.4</v>
      </c>
      <c r="F52" s="109">
        <v>1365</v>
      </c>
      <c r="G52" s="110">
        <v>6.5</v>
      </c>
      <c r="H52" s="110">
        <v>47.3</v>
      </c>
      <c r="I52" s="109">
        <v>4295</v>
      </c>
      <c r="J52" s="110">
        <v>20.6</v>
      </c>
      <c r="K52" s="110">
        <v>49</v>
      </c>
      <c r="L52" s="109">
        <v>6231</v>
      </c>
      <c r="M52" s="110">
        <v>29.9</v>
      </c>
      <c r="N52" s="110">
        <v>49.4</v>
      </c>
      <c r="O52" s="109">
        <v>4317</v>
      </c>
      <c r="P52" s="110">
        <v>20.7</v>
      </c>
      <c r="Q52" s="110">
        <v>57.8</v>
      </c>
      <c r="R52" s="39">
        <f t="shared" si="0"/>
        <v>11891</v>
      </c>
    </row>
    <row r="53" spans="1:18" ht="25.5" x14ac:dyDescent="0.2">
      <c r="A53" s="108" t="s">
        <v>931</v>
      </c>
      <c r="B53" s="109">
        <v>36651</v>
      </c>
      <c r="C53" s="109">
        <v>9265</v>
      </c>
      <c r="D53" s="110">
        <v>25.3</v>
      </c>
      <c r="E53" s="110">
        <v>48.6</v>
      </c>
      <c r="F53" s="109">
        <v>2708</v>
      </c>
      <c r="G53" s="110">
        <v>7.4</v>
      </c>
      <c r="H53" s="110">
        <v>46.3</v>
      </c>
      <c r="I53" s="109">
        <v>9275</v>
      </c>
      <c r="J53" s="110">
        <v>25.3</v>
      </c>
      <c r="K53" s="110">
        <v>48.7</v>
      </c>
      <c r="L53" s="109">
        <v>9800</v>
      </c>
      <c r="M53" s="110">
        <v>26.7</v>
      </c>
      <c r="N53" s="110">
        <v>49.9</v>
      </c>
      <c r="O53" s="109">
        <v>5603</v>
      </c>
      <c r="P53" s="110">
        <v>15.3</v>
      </c>
      <c r="Q53" s="110">
        <v>57.3</v>
      </c>
      <c r="R53" s="39">
        <f t="shared" si="0"/>
        <v>21783</v>
      </c>
    </row>
    <row r="54" spans="1:18" ht="25.5" x14ac:dyDescent="0.2">
      <c r="A54" s="108" t="s">
        <v>932</v>
      </c>
      <c r="B54" s="109">
        <v>23300</v>
      </c>
      <c r="C54" s="109">
        <v>5920</v>
      </c>
      <c r="D54" s="110">
        <v>25.4</v>
      </c>
      <c r="E54" s="110">
        <v>48.8</v>
      </c>
      <c r="F54" s="109">
        <v>1553</v>
      </c>
      <c r="G54" s="110">
        <v>6.7</v>
      </c>
      <c r="H54" s="110">
        <v>45.5</v>
      </c>
      <c r="I54" s="109">
        <v>5252</v>
      </c>
      <c r="J54" s="110">
        <v>22.5</v>
      </c>
      <c r="K54" s="110">
        <v>48.1</v>
      </c>
      <c r="L54" s="109">
        <v>6740</v>
      </c>
      <c r="M54" s="110">
        <v>28.9</v>
      </c>
      <c r="N54" s="110">
        <v>48.6</v>
      </c>
      <c r="O54" s="109">
        <v>3835</v>
      </c>
      <c r="P54" s="110">
        <v>16.5</v>
      </c>
      <c r="Q54" s="110">
        <v>53.9</v>
      </c>
      <c r="R54" s="39">
        <f t="shared" si="0"/>
        <v>13545</v>
      </c>
    </row>
    <row r="55" spans="1:18" ht="38.25" x14ac:dyDescent="0.2">
      <c r="A55" s="108" t="s">
        <v>933</v>
      </c>
      <c r="B55" s="109">
        <v>26097</v>
      </c>
      <c r="C55" s="109">
        <v>6615</v>
      </c>
      <c r="D55" s="110">
        <v>25.3</v>
      </c>
      <c r="E55" s="110">
        <v>48</v>
      </c>
      <c r="F55" s="109">
        <v>2011</v>
      </c>
      <c r="G55" s="110">
        <v>7.7</v>
      </c>
      <c r="H55" s="110">
        <v>48.6</v>
      </c>
      <c r="I55" s="109">
        <v>6311</v>
      </c>
      <c r="J55" s="110">
        <v>24.2</v>
      </c>
      <c r="K55" s="110">
        <v>49</v>
      </c>
      <c r="L55" s="109">
        <v>6954</v>
      </c>
      <c r="M55" s="110">
        <v>26.6</v>
      </c>
      <c r="N55" s="110">
        <v>48.7</v>
      </c>
      <c r="O55" s="109">
        <v>4206</v>
      </c>
      <c r="P55" s="110">
        <v>16.100000000000001</v>
      </c>
      <c r="Q55" s="110">
        <v>56.2</v>
      </c>
      <c r="R55" s="39">
        <f t="shared" si="0"/>
        <v>15276</v>
      </c>
    </row>
    <row r="56" spans="1:18" ht="25.5" x14ac:dyDescent="0.2">
      <c r="A56" s="108" t="s">
        <v>934</v>
      </c>
      <c r="B56" s="109">
        <v>33198</v>
      </c>
      <c r="C56" s="109">
        <v>8165</v>
      </c>
      <c r="D56" s="110">
        <v>24.6</v>
      </c>
      <c r="E56" s="110">
        <v>48.5</v>
      </c>
      <c r="F56" s="109">
        <v>2520</v>
      </c>
      <c r="G56" s="110">
        <v>7.6</v>
      </c>
      <c r="H56" s="110">
        <v>48.1</v>
      </c>
      <c r="I56" s="109">
        <v>7797</v>
      </c>
      <c r="J56" s="110">
        <v>23.5</v>
      </c>
      <c r="K56" s="110">
        <v>48</v>
      </c>
      <c r="L56" s="109">
        <v>9391</v>
      </c>
      <c r="M56" s="110">
        <v>28.3</v>
      </c>
      <c r="N56" s="110">
        <v>48.5</v>
      </c>
      <c r="O56" s="109">
        <v>5325</v>
      </c>
      <c r="P56" s="110">
        <v>16</v>
      </c>
      <c r="Q56" s="110">
        <v>56.1</v>
      </c>
      <c r="R56" s="39">
        <f t="shared" si="0"/>
        <v>19708</v>
      </c>
    </row>
    <row r="57" spans="1:18" ht="25.5" x14ac:dyDescent="0.2">
      <c r="A57" s="108" t="s">
        <v>935</v>
      </c>
      <c r="B57" s="109">
        <v>39163</v>
      </c>
      <c r="C57" s="109">
        <v>9883</v>
      </c>
      <c r="D57" s="110">
        <v>25.2</v>
      </c>
      <c r="E57" s="110">
        <v>48.6</v>
      </c>
      <c r="F57" s="109">
        <v>3161</v>
      </c>
      <c r="G57" s="110">
        <v>8.1</v>
      </c>
      <c r="H57" s="110">
        <v>46.9</v>
      </c>
      <c r="I57" s="109">
        <v>9189</v>
      </c>
      <c r="J57" s="110">
        <v>23.5</v>
      </c>
      <c r="K57" s="110">
        <v>48.8</v>
      </c>
      <c r="L57" s="109">
        <v>10112</v>
      </c>
      <c r="M57" s="110">
        <v>25.8</v>
      </c>
      <c r="N57" s="110">
        <v>48.9</v>
      </c>
      <c r="O57" s="109">
        <v>6818</v>
      </c>
      <c r="P57" s="110">
        <v>17.399999999999999</v>
      </c>
      <c r="Q57" s="110">
        <v>58</v>
      </c>
      <c r="R57" s="39">
        <f t="shared" si="0"/>
        <v>22462</v>
      </c>
    </row>
    <row r="58" spans="1:18" ht="25.5" x14ac:dyDescent="0.2">
      <c r="A58" s="108" t="s">
        <v>936</v>
      </c>
      <c r="B58" s="109">
        <v>8725</v>
      </c>
      <c r="C58" s="109">
        <v>1934</v>
      </c>
      <c r="D58" s="110">
        <v>22.2</v>
      </c>
      <c r="E58" s="110">
        <v>49.5</v>
      </c>
      <c r="F58" s="110">
        <v>517</v>
      </c>
      <c r="G58" s="110">
        <v>5.9</v>
      </c>
      <c r="H58" s="110">
        <v>48.5</v>
      </c>
      <c r="I58" s="109">
        <v>1708</v>
      </c>
      <c r="J58" s="110">
        <v>19.600000000000001</v>
      </c>
      <c r="K58" s="110">
        <v>48.9</v>
      </c>
      <c r="L58" s="109">
        <v>2615</v>
      </c>
      <c r="M58" s="110">
        <v>30</v>
      </c>
      <c r="N58" s="110">
        <v>49.1</v>
      </c>
      <c r="O58" s="109">
        <v>1951</v>
      </c>
      <c r="P58" s="110">
        <v>22.4</v>
      </c>
      <c r="Q58" s="110">
        <v>54.7</v>
      </c>
      <c r="R58" s="39">
        <f t="shared" si="0"/>
        <v>4840</v>
      </c>
    </row>
    <row r="59" spans="1:18" ht="25.5" x14ac:dyDescent="0.2">
      <c r="A59" s="108" t="s">
        <v>937</v>
      </c>
      <c r="B59" s="109">
        <v>32727</v>
      </c>
      <c r="C59" s="109">
        <v>7383</v>
      </c>
      <c r="D59" s="110">
        <v>22.6</v>
      </c>
      <c r="E59" s="110">
        <v>48.4</v>
      </c>
      <c r="F59" s="109">
        <v>4922</v>
      </c>
      <c r="G59" s="110">
        <v>15</v>
      </c>
      <c r="H59" s="110">
        <v>51.3</v>
      </c>
      <c r="I59" s="109">
        <v>8004</v>
      </c>
      <c r="J59" s="110">
        <v>24.5</v>
      </c>
      <c r="K59" s="110">
        <v>48.2</v>
      </c>
      <c r="L59" s="109">
        <v>8501</v>
      </c>
      <c r="M59" s="110">
        <v>26</v>
      </c>
      <c r="N59" s="110">
        <v>49.4</v>
      </c>
      <c r="O59" s="109">
        <v>3917</v>
      </c>
      <c r="P59" s="110">
        <v>12</v>
      </c>
      <c r="Q59" s="110">
        <v>56.3</v>
      </c>
      <c r="R59" s="39">
        <f t="shared" si="0"/>
        <v>21427</v>
      </c>
    </row>
    <row r="60" spans="1:18" ht="25.5" x14ac:dyDescent="0.2">
      <c r="A60" s="108" t="s">
        <v>938</v>
      </c>
      <c r="B60" s="109">
        <v>21378</v>
      </c>
      <c r="C60" s="109">
        <v>5483</v>
      </c>
      <c r="D60" s="110">
        <v>25.6</v>
      </c>
      <c r="E60" s="110">
        <v>49.2</v>
      </c>
      <c r="F60" s="109">
        <v>1934</v>
      </c>
      <c r="G60" s="110">
        <v>9</v>
      </c>
      <c r="H60" s="110">
        <v>43.1</v>
      </c>
      <c r="I60" s="109">
        <v>5172</v>
      </c>
      <c r="J60" s="110">
        <v>24.2</v>
      </c>
      <c r="K60" s="110">
        <v>46.4</v>
      </c>
      <c r="L60" s="109">
        <v>5369</v>
      </c>
      <c r="M60" s="110">
        <v>25.1</v>
      </c>
      <c r="N60" s="110">
        <v>48.1</v>
      </c>
      <c r="O60" s="109">
        <v>3420</v>
      </c>
      <c r="P60" s="110">
        <v>16</v>
      </c>
      <c r="Q60" s="110">
        <v>57</v>
      </c>
      <c r="R60" s="39">
        <f t="shared" si="0"/>
        <v>12475</v>
      </c>
    </row>
    <row r="61" spans="1:18" ht="25.5" x14ac:dyDescent="0.2">
      <c r="A61" s="108" t="s">
        <v>939</v>
      </c>
      <c r="B61" s="109">
        <v>6852</v>
      </c>
      <c r="C61" s="109">
        <v>1666</v>
      </c>
      <c r="D61" s="110">
        <v>24.3</v>
      </c>
      <c r="E61" s="110">
        <v>47.8</v>
      </c>
      <c r="F61" s="110">
        <v>369</v>
      </c>
      <c r="G61" s="110">
        <v>5.4</v>
      </c>
      <c r="H61" s="110">
        <v>46.1</v>
      </c>
      <c r="I61" s="109">
        <v>1375</v>
      </c>
      <c r="J61" s="110">
        <v>20.100000000000001</v>
      </c>
      <c r="K61" s="110">
        <v>49.9</v>
      </c>
      <c r="L61" s="109">
        <v>1977</v>
      </c>
      <c r="M61" s="110">
        <v>28.9</v>
      </c>
      <c r="N61" s="110">
        <v>48.9</v>
      </c>
      <c r="O61" s="109">
        <v>1465</v>
      </c>
      <c r="P61" s="110">
        <v>21.4</v>
      </c>
      <c r="Q61" s="110">
        <v>55.8</v>
      </c>
      <c r="R61" s="39">
        <f t="shared" si="0"/>
        <v>3721</v>
      </c>
    </row>
    <row r="62" spans="1:18" ht="25.5" x14ac:dyDescent="0.2">
      <c r="A62" s="108" t="s">
        <v>940</v>
      </c>
      <c r="B62" s="109">
        <v>144248</v>
      </c>
      <c r="C62" s="109">
        <v>36440</v>
      </c>
      <c r="D62" s="110">
        <v>25.3</v>
      </c>
      <c r="E62" s="110">
        <v>49</v>
      </c>
      <c r="F62" s="109">
        <v>11307</v>
      </c>
      <c r="G62" s="110">
        <v>7.8</v>
      </c>
      <c r="H62" s="110">
        <v>51.4</v>
      </c>
      <c r="I62" s="109">
        <v>40200</v>
      </c>
      <c r="J62" s="110">
        <v>27.9</v>
      </c>
      <c r="K62" s="110">
        <v>50.3</v>
      </c>
      <c r="L62" s="109">
        <v>38168</v>
      </c>
      <c r="M62" s="110">
        <v>26.5</v>
      </c>
      <c r="N62" s="110">
        <v>51.5</v>
      </c>
      <c r="O62" s="109">
        <v>18133</v>
      </c>
      <c r="P62" s="110">
        <v>12.6</v>
      </c>
      <c r="Q62" s="110">
        <v>56.4</v>
      </c>
      <c r="R62" s="39">
        <f t="shared" si="0"/>
        <v>89675</v>
      </c>
    </row>
    <row r="63" spans="1:18" ht="38.25" x14ac:dyDescent="0.2">
      <c r="A63" s="108" t="s">
        <v>941</v>
      </c>
      <c r="B63" s="109">
        <v>57303</v>
      </c>
      <c r="C63" s="109">
        <v>12457</v>
      </c>
      <c r="D63" s="110">
        <v>21.7</v>
      </c>
      <c r="E63" s="110">
        <v>48.3</v>
      </c>
      <c r="F63" s="109">
        <v>3764</v>
      </c>
      <c r="G63" s="110">
        <v>6.6</v>
      </c>
      <c r="H63" s="110">
        <v>46</v>
      </c>
      <c r="I63" s="109">
        <v>11447</v>
      </c>
      <c r="J63" s="110">
        <v>20</v>
      </c>
      <c r="K63" s="110">
        <v>48.9</v>
      </c>
      <c r="L63" s="109">
        <v>17603</v>
      </c>
      <c r="M63" s="110">
        <v>30.7</v>
      </c>
      <c r="N63" s="110">
        <v>49.2</v>
      </c>
      <c r="O63" s="109">
        <v>12032</v>
      </c>
      <c r="P63" s="110">
        <v>21</v>
      </c>
      <c r="Q63" s="110">
        <v>54.7</v>
      </c>
      <c r="R63" s="39">
        <f t="shared" si="0"/>
        <v>32814</v>
      </c>
    </row>
    <row r="64" spans="1:18" ht="38.25" x14ac:dyDescent="0.2">
      <c r="A64" s="108" t="s">
        <v>942</v>
      </c>
      <c r="B64" s="109">
        <v>13930</v>
      </c>
      <c r="C64" s="109">
        <v>3311</v>
      </c>
      <c r="D64" s="110">
        <v>23.8</v>
      </c>
      <c r="E64" s="110">
        <v>49.1</v>
      </c>
      <c r="F64" s="109">
        <v>1248</v>
      </c>
      <c r="G64" s="110">
        <v>9</v>
      </c>
      <c r="H64" s="110">
        <v>47.3</v>
      </c>
      <c r="I64" s="109">
        <v>3387</v>
      </c>
      <c r="J64" s="110">
        <v>24.3</v>
      </c>
      <c r="K64" s="110">
        <v>48.4</v>
      </c>
      <c r="L64" s="109">
        <v>3772</v>
      </c>
      <c r="M64" s="110">
        <v>27.1</v>
      </c>
      <c r="N64" s="110">
        <v>50.8</v>
      </c>
      <c r="O64" s="109">
        <v>2212</v>
      </c>
      <c r="P64" s="110">
        <v>15.9</v>
      </c>
      <c r="Q64" s="110">
        <v>58.1</v>
      </c>
      <c r="R64" s="39">
        <f t="shared" si="0"/>
        <v>8407</v>
      </c>
    </row>
    <row r="65" spans="1:18" ht="25.5" x14ac:dyDescent="0.2">
      <c r="A65" s="108" t="s">
        <v>943</v>
      </c>
      <c r="B65" s="109">
        <v>29750</v>
      </c>
      <c r="C65" s="109">
        <v>6599</v>
      </c>
      <c r="D65" s="110">
        <v>22.2</v>
      </c>
      <c r="E65" s="110">
        <v>48.2</v>
      </c>
      <c r="F65" s="109">
        <v>2100</v>
      </c>
      <c r="G65" s="110">
        <v>7.1</v>
      </c>
      <c r="H65" s="110">
        <v>41.4</v>
      </c>
      <c r="I65" s="109">
        <v>7541</v>
      </c>
      <c r="J65" s="110">
        <v>25.3</v>
      </c>
      <c r="K65" s="110">
        <v>41.7</v>
      </c>
      <c r="L65" s="109">
        <v>8654</v>
      </c>
      <c r="M65" s="110">
        <v>29.1</v>
      </c>
      <c r="N65" s="110">
        <v>47</v>
      </c>
      <c r="O65" s="109">
        <v>4856</v>
      </c>
      <c r="P65" s="110">
        <v>16.3</v>
      </c>
      <c r="Q65" s="110">
        <v>52.6</v>
      </c>
      <c r="R65" s="39">
        <f t="shared" si="0"/>
        <v>18295</v>
      </c>
    </row>
    <row r="66" spans="1:18" ht="25.5" x14ac:dyDescent="0.2">
      <c r="A66" s="108" t="s">
        <v>944</v>
      </c>
      <c r="B66" s="109">
        <v>9596</v>
      </c>
      <c r="C66" s="109">
        <v>2391</v>
      </c>
      <c r="D66" s="110">
        <v>24.9</v>
      </c>
      <c r="E66" s="110">
        <v>49.1</v>
      </c>
      <c r="F66" s="110">
        <v>649</v>
      </c>
      <c r="G66" s="110">
        <v>6.8</v>
      </c>
      <c r="H66" s="110">
        <v>48.5</v>
      </c>
      <c r="I66" s="109">
        <v>2052</v>
      </c>
      <c r="J66" s="110">
        <v>21.4</v>
      </c>
      <c r="K66" s="110">
        <v>48.9</v>
      </c>
      <c r="L66" s="109">
        <v>2603</v>
      </c>
      <c r="M66" s="110">
        <v>27.1</v>
      </c>
      <c r="N66" s="110">
        <v>49.7</v>
      </c>
      <c r="O66" s="109">
        <v>1901</v>
      </c>
      <c r="P66" s="110">
        <v>19.8</v>
      </c>
      <c r="Q66" s="110">
        <v>60</v>
      </c>
      <c r="R66" s="39">
        <f t="shared" si="0"/>
        <v>5304</v>
      </c>
    </row>
    <row r="67" spans="1:18" ht="25.5" x14ac:dyDescent="0.2">
      <c r="A67" s="108" t="s">
        <v>945</v>
      </c>
      <c r="B67" s="109">
        <v>31600</v>
      </c>
      <c r="C67" s="109">
        <v>7521</v>
      </c>
      <c r="D67" s="110">
        <v>23.8</v>
      </c>
      <c r="E67" s="110">
        <v>48.8</v>
      </c>
      <c r="F67" s="109">
        <v>3239</v>
      </c>
      <c r="G67" s="110">
        <v>10.3</v>
      </c>
      <c r="H67" s="110">
        <v>45.5</v>
      </c>
      <c r="I67" s="109">
        <v>6964</v>
      </c>
      <c r="J67" s="110">
        <v>22</v>
      </c>
      <c r="K67" s="110">
        <v>48.9</v>
      </c>
      <c r="L67" s="109">
        <v>8656</v>
      </c>
      <c r="M67" s="110">
        <v>27.4</v>
      </c>
      <c r="N67" s="110">
        <v>48.3</v>
      </c>
      <c r="O67" s="109">
        <v>5220</v>
      </c>
      <c r="P67" s="110">
        <v>16.5</v>
      </c>
      <c r="Q67" s="110">
        <v>58.4</v>
      </c>
      <c r="R67" s="39">
        <f t="shared" si="0"/>
        <v>18859</v>
      </c>
    </row>
    <row r="68" spans="1:18" ht="25.5" x14ac:dyDescent="0.2">
      <c r="A68" s="108" t="s">
        <v>946</v>
      </c>
      <c r="B68" s="109">
        <v>10995</v>
      </c>
      <c r="C68" s="109">
        <v>2337</v>
      </c>
      <c r="D68" s="110">
        <v>21.3</v>
      </c>
      <c r="E68" s="110">
        <v>47.5</v>
      </c>
      <c r="F68" s="110">
        <v>684</v>
      </c>
      <c r="G68" s="110">
        <v>6.2</v>
      </c>
      <c r="H68" s="110">
        <v>45.9</v>
      </c>
      <c r="I68" s="109">
        <v>2348</v>
      </c>
      <c r="J68" s="110">
        <v>21.4</v>
      </c>
      <c r="K68" s="110">
        <v>47.9</v>
      </c>
      <c r="L68" s="109">
        <v>3288</v>
      </c>
      <c r="M68" s="110">
        <v>29.9</v>
      </c>
      <c r="N68" s="110">
        <v>48.5</v>
      </c>
      <c r="O68" s="109">
        <v>2338</v>
      </c>
      <c r="P68" s="110">
        <v>21.3</v>
      </c>
      <c r="Q68" s="110">
        <v>55.3</v>
      </c>
      <c r="R68" s="39">
        <f t="shared" si="0"/>
        <v>6320</v>
      </c>
    </row>
    <row r="69" spans="1:18" ht="25.5" x14ac:dyDescent="0.2">
      <c r="A69" s="108" t="s">
        <v>947</v>
      </c>
      <c r="B69" s="109">
        <v>508640</v>
      </c>
      <c r="C69" s="109">
        <v>118493</v>
      </c>
      <c r="D69" s="110">
        <v>23.3</v>
      </c>
      <c r="E69" s="110">
        <v>48.7</v>
      </c>
      <c r="F69" s="109">
        <v>61429</v>
      </c>
      <c r="G69" s="110">
        <v>12.1</v>
      </c>
      <c r="H69" s="110">
        <v>51.4</v>
      </c>
      <c r="I69" s="109">
        <v>138052</v>
      </c>
      <c r="J69" s="110">
        <v>27.1</v>
      </c>
      <c r="K69" s="110">
        <v>50.4</v>
      </c>
      <c r="L69" s="109">
        <v>129485</v>
      </c>
      <c r="M69" s="110">
        <v>25.5</v>
      </c>
      <c r="N69" s="110">
        <v>51.8</v>
      </c>
      <c r="O69" s="109">
        <v>61181</v>
      </c>
      <c r="P69" s="110">
        <v>12</v>
      </c>
      <c r="Q69" s="110">
        <v>59.1</v>
      </c>
      <c r="R69" s="39">
        <f t="shared" si="0"/>
        <v>328966</v>
      </c>
    </row>
    <row r="70" spans="1:18" ht="38.25" x14ac:dyDescent="0.2">
      <c r="A70" s="108" t="s">
        <v>948</v>
      </c>
      <c r="B70" s="109">
        <v>4089</v>
      </c>
      <c r="C70" s="109">
        <v>1007</v>
      </c>
      <c r="D70" s="110">
        <v>24.6</v>
      </c>
      <c r="E70" s="110">
        <v>49.1</v>
      </c>
      <c r="F70" s="110">
        <v>236</v>
      </c>
      <c r="G70" s="110">
        <v>5.8</v>
      </c>
      <c r="H70" s="110">
        <v>43.2</v>
      </c>
      <c r="I70" s="110">
        <v>939</v>
      </c>
      <c r="J70" s="110">
        <v>23</v>
      </c>
      <c r="K70" s="110">
        <v>48.2</v>
      </c>
      <c r="L70" s="109">
        <v>1206</v>
      </c>
      <c r="M70" s="110">
        <v>29.5</v>
      </c>
      <c r="N70" s="110">
        <v>47.1</v>
      </c>
      <c r="O70" s="110">
        <v>701</v>
      </c>
      <c r="P70" s="110">
        <v>17.100000000000001</v>
      </c>
      <c r="Q70" s="110">
        <v>55.5</v>
      </c>
      <c r="R70" s="39">
        <f t="shared" si="0"/>
        <v>2381</v>
      </c>
    </row>
    <row r="71" spans="1:18" ht="25.5" x14ac:dyDescent="0.2">
      <c r="A71" s="108" t="s">
        <v>949</v>
      </c>
      <c r="B71" s="109">
        <v>16059</v>
      </c>
      <c r="C71" s="109">
        <v>4017</v>
      </c>
      <c r="D71" s="110">
        <v>25</v>
      </c>
      <c r="E71" s="110">
        <v>48.6</v>
      </c>
      <c r="F71" s="109">
        <v>1070</v>
      </c>
      <c r="G71" s="110">
        <v>6.7</v>
      </c>
      <c r="H71" s="110">
        <v>47.3</v>
      </c>
      <c r="I71" s="109">
        <v>3402</v>
      </c>
      <c r="J71" s="110">
        <v>21.2</v>
      </c>
      <c r="K71" s="110">
        <v>48.4</v>
      </c>
      <c r="L71" s="109">
        <v>4406</v>
      </c>
      <c r="M71" s="110">
        <v>27.4</v>
      </c>
      <c r="N71" s="110">
        <v>50</v>
      </c>
      <c r="O71" s="109">
        <v>3164</v>
      </c>
      <c r="P71" s="110">
        <v>19.7</v>
      </c>
      <c r="Q71" s="110">
        <v>56.5</v>
      </c>
      <c r="R71" s="39">
        <f t="shared" si="0"/>
        <v>8878</v>
      </c>
    </row>
    <row r="72" spans="1:18" ht="25.5" x14ac:dyDescent="0.2">
      <c r="A72" s="108" t="s">
        <v>950</v>
      </c>
      <c r="B72" s="109">
        <v>15730</v>
      </c>
      <c r="C72" s="109">
        <v>3656</v>
      </c>
      <c r="D72" s="110">
        <v>23.2</v>
      </c>
      <c r="E72" s="110">
        <v>49.4</v>
      </c>
      <c r="F72" s="109">
        <v>1015</v>
      </c>
      <c r="G72" s="110">
        <v>6.5</v>
      </c>
      <c r="H72" s="110">
        <v>44.4</v>
      </c>
      <c r="I72" s="109">
        <v>3349</v>
      </c>
      <c r="J72" s="110">
        <v>21.3</v>
      </c>
      <c r="K72" s="110">
        <v>48.6</v>
      </c>
      <c r="L72" s="109">
        <v>4665</v>
      </c>
      <c r="M72" s="110">
        <v>29.7</v>
      </c>
      <c r="N72" s="110">
        <v>47.3</v>
      </c>
      <c r="O72" s="109">
        <v>3045</v>
      </c>
      <c r="P72" s="110">
        <v>19.399999999999999</v>
      </c>
      <c r="Q72" s="110">
        <v>55.6</v>
      </c>
      <c r="R72" s="39">
        <f t="shared" si="0"/>
        <v>9029</v>
      </c>
    </row>
    <row r="73" spans="1:18" ht="25.5" x14ac:dyDescent="0.2">
      <c r="A73" s="108" t="s">
        <v>951</v>
      </c>
      <c r="B73" s="109">
        <v>64142</v>
      </c>
      <c r="C73" s="109">
        <v>15163</v>
      </c>
      <c r="D73" s="110">
        <v>23.6</v>
      </c>
      <c r="E73" s="110">
        <v>48.9</v>
      </c>
      <c r="F73" s="109">
        <v>9254</v>
      </c>
      <c r="G73" s="110">
        <v>14.4</v>
      </c>
      <c r="H73" s="110">
        <v>48.7</v>
      </c>
      <c r="I73" s="109">
        <v>15672</v>
      </c>
      <c r="J73" s="110">
        <v>24.4</v>
      </c>
      <c r="K73" s="110">
        <v>45.7</v>
      </c>
      <c r="L73" s="109">
        <v>16172</v>
      </c>
      <c r="M73" s="110">
        <v>25.2</v>
      </c>
      <c r="N73" s="110">
        <v>48.6</v>
      </c>
      <c r="O73" s="109">
        <v>7881</v>
      </c>
      <c r="P73" s="110">
        <v>12.3</v>
      </c>
      <c r="Q73" s="110">
        <v>55.7</v>
      </c>
      <c r="R73" s="39">
        <f t="shared" ref="R73:R94" si="1">F73+I73+L73</f>
        <v>41098</v>
      </c>
    </row>
    <row r="74" spans="1:18" ht="25.5" x14ac:dyDescent="0.2">
      <c r="A74" s="108" t="s">
        <v>952</v>
      </c>
      <c r="B74" s="109">
        <v>9687</v>
      </c>
      <c r="C74" s="109">
        <v>2503</v>
      </c>
      <c r="D74" s="110">
        <v>25.8</v>
      </c>
      <c r="E74" s="110">
        <v>48.5</v>
      </c>
      <c r="F74" s="110">
        <v>596</v>
      </c>
      <c r="G74" s="110">
        <v>6.2</v>
      </c>
      <c r="H74" s="110">
        <v>46.1</v>
      </c>
      <c r="I74" s="109">
        <v>2116</v>
      </c>
      <c r="J74" s="110">
        <v>21.8</v>
      </c>
      <c r="K74" s="110">
        <v>49.9</v>
      </c>
      <c r="L74" s="109">
        <v>2637</v>
      </c>
      <c r="M74" s="110">
        <v>27.2</v>
      </c>
      <c r="N74" s="110">
        <v>49.8</v>
      </c>
      <c r="O74" s="109">
        <v>1835</v>
      </c>
      <c r="P74" s="110">
        <v>18.899999999999999</v>
      </c>
      <c r="Q74" s="110">
        <v>56.7</v>
      </c>
      <c r="R74" s="39">
        <f t="shared" si="1"/>
        <v>5349</v>
      </c>
    </row>
    <row r="75" spans="1:18" ht="25.5" x14ac:dyDescent="0.2">
      <c r="A75" s="108" t="s">
        <v>953</v>
      </c>
      <c r="B75" s="109">
        <v>15629</v>
      </c>
      <c r="C75" s="109">
        <v>4104</v>
      </c>
      <c r="D75" s="110">
        <v>26.3</v>
      </c>
      <c r="E75" s="110">
        <v>49.2</v>
      </c>
      <c r="F75" s="110">
        <v>978</v>
      </c>
      <c r="G75" s="110">
        <v>6.3</v>
      </c>
      <c r="H75" s="110">
        <v>45.3</v>
      </c>
      <c r="I75" s="109">
        <v>3703</v>
      </c>
      <c r="J75" s="110">
        <v>23.7</v>
      </c>
      <c r="K75" s="110">
        <v>48.4</v>
      </c>
      <c r="L75" s="109">
        <v>4594</v>
      </c>
      <c r="M75" s="110">
        <v>29.4</v>
      </c>
      <c r="N75" s="110">
        <v>47.5</v>
      </c>
      <c r="O75" s="109">
        <v>2250</v>
      </c>
      <c r="P75" s="110">
        <v>14.4</v>
      </c>
      <c r="Q75" s="110">
        <v>53.8</v>
      </c>
      <c r="R75" s="39">
        <f t="shared" si="1"/>
        <v>9275</v>
      </c>
    </row>
    <row r="76" spans="1:18" ht="25.5" x14ac:dyDescent="0.2">
      <c r="A76" s="108" t="s">
        <v>954</v>
      </c>
      <c r="B76" s="109">
        <v>129928</v>
      </c>
      <c r="C76" s="109">
        <v>39228</v>
      </c>
      <c r="D76" s="110">
        <v>30.2</v>
      </c>
      <c r="E76" s="110">
        <v>49.2</v>
      </c>
      <c r="F76" s="109">
        <v>8180</v>
      </c>
      <c r="G76" s="110">
        <v>6.3</v>
      </c>
      <c r="H76" s="110">
        <v>48</v>
      </c>
      <c r="I76" s="109">
        <v>40261</v>
      </c>
      <c r="J76" s="110">
        <v>31</v>
      </c>
      <c r="K76" s="110">
        <v>51</v>
      </c>
      <c r="L76" s="109">
        <v>32243</v>
      </c>
      <c r="M76" s="110">
        <v>24.8</v>
      </c>
      <c r="N76" s="110">
        <v>49.5</v>
      </c>
      <c r="O76" s="109">
        <v>10016</v>
      </c>
      <c r="P76" s="110">
        <v>7.7</v>
      </c>
      <c r="Q76" s="110">
        <v>54.9</v>
      </c>
      <c r="R76" s="39">
        <f t="shared" si="1"/>
        <v>80684</v>
      </c>
    </row>
    <row r="77" spans="1:18" ht="38.25" x14ac:dyDescent="0.2">
      <c r="A77" s="108" t="s">
        <v>955</v>
      </c>
      <c r="B77" s="109">
        <v>88499</v>
      </c>
      <c r="C77" s="109">
        <v>25777</v>
      </c>
      <c r="D77" s="110">
        <v>29.1</v>
      </c>
      <c r="E77" s="110">
        <v>49</v>
      </c>
      <c r="F77" s="109">
        <v>7501</v>
      </c>
      <c r="G77" s="110">
        <v>8.5</v>
      </c>
      <c r="H77" s="110">
        <v>45.9</v>
      </c>
      <c r="I77" s="109">
        <v>26237</v>
      </c>
      <c r="J77" s="110">
        <v>29.6</v>
      </c>
      <c r="K77" s="110">
        <v>48.2</v>
      </c>
      <c r="L77" s="109">
        <v>21677</v>
      </c>
      <c r="M77" s="110">
        <v>24.5</v>
      </c>
      <c r="N77" s="110">
        <v>48.5</v>
      </c>
      <c r="O77" s="109">
        <v>7307</v>
      </c>
      <c r="P77" s="110">
        <v>8.3000000000000007</v>
      </c>
      <c r="Q77" s="110">
        <v>54.6</v>
      </c>
      <c r="R77" s="39">
        <f t="shared" si="1"/>
        <v>55415</v>
      </c>
    </row>
    <row r="78" spans="1:18" ht="25.5" x14ac:dyDescent="0.2">
      <c r="A78" s="108" t="s">
        <v>956</v>
      </c>
      <c r="B78" s="109">
        <v>15226</v>
      </c>
      <c r="C78" s="109">
        <v>3903</v>
      </c>
      <c r="D78" s="110">
        <v>25.6</v>
      </c>
      <c r="E78" s="110">
        <v>48.3</v>
      </c>
      <c r="F78" s="109">
        <v>1010</v>
      </c>
      <c r="G78" s="110">
        <v>6.6</v>
      </c>
      <c r="H78" s="110">
        <v>48.5</v>
      </c>
      <c r="I78" s="109">
        <v>3572</v>
      </c>
      <c r="J78" s="110">
        <v>23.5</v>
      </c>
      <c r="K78" s="110">
        <v>48.8</v>
      </c>
      <c r="L78" s="109">
        <v>4262</v>
      </c>
      <c r="M78" s="110">
        <v>28</v>
      </c>
      <c r="N78" s="110">
        <v>48.1</v>
      </c>
      <c r="O78" s="109">
        <v>2479</v>
      </c>
      <c r="P78" s="110">
        <v>16.3</v>
      </c>
      <c r="Q78" s="110">
        <v>56.9</v>
      </c>
      <c r="R78" s="39">
        <f t="shared" si="1"/>
        <v>8844</v>
      </c>
    </row>
    <row r="79" spans="1:18" ht="25.5" x14ac:dyDescent="0.2">
      <c r="A79" s="108" t="s">
        <v>957</v>
      </c>
      <c r="B79" s="109">
        <v>200226</v>
      </c>
      <c r="C79" s="109">
        <v>39559</v>
      </c>
      <c r="D79" s="110">
        <v>19.8</v>
      </c>
      <c r="E79" s="110">
        <v>48.8</v>
      </c>
      <c r="F79" s="109">
        <v>25011</v>
      </c>
      <c r="G79" s="110">
        <v>12.5</v>
      </c>
      <c r="H79" s="110">
        <v>47.6</v>
      </c>
      <c r="I79" s="109">
        <v>44965</v>
      </c>
      <c r="J79" s="110">
        <v>22.5</v>
      </c>
      <c r="K79" s="110">
        <v>48.2</v>
      </c>
      <c r="L79" s="109">
        <v>58875</v>
      </c>
      <c r="M79" s="110">
        <v>29.4</v>
      </c>
      <c r="N79" s="110">
        <v>49.4</v>
      </c>
      <c r="O79" s="109">
        <v>31816</v>
      </c>
      <c r="P79" s="110">
        <v>15.9</v>
      </c>
      <c r="Q79" s="110">
        <v>56.8</v>
      </c>
      <c r="R79" s="39">
        <f t="shared" si="1"/>
        <v>128851</v>
      </c>
    </row>
    <row r="80" spans="1:18" ht="25.5" x14ac:dyDescent="0.2">
      <c r="A80" s="108" t="s">
        <v>958</v>
      </c>
      <c r="B80" s="109">
        <v>150642</v>
      </c>
      <c r="C80" s="109">
        <v>34900</v>
      </c>
      <c r="D80" s="110">
        <v>23.2</v>
      </c>
      <c r="E80" s="110">
        <v>49.1</v>
      </c>
      <c r="F80" s="109">
        <v>23479</v>
      </c>
      <c r="G80" s="110">
        <v>15.6</v>
      </c>
      <c r="H80" s="110">
        <v>48.7</v>
      </c>
      <c r="I80" s="109">
        <v>37181</v>
      </c>
      <c r="J80" s="110">
        <v>24.7</v>
      </c>
      <c r="K80" s="110">
        <v>48.5</v>
      </c>
      <c r="L80" s="109">
        <v>36854</v>
      </c>
      <c r="M80" s="110">
        <v>24.5</v>
      </c>
      <c r="N80" s="110">
        <v>49.2</v>
      </c>
      <c r="O80" s="109">
        <v>18228</v>
      </c>
      <c r="P80" s="110">
        <v>12.1</v>
      </c>
      <c r="Q80" s="110">
        <v>54.7</v>
      </c>
      <c r="R80" s="39">
        <f t="shared" si="1"/>
        <v>97514</v>
      </c>
    </row>
    <row r="81" spans="1:18" ht="25.5" x14ac:dyDescent="0.2">
      <c r="A81" s="108" t="s">
        <v>959</v>
      </c>
      <c r="B81" s="109">
        <v>36576</v>
      </c>
      <c r="C81" s="109">
        <v>9650</v>
      </c>
      <c r="D81" s="110">
        <v>26.4</v>
      </c>
      <c r="E81" s="110">
        <v>49.1</v>
      </c>
      <c r="F81" s="109">
        <v>2596</v>
      </c>
      <c r="G81" s="110">
        <v>7.1</v>
      </c>
      <c r="H81" s="110">
        <v>48.1</v>
      </c>
      <c r="I81" s="109">
        <v>9265</v>
      </c>
      <c r="J81" s="110">
        <v>25.3</v>
      </c>
      <c r="K81" s="110">
        <v>49.7</v>
      </c>
      <c r="L81" s="109">
        <v>9795</v>
      </c>
      <c r="M81" s="110">
        <v>26.8</v>
      </c>
      <c r="N81" s="110">
        <v>49.4</v>
      </c>
      <c r="O81" s="109">
        <v>5270</v>
      </c>
      <c r="P81" s="110">
        <v>14.4</v>
      </c>
      <c r="Q81" s="110">
        <v>57.5</v>
      </c>
      <c r="R81" s="39">
        <f t="shared" si="1"/>
        <v>21656</v>
      </c>
    </row>
    <row r="82" spans="1:18" ht="25.5" x14ac:dyDescent="0.2">
      <c r="A82" s="108" t="s">
        <v>960</v>
      </c>
      <c r="B82" s="109">
        <v>9726</v>
      </c>
      <c r="C82" s="109">
        <v>2037</v>
      </c>
      <c r="D82" s="110">
        <v>20.9</v>
      </c>
      <c r="E82" s="110">
        <v>47.6</v>
      </c>
      <c r="F82" s="109">
        <v>1893</v>
      </c>
      <c r="G82" s="110">
        <v>19.5</v>
      </c>
      <c r="H82" s="110">
        <v>53.4</v>
      </c>
      <c r="I82" s="109">
        <v>1925</v>
      </c>
      <c r="J82" s="110">
        <v>19.8</v>
      </c>
      <c r="K82" s="110">
        <v>47.6</v>
      </c>
      <c r="L82" s="109">
        <v>2274</v>
      </c>
      <c r="M82" s="110">
        <v>23.4</v>
      </c>
      <c r="N82" s="110">
        <v>48.7</v>
      </c>
      <c r="O82" s="109">
        <v>1597</v>
      </c>
      <c r="P82" s="110">
        <v>16.399999999999999</v>
      </c>
      <c r="Q82" s="110">
        <v>57.8</v>
      </c>
      <c r="R82" s="39">
        <f t="shared" si="1"/>
        <v>6092</v>
      </c>
    </row>
    <row r="83" spans="1:18" ht="25.5" x14ac:dyDescent="0.2">
      <c r="A83" s="108" t="s">
        <v>961</v>
      </c>
      <c r="B83" s="109">
        <v>9783</v>
      </c>
      <c r="C83" s="109">
        <v>2183</v>
      </c>
      <c r="D83" s="110">
        <v>22.3</v>
      </c>
      <c r="E83" s="110">
        <v>48.2</v>
      </c>
      <c r="F83" s="110">
        <v>674</v>
      </c>
      <c r="G83" s="110">
        <v>6.9</v>
      </c>
      <c r="H83" s="110">
        <v>42.9</v>
      </c>
      <c r="I83" s="109">
        <v>2112</v>
      </c>
      <c r="J83" s="110">
        <v>21.6</v>
      </c>
      <c r="K83" s="110">
        <v>47.7</v>
      </c>
      <c r="L83" s="109">
        <v>2848</v>
      </c>
      <c r="M83" s="110">
        <v>29.1</v>
      </c>
      <c r="N83" s="110">
        <v>47.9</v>
      </c>
      <c r="O83" s="109">
        <v>1966</v>
      </c>
      <c r="P83" s="110">
        <v>20.100000000000001</v>
      </c>
      <c r="Q83" s="110">
        <v>58.1</v>
      </c>
      <c r="R83" s="39">
        <f t="shared" si="1"/>
        <v>5634</v>
      </c>
    </row>
    <row r="84" spans="1:18" ht="25.5" x14ac:dyDescent="0.2">
      <c r="A84" s="108" t="s">
        <v>962</v>
      </c>
      <c r="B84" s="109">
        <v>24895</v>
      </c>
      <c r="C84" s="109">
        <v>6210</v>
      </c>
      <c r="D84" s="110">
        <v>24.9</v>
      </c>
      <c r="E84" s="110">
        <v>47.9</v>
      </c>
      <c r="F84" s="109">
        <v>1850</v>
      </c>
      <c r="G84" s="110">
        <v>7.4</v>
      </c>
      <c r="H84" s="110">
        <v>44.6</v>
      </c>
      <c r="I84" s="109">
        <v>5267</v>
      </c>
      <c r="J84" s="110">
        <v>21.2</v>
      </c>
      <c r="K84" s="110">
        <v>48.2</v>
      </c>
      <c r="L84" s="109">
        <v>7241</v>
      </c>
      <c r="M84" s="110">
        <v>29.1</v>
      </c>
      <c r="N84" s="110">
        <v>48.5</v>
      </c>
      <c r="O84" s="109">
        <v>4327</v>
      </c>
      <c r="P84" s="110">
        <v>17.399999999999999</v>
      </c>
      <c r="Q84" s="110">
        <v>53.1</v>
      </c>
      <c r="R84" s="39">
        <f t="shared" si="1"/>
        <v>14358</v>
      </c>
    </row>
    <row r="85" spans="1:18" ht="25.5" x14ac:dyDescent="0.2">
      <c r="A85" s="108" t="s">
        <v>963</v>
      </c>
      <c r="B85" s="109">
        <v>3558</v>
      </c>
      <c r="C85" s="110">
        <v>778</v>
      </c>
      <c r="D85" s="110">
        <v>21.9</v>
      </c>
      <c r="E85" s="110">
        <v>48.2</v>
      </c>
      <c r="F85" s="110">
        <v>206</v>
      </c>
      <c r="G85" s="110">
        <v>5.8</v>
      </c>
      <c r="H85" s="110">
        <v>42.2</v>
      </c>
      <c r="I85" s="110">
        <v>658</v>
      </c>
      <c r="J85" s="110">
        <v>18.5</v>
      </c>
      <c r="K85" s="110">
        <v>49.2</v>
      </c>
      <c r="L85" s="110">
        <v>979</v>
      </c>
      <c r="M85" s="110">
        <v>27.5</v>
      </c>
      <c r="N85" s="110">
        <v>48.4</v>
      </c>
      <c r="O85" s="110">
        <v>937</v>
      </c>
      <c r="P85" s="110">
        <v>26.3</v>
      </c>
      <c r="Q85" s="110">
        <v>56.7</v>
      </c>
      <c r="R85" s="39">
        <f t="shared" si="1"/>
        <v>1843</v>
      </c>
    </row>
    <row r="86" spans="1:18" ht="25.5" x14ac:dyDescent="0.2">
      <c r="A86" s="108" t="s">
        <v>964</v>
      </c>
      <c r="B86" s="109">
        <v>21676</v>
      </c>
      <c r="C86" s="109">
        <v>5053</v>
      </c>
      <c r="D86" s="110">
        <v>23.3</v>
      </c>
      <c r="E86" s="110">
        <v>48.8</v>
      </c>
      <c r="F86" s="109">
        <v>1459</v>
      </c>
      <c r="G86" s="110">
        <v>6.7</v>
      </c>
      <c r="H86" s="110">
        <v>47.5</v>
      </c>
      <c r="I86" s="109">
        <v>5007</v>
      </c>
      <c r="J86" s="110">
        <v>23.1</v>
      </c>
      <c r="K86" s="110">
        <v>49.2</v>
      </c>
      <c r="L86" s="109">
        <v>6465</v>
      </c>
      <c r="M86" s="110">
        <v>29.8</v>
      </c>
      <c r="N86" s="110">
        <v>49.7</v>
      </c>
      <c r="O86" s="109">
        <v>3692</v>
      </c>
      <c r="P86" s="110">
        <v>17</v>
      </c>
      <c r="Q86" s="110">
        <v>53.6</v>
      </c>
      <c r="R86" s="39">
        <f t="shared" si="1"/>
        <v>12931</v>
      </c>
    </row>
    <row r="87" spans="1:18" ht="25.5" x14ac:dyDescent="0.2">
      <c r="A87" s="108" t="s">
        <v>965</v>
      </c>
      <c r="B87" s="109">
        <v>13843</v>
      </c>
      <c r="C87" s="109">
        <v>3326</v>
      </c>
      <c r="D87" s="110">
        <v>24</v>
      </c>
      <c r="E87" s="110">
        <v>49.6</v>
      </c>
      <c r="F87" s="109">
        <v>1004</v>
      </c>
      <c r="G87" s="110">
        <v>7.3</v>
      </c>
      <c r="H87" s="110">
        <v>43.8</v>
      </c>
      <c r="I87" s="109">
        <v>2825</v>
      </c>
      <c r="J87" s="110">
        <v>20.399999999999999</v>
      </c>
      <c r="K87" s="110">
        <v>49.2</v>
      </c>
      <c r="L87" s="109">
        <v>3770</v>
      </c>
      <c r="M87" s="110">
        <v>27.2</v>
      </c>
      <c r="N87" s="110">
        <v>49.5</v>
      </c>
      <c r="O87" s="109">
        <v>2918</v>
      </c>
      <c r="P87" s="110">
        <v>21.1</v>
      </c>
      <c r="Q87" s="110">
        <v>57.1</v>
      </c>
      <c r="R87" s="39">
        <f t="shared" si="1"/>
        <v>7599</v>
      </c>
    </row>
    <row r="88" spans="1:18" ht="25.5" x14ac:dyDescent="0.2">
      <c r="A88" s="108" t="s">
        <v>966</v>
      </c>
      <c r="B88" s="109">
        <v>19136</v>
      </c>
      <c r="C88" s="109">
        <v>4523</v>
      </c>
      <c r="D88" s="110">
        <v>23.6</v>
      </c>
      <c r="E88" s="110">
        <v>49.2</v>
      </c>
      <c r="F88" s="109">
        <v>1381</v>
      </c>
      <c r="G88" s="110">
        <v>7.2</v>
      </c>
      <c r="H88" s="110">
        <v>50.7</v>
      </c>
      <c r="I88" s="109">
        <v>5065</v>
      </c>
      <c r="J88" s="110">
        <v>26.5</v>
      </c>
      <c r="K88" s="110">
        <v>57</v>
      </c>
      <c r="L88" s="109">
        <v>5348</v>
      </c>
      <c r="M88" s="110">
        <v>27.9</v>
      </c>
      <c r="N88" s="110">
        <v>51.4</v>
      </c>
      <c r="O88" s="109">
        <v>2819</v>
      </c>
      <c r="P88" s="110">
        <v>14.7</v>
      </c>
      <c r="Q88" s="110">
        <v>56.7</v>
      </c>
      <c r="R88" s="39">
        <f t="shared" si="1"/>
        <v>11794</v>
      </c>
    </row>
    <row r="89" spans="1:18" ht="38.25" x14ac:dyDescent="0.2">
      <c r="A89" s="108" t="s">
        <v>967</v>
      </c>
      <c r="B89" s="109">
        <v>238136</v>
      </c>
      <c r="C89" s="109">
        <v>63598</v>
      </c>
      <c r="D89" s="110">
        <v>26.7</v>
      </c>
      <c r="E89" s="110">
        <v>49.2</v>
      </c>
      <c r="F89" s="109">
        <v>17047</v>
      </c>
      <c r="G89" s="110">
        <v>7.2</v>
      </c>
      <c r="H89" s="110">
        <v>47.5</v>
      </c>
      <c r="I89" s="109">
        <v>63107</v>
      </c>
      <c r="J89" s="110">
        <v>26.5</v>
      </c>
      <c r="K89" s="110">
        <v>50.6</v>
      </c>
      <c r="L89" s="109">
        <v>69400</v>
      </c>
      <c r="M89" s="110">
        <v>29.1</v>
      </c>
      <c r="N89" s="110">
        <v>50.8</v>
      </c>
      <c r="O89" s="109">
        <v>24984</v>
      </c>
      <c r="P89" s="110">
        <v>10.5</v>
      </c>
      <c r="Q89" s="110">
        <v>55.2</v>
      </c>
      <c r="R89" s="39">
        <f t="shared" si="1"/>
        <v>149554</v>
      </c>
    </row>
    <row r="90" spans="1:18" ht="38.25" x14ac:dyDescent="0.2">
      <c r="A90" s="108" t="s">
        <v>968</v>
      </c>
      <c r="B90" s="109">
        <v>11211</v>
      </c>
      <c r="C90" s="109">
        <v>2808</v>
      </c>
      <c r="D90" s="110">
        <v>25</v>
      </c>
      <c r="E90" s="110">
        <v>49.8</v>
      </c>
      <c r="F90" s="110">
        <v>812</v>
      </c>
      <c r="G90" s="110">
        <v>7.2</v>
      </c>
      <c r="H90" s="110">
        <v>44.7</v>
      </c>
      <c r="I90" s="109">
        <v>2475</v>
      </c>
      <c r="J90" s="110">
        <v>22.1</v>
      </c>
      <c r="K90" s="110">
        <v>48.8</v>
      </c>
      <c r="L90" s="109">
        <v>2991</v>
      </c>
      <c r="M90" s="110">
        <v>26.7</v>
      </c>
      <c r="N90" s="110">
        <v>48.6</v>
      </c>
      <c r="O90" s="109">
        <v>2125</v>
      </c>
      <c r="P90" s="110">
        <v>19</v>
      </c>
      <c r="Q90" s="110">
        <v>55.3</v>
      </c>
      <c r="R90" s="39">
        <f t="shared" si="1"/>
        <v>6278</v>
      </c>
    </row>
    <row r="91" spans="1:18" ht="25.5" x14ac:dyDescent="0.2">
      <c r="A91" s="108" t="s">
        <v>969</v>
      </c>
      <c r="B91" s="109">
        <v>6576</v>
      </c>
      <c r="C91" s="109">
        <v>1574</v>
      </c>
      <c r="D91" s="110">
        <v>23.9</v>
      </c>
      <c r="E91" s="110">
        <v>47.5</v>
      </c>
      <c r="F91" s="110">
        <v>439</v>
      </c>
      <c r="G91" s="110">
        <v>6.7</v>
      </c>
      <c r="H91" s="110">
        <v>46</v>
      </c>
      <c r="I91" s="109">
        <v>1412</v>
      </c>
      <c r="J91" s="110">
        <v>21.5</v>
      </c>
      <c r="K91" s="110">
        <v>49.5</v>
      </c>
      <c r="L91" s="109">
        <v>1982</v>
      </c>
      <c r="M91" s="110">
        <v>30.1</v>
      </c>
      <c r="N91" s="110">
        <v>48.3</v>
      </c>
      <c r="O91" s="109">
        <v>1169</v>
      </c>
      <c r="P91" s="110">
        <v>17.8</v>
      </c>
      <c r="Q91" s="110">
        <v>54.3</v>
      </c>
      <c r="R91" s="39">
        <f t="shared" si="1"/>
        <v>3833</v>
      </c>
    </row>
    <row r="92" spans="1:18" ht="25.5" x14ac:dyDescent="0.2">
      <c r="A92" s="108" t="s">
        <v>970</v>
      </c>
      <c r="B92" s="109">
        <v>51461</v>
      </c>
      <c r="C92" s="109">
        <v>9969</v>
      </c>
      <c r="D92" s="110">
        <v>19.399999999999999</v>
      </c>
      <c r="E92" s="110">
        <v>47.9</v>
      </c>
      <c r="F92" s="109">
        <v>10981</v>
      </c>
      <c r="G92" s="110">
        <v>21.3</v>
      </c>
      <c r="H92" s="110">
        <v>54.2</v>
      </c>
      <c r="I92" s="109">
        <v>10805</v>
      </c>
      <c r="J92" s="110">
        <v>21</v>
      </c>
      <c r="K92" s="110">
        <v>47.9</v>
      </c>
      <c r="L92" s="109">
        <v>12815</v>
      </c>
      <c r="M92" s="110">
        <v>24.9</v>
      </c>
      <c r="N92" s="110">
        <v>49.7</v>
      </c>
      <c r="O92" s="109">
        <v>6891</v>
      </c>
      <c r="P92" s="110">
        <v>13.4</v>
      </c>
      <c r="Q92" s="110">
        <v>56.5</v>
      </c>
      <c r="R92" s="39">
        <f t="shared" si="1"/>
        <v>34601</v>
      </c>
    </row>
    <row r="93" spans="1:18" ht="25.5" x14ac:dyDescent="0.2">
      <c r="A93" s="108" t="s">
        <v>971</v>
      </c>
      <c r="B93" s="109">
        <v>124700</v>
      </c>
      <c r="C93" s="109">
        <v>37361</v>
      </c>
      <c r="D93" s="110">
        <v>30</v>
      </c>
      <c r="E93" s="110">
        <v>49</v>
      </c>
      <c r="F93" s="109">
        <v>8237</v>
      </c>
      <c r="G93" s="110">
        <v>6.6</v>
      </c>
      <c r="H93" s="110">
        <v>48.1</v>
      </c>
      <c r="I93" s="109">
        <v>36697</v>
      </c>
      <c r="J93" s="110">
        <v>29.4</v>
      </c>
      <c r="K93" s="110">
        <v>49.8</v>
      </c>
      <c r="L93" s="109">
        <v>30471</v>
      </c>
      <c r="M93" s="110">
        <v>24.4</v>
      </c>
      <c r="N93" s="110">
        <v>49.2</v>
      </c>
      <c r="O93" s="109">
        <v>11934</v>
      </c>
      <c r="P93" s="110">
        <v>9.6</v>
      </c>
      <c r="Q93" s="110">
        <v>54.8</v>
      </c>
      <c r="R93" s="39">
        <f t="shared" si="1"/>
        <v>75405</v>
      </c>
    </row>
    <row r="94" spans="1:18" ht="38.25" x14ac:dyDescent="0.2">
      <c r="A94" s="108" t="s">
        <v>972</v>
      </c>
      <c r="B94" s="109">
        <v>10438</v>
      </c>
      <c r="C94" s="109">
        <v>2475</v>
      </c>
      <c r="D94" s="110">
        <v>23.7</v>
      </c>
      <c r="E94" s="110">
        <v>47.4</v>
      </c>
      <c r="F94" s="110">
        <v>756</v>
      </c>
      <c r="G94" s="110">
        <v>7.2</v>
      </c>
      <c r="H94" s="110">
        <v>43</v>
      </c>
      <c r="I94" s="109">
        <v>2259</v>
      </c>
      <c r="J94" s="110">
        <v>21.6</v>
      </c>
      <c r="K94" s="110">
        <v>47.9</v>
      </c>
      <c r="L94" s="109">
        <v>2917</v>
      </c>
      <c r="M94" s="110">
        <v>27.9</v>
      </c>
      <c r="N94" s="110">
        <v>48</v>
      </c>
      <c r="O94" s="109">
        <v>2031</v>
      </c>
      <c r="P94" s="110">
        <v>19.5</v>
      </c>
      <c r="Q94" s="110">
        <v>55.6</v>
      </c>
      <c r="R94" s="39">
        <f t="shared" si="1"/>
        <v>5932</v>
      </c>
    </row>
    <row r="96" spans="1:18" ht="123.75" x14ac:dyDescent="0.2">
      <c r="A96" s="111" t="s">
        <v>973</v>
      </c>
    </row>
    <row r="97" spans="1:17" ht="168.75" x14ac:dyDescent="0.2">
      <c r="A97" s="111" t="s">
        <v>974</v>
      </c>
    </row>
    <row r="102" spans="1:17" ht="76.5" x14ac:dyDescent="0.2">
      <c r="A102" s="104" t="s">
        <v>872</v>
      </c>
    </row>
    <row r="104" spans="1:17" x14ac:dyDescent="0.2">
      <c r="A104" s="87" t="s">
        <v>975</v>
      </c>
    </row>
    <row r="105" spans="1:17" x14ac:dyDescent="0.2">
      <c r="A105" s="105"/>
    </row>
    <row r="106" spans="1:17" ht="12.95" customHeight="1" x14ac:dyDescent="0.2">
      <c r="A106" s="244"/>
      <c r="B106" s="245"/>
      <c r="C106" s="244" t="s">
        <v>874</v>
      </c>
      <c r="D106" s="246"/>
      <c r="E106" s="245"/>
      <c r="F106" s="244" t="s">
        <v>875</v>
      </c>
      <c r="G106" s="246"/>
      <c r="H106" s="245"/>
      <c r="I106" s="244" t="s">
        <v>876</v>
      </c>
      <c r="J106" s="246"/>
      <c r="K106" s="245"/>
      <c r="L106" s="244" t="s">
        <v>877</v>
      </c>
      <c r="M106" s="246"/>
      <c r="N106" s="245"/>
      <c r="O106" s="244" t="s">
        <v>878</v>
      </c>
      <c r="P106" s="246"/>
      <c r="Q106" s="245"/>
    </row>
    <row r="107" spans="1:17" ht="25.5" x14ac:dyDescent="0.2">
      <c r="A107" s="106" t="s">
        <v>880</v>
      </c>
      <c r="B107" s="106" t="s">
        <v>881</v>
      </c>
      <c r="C107" s="247" t="s">
        <v>882</v>
      </c>
      <c r="D107" s="247" t="s">
        <v>883</v>
      </c>
      <c r="E107" s="106" t="s">
        <v>883</v>
      </c>
      <c r="F107" s="247" t="s">
        <v>882</v>
      </c>
      <c r="G107" s="247" t="s">
        <v>883</v>
      </c>
      <c r="H107" s="106" t="s">
        <v>883</v>
      </c>
      <c r="I107" s="247" t="s">
        <v>882</v>
      </c>
      <c r="J107" s="247" t="s">
        <v>883</v>
      </c>
      <c r="K107" s="106" t="s">
        <v>883</v>
      </c>
      <c r="L107" s="247" t="s">
        <v>882</v>
      </c>
      <c r="M107" s="247" t="s">
        <v>883</v>
      </c>
      <c r="N107" s="106" t="s">
        <v>883</v>
      </c>
      <c r="O107" s="247" t="s">
        <v>882</v>
      </c>
      <c r="P107" s="247" t="s">
        <v>883</v>
      </c>
      <c r="Q107" s="106" t="s">
        <v>883</v>
      </c>
    </row>
    <row r="108" spans="1:17" x14ac:dyDescent="0.2">
      <c r="A108" s="107" t="s">
        <v>884</v>
      </c>
      <c r="B108" s="107" t="s">
        <v>885</v>
      </c>
      <c r="C108" s="248"/>
      <c r="D108" s="248"/>
      <c r="E108" s="107" t="s">
        <v>84</v>
      </c>
      <c r="F108" s="248"/>
      <c r="G108" s="248"/>
      <c r="H108" s="107" t="s">
        <v>84</v>
      </c>
      <c r="I108" s="248"/>
      <c r="J108" s="248"/>
      <c r="K108" s="107" t="s">
        <v>84</v>
      </c>
      <c r="L108" s="248"/>
      <c r="M108" s="248"/>
      <c r="N108" s="107" t="s">
        <v>84</v>
      </c>
      <c r="O108" s="248"/>
      <c r="P108" s="248"/>
      <c r="Q108" s="107" t="s">
        <v>84</v>
      </c>
    </row>
    <row r="109" spans="1:17" ht="51" x14ac:dyDescent="0.2">
      <c r="A109" s="108" t="s">
        <v>976</v>
      </c>
      <c r="B109" s="110">
        <v>856</v>
      </c>
      <c r="C109" s="110">
        <v>190</v>
      </c>
      <c r="D109" s="110">
        <v>22.2</v>
      </c>
      <c r="E109" s="110">
        <v>42.1</v>
      </c>
      <c r="F109" s="110">
        <v>44</v>
      </c>
      <c r="G109" s="110">
        <v>5.0999999999999996</v>
      </c>
      <c r="H109" s="110">
        <v>40.9</v>
      </c>
      <c r="I109" s="110">
        <v>165</v>
      </c>
      <c r="J109" s="110">
        <v>19.3</v>
      </c>
      <c r="K109" s="110">
        <v>53.3</v>
      </c>
      <c r="L109" s="110">
        <v>273</v>
      </c>
      <c r="M109" s="110">
        <v>31.9</v>
      </c>
      <c r="N109" s="110">
        <v>52</v>
      </c>
      <c r="O109" s="110">
        <v>184</v>
      </c>
      <c r="P109" s="110">
        <v>21.5</v>
      </c>
      <c r="Q109" s="110">
        <v>49.5</v>
      </c>
    </row>
    <row r="110" spans="1:17" ht="63.75" x14ac:dyDescent="0.2">
      <c r="A110" s="108" t="s">
        <v>977</v>
      </c>
      <c r="B110" s="110">
        <v>278</v>
      </c>
      <c r="C110" s="110">
        <v>32</v>
      </c>
      <c r="D110" s="110">
        <v>11.5</v>
      </c>
      <c r="E110" s="110">
        <v>53.1</v>
      </c>
      <c r="F110" s="110">
        <v>28</v>
      </c>
      <c r="G110" s="110">
        <v>10.1</v>
      </c>
      <c r="H110" s="110">
        <v>42.9</v>
      </c>
      <c r="I110" s="110">
        <v>32</v>
      </c>
      <c r="J110" s="110">
        <v>11.5</v>
      </c>
      <c r="K110" s="110">
        <v>53.1</v>
      </c>
      <c r="L110" s="110">
        <v>112</v>
      </c>
      <c r="M110" s="110">
        <v>40.299999999999997</v>
      </c>
      <c r="N110" s="110">
        <v>46.4</v>
      </c>
      <c r="O110" s="110">
        <v>74</v>
      </c>
      <c r="P110" s="110">
        <v>26.6</v>
      </c>
      <c r="Q110" s="110">
        <v>44.6</v>
      </c>
    </row>
    <row r="111" spans="1:17" ht="51" x14ac:dyDescent="0.2">
      <c r="A111" s="108" t="s">
        <v>978</v>
      </c>
      <c r="B111" s="110">
        <v>42</v>
      </c>
      <c r="C111" s="110">
        <v>7</v>
      </c>
      <c r="D111" s="110">
        <v>16.7</v>
      </c>
      <c r="E111" s="110">
        <v>42.9</v>
      </c>
      <c r="F111" s="110">
        <v>0</v>
      </c>
      <c r="G111" s="110">
        <v>0</v>
      </c>
      <c r="H111" s="110" t="s">
        <v>979</v>
      </c>
      <c r="I111" s="110">
        <v>4</v>
      </c>
      <c r="J111" s="110">
        <v>9.5</v>
      </c>
      <c r="K111" s="110">
        <v>50</v>
      </c>
      <c r="L111" s="110">
        <v>15</v>
      </c>
      <c r="M111" s="110">
        <v>35.700000000000003</v>
      </c>
      <c r="N111" s="110">
        <v>60</v>
      </c>
      <c r="O111" s="110">
        <v>16</v>
      </c>
      <c r="P111" s="110">
        <v>38.1</v>
      </c>
      <c r="Q111" s="110">
        <v>56.3</v>
      </c>
    </row>
    <row r="112" spans="1:17" ht="51" x14ac:dyDescent="0.2">
      <c r="A112" s="108" t="s">
        <v>980</v>
      </c>
      <c r="B112" s="110">
        <v>53</v>
      </c>
      <c r="C112" s="110">
        <v>1</v>
      </c>
      <c r="D112" s="110">
        <v>1.9</v>
      </c>
      <c r="E112" s="110">
        <v>0</v>
      </c>
      <c r="F112" s="110">
        <v>5</v>
      </c>
      <c r="G112" s="110">
        <v>9.4</v>
      </c>
      <c r="H112" s="110">
        <v>40</v>
      </c>
      <c r="I112" s="110">
        <v>6</v>
      </c>
      <c r="J112" s="110">
        <v>11.3</v>
      </c>
      <c r="K112" s="110">
        <v>33.299999999999997</v>
      </c>
      <c r="L112" s="110">
        <v>30</v>
      </c>
      <c r="M112" s="110">
        <v>56.6</v>
      </c>
      <c r="N112" s="110">
        <v>43.3</v>
      </c>
      <c r="O112" s="110">
        <v>11</v>
      </c>
      <c r="P112" s="110">
        <v>20.8</v>
      </c>
      <c r="Q112" s="110">
        <v>54.5</v>
      </c>
    </row>
    <row r="113" spans="1:17" ht="51" x14ac:dyDescent="0.2">
      <c r="A113" s="108" t="s">
        <v>981</v>
      </c>
      <c r="B113" s="110">
        <v>169</v>
      </c>
      <c r="C113" s="110">
        <v>40</v>
      </c>
      <c r="D113" s="110">
        <v>23.7</v>
      </c>
      <c r="E113" s="110">
        <v>42.5</v>
      </c>
      <c r="F113" s="110">
        <v>10</v>
      </c>
      <c r="G113" s="110">
        <v>5.9</v>
      </c>
      <c r="H113" s="110">
        <v>40</v>
      </c>
      <c r="I113" s="110">
        <v>33</v>
      </c>
      <c r="J113" s="110">
        <v>19.5</v>
      </c>
      <c r="K113" s="110">
        <v>57.6</v>
      </c>
      <c r="L113" s="110">
        <v>60</v>
      </c>
      <c r="M113" s="110">
        <v>35.5</v>
      </c>
      <c r="N113" s="110">
        <v>50</v>
      </c>
      <c r="O113" s="110">
        <v>26</v>
      </c>
      <c r="P113" s="110">
        <v>15.4</v>
      </c>
      <c r="Q113" s="110">
        <v>50</v>
      </c>
    </row>
    <row r="114" spans="1:17" ht="51" x14ac:dyDescent="0.2">
      <c r="A114" s="108" t="s">
        <v>982</v>
      </c>
      <c r="B114" s="110">
        <v>28</v>
      </c>
      <c r="C114" s="110">
        <v>3</v>
      </c>
      <c r="D114" s="110">
        <v>10.7</v>
      </c>
      <c r="E114" s="110">
        <v>100</v>
      </c>
      <c r="F114" s="110">
        <v>0</v>
      </c>
      <c r="G114" s="110">
        <v>0</v>
      </c>
      <c r="H114" s="110" t="s">
        <v>979</v>
      </c>
      <c r="I114" s="110">
        <v>2</v>
      </c>
      <c r="J114" s="110">
        <v>7.1</v>
      </c>
      <c r="K114" s="110">
        <v>50</v>
      </c>
      <c r="L114" s="110">
        <v>13</v>
      </c>
      <c r="M114" s="110">
        <v>46.4</v>
      </c>
      <c r="N114" s="110">
        <v>38.5</v>
      </c>
      <c r="O114" s="110">
        <v>10</v>
      </c>
      <c r="P114" s="110">
        <v>35.700000000000003</v>
      </c>
      <c r="Q114" s="110">
        <v>50</v>
      </c>
    </row>
    <row r="115" spans="1:17" ht="63.75" x14ac:dyDescent="0.2">
      <c r="A115" s="108" t="s">
        <v>983</v>
      </c>
      <c r="B115" s="109">
        <v>1099</v>
      </c>
      <c r="C115" s="110">
        <v>192</v>
      </c>
      <c r="D115" s="110">
        <v>17.5</v>
      </c>
      <c r="E115" s="110">
        <v>45.8</v>
      </c>
      <c r="F115" s="110">
        <v>29</v>
      </c>
      <c r="G115" s="110">
        <v>2.6</v>
      </c>
      <c r="H115" s="110">
        <v>41.4</v>
      </c>
      <c r="I115" s="110">
        <v>157</v>
      </c>
      <c r="J115" s="110">
        <v>14.3</v>
      </c>
      <c r="K115" s="110">
        <v>54.1</v>
      </c>
      <c r="L115" s="110">
        <v>378</v>
      </c>
      <c r="M115" s="110">
        <v>34.4</v>
      </c>
      <c r="N115" s="110">
        <v>49.5</v>
      </c>
      <c r="O115" s="110">
        <v>343</v>
      </c>
      <c r="P115" s="110">
        <v>31.2</v>
      </c>
      <c r="Q115" s="110">
        <v>49.9</v>
      </c>
    </row>
    <row r="116" spans="1:17" ht="51" x14ac:dyDescent="0.2">
      <c r="A116" s="108" t="s">
        <v>984</v>
      </c>
      <c r="B116" s="110">
        <v>312</v>
      </c>
      <c r="C116" s="110">
        <v>33</v>
      </c>
      <c r="D116" s="110">
        <v>10.6</v>
      </c>
      <c r="E116" s="110">
        <v>57.6</v>
      </c>
      <c r="F116" s="110">
        <v>10</v>
      </c>
      <c r="G116" s="110">
        <v>3.2</v>
      </c>
      <c r="H116" s="110">
        <v>40</v>
      </c>
      <c r="I116" s="110">
        <v>42</v>
      </c>
      <c r="J116" s="110">
        <v>13.5</v>
      </c>
      <c r="K116" s="110">
        <v>45.2</v>
      </c>
      <c r="L116" s="110">
        <v>131</v>
      </c>
      <c r="M116" s="110">
        <v>42</v>
      </c>
      <c r="N116" s="110">
        <v>48.9</v>
      </c>
      <c r="O116" s="110">
        <v>96</v>
      </c>
      <c r="P116" s="110">
        <v>30.8</v>
      </c>
      <c r="Q116" s="110">
        <v>44.8</v>
      </c>
    </row>
    <row r="117" spans="1:17" ht="51" x14ac:dyDescent="0.2">
      <c r="A117" s="108" t="s">
        <v>985</v>
      </c>
      <c r="B117" s="110">
        <v>450</v>
      </c>
      <c r="C117" s="110">
        <v>55</v>
      </c>
      <c r="D117" s="110">
        <v>12.2</v>
      </c>
      <c r="E117" s="110">
        <v>52.7</v>
      </c>
      <c r="F117" s="110">
        <v>19</v>
      </c>
      <c r="G117" s="110">
        <v>4.2</v>
      </c>
      <c r="H117" s="110">
        <v>26.3</v>
      </c>
      <c r="I117" s="110">
        <v>55</v>
      </c>
      <c r="J117" s="110">
        <v>12.2</v>
      </c>
      <c r="K117" s="110">
        <v>49.1</v>
      </c>
      <c r="L117" s="110">
        <v>142</v>
      </c>
      <c r="M117" s="110">
        <v>31.6</v>
      </c>
      <c r="N117" s="110">
        <v>46.5</v>
      </c>
      <c r="O117" s="110">
        <v>179</v>
      </c>
      <c r="P117" s="110">
        <v>39.799999999999997</v>
      </c>
      <c r="Q117" s="110">
        <v>46.4</v>
      </c>
    </row>
    <row r="118" spans="1:17" ht="51" x14ac:dyDescent="0.2">
      <c r="A118" s="108" t="s">
        <v>986</v>
      </c>
      <c r="B118" s="110">
        <v>178</v>
      </c>
      <c r="C118" s="110">
        <v>12</v>
      </c>
      <c r="D118" s="110">
        <v>6.7</v>
      </c>
      <c r="E118" s="110">
        <v>50</v>
      </c>
      <c r="F118" s="110">
        <v>10</v>
      </c>
      <c r="G118" s="110">
        <v>5.6</v>
      </c>
      <c r="H118" s="110">
        <v>60</v>
      </c>
      <c r="I118" s="110">
        <v>24</v>
      </c>
      <c r="J118" s="110">
        <v>13.5</v>
      </c>
      <c r="K118" s="110">
        <v>41.7</v>
      </c>
      <c r="L118" s="110">
        <v>72</v>
      </c>
      <c r="M118" s="110">
        <v>40.4</v>
      </c>
      <c r="N118" s="110">
        <v>50</v>
      </c>
      <c r="O118" s="110">
        <v>60</v>
      </c>
      <c r="P118" s="110">
        <v>33.700000000000003</v>
      </c>
      <c r="Q118" s="110">
        <v>45</v>
      </c>
    </row>
    <row r="119" spans="1:17" ht="51" x14ac:dyDescent="0.2">
      <c r="A119" s="108" t="s">
        <v>987</v>
      </c>
      <c r="B119" s="110">
        <v>844</v>
      </c>
      <c r="C119" s="110">
        <v>116</v>
      </c>
      <c r="D119" s="110">
        <v>13.7</v>
      </c>
      <c r="E119" s="110">
        <v>45.7</v>
      </c>
      <c r="F119" s="110">
        <v>40</v>
      </c>
      <c r="G119" s="110">
        <v>4.7</v>
      </c>
      <c r="H119" s="110">
        <v>52.5</v>
      </c>
      <c r="I119" s="110">
        <v>124</v>
      </c>
      <c r="J119" s="110">
        <v>14.7</v>
      </c>
      <c r="K119" s="110">
        <v>46</v>
      </c>
      <c r="L119" s="110">
        <v>289</v>
      </c>
      <c r="M119" s="110">
        <v>34.200000000000003</v>
      </c>
      <c r="N119" s="110">
        <v>51.6</v>
      </c>
      <c r="O119" s="110">
        <v>275</v>
      </c>
      <c r="P119" s="110">
        <v>32.6</v>
      </c>
      <c r="Q119" s="110">
        <v>47.6</v>
      </c>
    </row>
    <row r="120" spans="1:17" ht="51" x14ac:dyDescent="0.2">
      <c r="A120" s="108" t="s">
        <v>988</v>
      </c>
      <c r="B120" s="110">
        <v>430</v>
      </c>
      <c r="C120" s="110">
        <v>94</v>
      </c>
      <c r="D120" s="110">
        <v>21.9</v>
      </c>
      <c r="E120" s="110">
        <v>43.6</v>
      </c>
      <c r="F120" s="110">
        <v>30</v>
      </c>
      <c r="G120" s="110">
        <v>7</v>
      </c>
      <c r="H120" s="110">
        <v>46.7</v>
      </c>
      <c r="I120" s="110">
        <v>93</v>
      </c>
      <c r="J120" s="110">
        <v>21.6</v>
      </c>
      <c r="K120" s="110">
        <v>52.7</v>
      </c>
      <c r="L120" s="110">
        <v>135</v>
      </c>
      <c r="M120" s="110">
        <v>31.4</v>
      </c>
      <c r="N120" s="110">
        <v>51.1</v>
      </c>
      <c r="O120" s="110">
        <v>78</v>
      </c>
      <c r="P120" s="110">
        <v>18.100000000000001</v>
      </c>
      <c r="Q120" s="110">
        <v>44.9</v>
      </c>
    </row>
    <row r="121" spans="1:17" ht="51" x14ac:dyDescent="0.2">
      <c r="A121" s="108" t="s">
        <v>989</v>
      </c>
      <c r="B121" s="110">
        <v>259</v>
      </c>
      <c r="C121" s="110">
        <v>62</v>
      </c>
      <c r="D121" s="110">
        <v>23.9</v>
      </c>
      <c r="E121" s="110">
        <v>46.8</v>
      </c>
      <c r="F121" s="110">
        <v>16</v>
      </c>
      <c r="G121" s="110">
        <v>6.2</v>
      </c>
      <c r="H121" s="110">
        <v>56.3</v>
      </c>
      <c r="I121" s="110">
        <v>59</v>
      </c>
      <c r="J121" s="110">
        <v>22.8</v>
      </c>
      <c r="K121" s="110">
        <v>42.4</v>
      </c>
      <c r="L121" s="110">
        <v>81</v>
      </c>
      <c r="M121" s="110">
        <v>31.3</v>
      </c>
      <c r="N121" s="110">
        <v>46.9</v>
      </c>
      <c r="O121" s="110">
        <v>41</v>
      </c>
      <c r="P121" s="110">
        <v>15.8</v>
      </c>
      <c r="Q121" s="110">
        <v>48.8</v>
      </c>
    </row>
    <row r="122" spans="1:17" ht="51" x14ac:dyDescent="0.2">
      <c r="A122" s="108" t="s">
        <v>990</v>
      </c>
      <c r="B122" s="110">
        <v>322</v>
      </c>
      <c r="C122" s="110">
        <v>64</v>
      </c>
      <c r="D122" s="110">
        <v>19.899999999999999</v>
      </c>
      <c r="E122" s="110">
        <v>42.2</v>
      </c>
      <c r="F122" s="110">
        <v>25</v>
      </c>
      <c r="G122" s="110">
        <v>7.8</v>
      </c>
      <c r="H122" s="110">
        <v>56</v>
      </c>
      <c r="I122" s="110">
        <v>58</v>
      </c>
      <c r="J122" s="110">
        <v>18</v>
      </c>
      <c r="K122" s="110">
        <v>46.6</v>
      </c>
      <c r="L122" s="110">
        <v>104</v>
      </c>
      <c r="M122" s="110">
        <v>32.299999999999997</v>
      </c>
      <c r="N122" s="110">
        <v>49</v>
      </c>
      <c r="O122" s="110">
        <v>71</v>
      </c>
      <c r="P122" s="110">
        <v>22</v>
      </c>
      <c r="Q122" s="110">
        <v>45.1</v>
      </c>
    </row>
    <row r="123" spans="1:17" ht="51" x14ac:dyDescent="0.2">
      <c r="A123" s="108" t="s">
        <v>991</v>
      </c>
      <c r="B123" s="110">
        <v>195</v>
      </c>
      <c r="C123" s="110">
        <v>28</v>
      </c>
      <c r="D123" s="110">
        <v>14.4</v>
      </c>
      <c r="E123" s="110">
        <v>53.6</v>
      </c>
      <c r="F123" s="110">
        <v>8</v>
      </c>
      <c r="G123" s="110">
        <v>4.0999999999999996</v>
      </c>
      <c r="H123" s="110">
        <v>50</v>
      </c>
      <c r="I123" s="110">
        <v>21</v>
      </c>
      <c r="J123" s="110">
        <v>10.8</v>
      </c>
      <c r="K123" s="110">
        <v>52.4</v>
      </c>
      <c r="L123" s="110">
        <v>82</v>
      </c>
      <c r="M123" s="110">
        <v>42.1</v>
      </c>
      <c r="N123" s="110">
        <v>48.8</v>
      </c>
      <c r="O123" s="110">
        <v>56</v>
      </c>
      <c r="P123" s="110">
        <v>28.7</v>
      </c>
      <c r="Q123" s="110">
        <v>48.2</v>
      </c>
    </row>
    <row r="124" spans="1:17" ht="51" x14ac:dyDescent="0.2">
      <c r="A124" s="108" t="s">
        <v>992</v>
      </c>
      <c r="B124" s="110">
        <v>463</v>
      </c>
      <c r="C124" s="110">
        <v>52</v>
      </c>
      <c r="D124" s="110">
        <v>11.2</v>
      </c>
      <c r="E124" s="110">
        <v>55.8</v>
      </c>
      <c r="F124" s="110">
        <v>23</v>
      </c>
      <c r="G124" s="110">
        <v>5</v>
      </c>
      <c r="H124" s="110">
        <v>43.5</v>
      </c>
      <c r="I124" s="110">
        <v>60</v>
      </c>
      <c r="J124" s="110">
        <v>13</v>
      </c>
      <c r="K124" s="110">
        <v>51.7</v>
      </c>
      <c r="L124" s="110">
        <v>180</v>
      </c>
      <c r="M124" s="110">
        <v>38.9</v>
      </c>
      <c r="N124" s="110">
        <v>42.2</v>
      </c>
      <c r="O124" s="110">
        <v>148</v>
      </c>
      <c r="P124" s="110">
        <v>32</v>
      </c>
      <c r="Q124" s="110">
        <v>50</v>
      </c>
    </row>
    <row r="125" spans="1:17" ht="38.25" x14ac:dyDescent="0.2">
      <c r="A125" s="108" t="s">
        <v>993</v>
      </c>
      <c r="B125" s="110">
        <v>50</v>
      </c>
      <c r="C125" s="110">
        <v>12</v>
      </c>
      <c r="D125" s="110">
        <v>24</v>
      </c>
      <c r="E125" s="110">
        <v>66.7</v>
      </c>
      <c r="F125" s="110">
        <v>0</v>
      </c>
      <c r="G125" s="110">
        <v>0</v>
      </c>
      <c r="H125" s="110" t="s">
        <v>979</v>
      </c>
      <c r="I125" s="110">
        <v>7</v>
      </c>
      <c r="J125" s="110">
        <v>14</v>
      </c>
      <c r="K125" s="110">
        <v>57.1</v>
      </c>
      <c r="L125" s="110">
        <v>17</v>
      </c>
      <c r="M125" s="110">
        <v>34</v>
      </c>
      <c r="N125" s="110">
        <v>35.299999999999997</v>
      </c>
      <c r="O125" s="110">
        <v>14</v>
      </c>
      <c r="P125" s="110">
        <v>28</v>
      </c>
      <c r="Q125" s="110">
        <v>57.1</v>
      </c>
    </row>
    <row r="126" spans="1:17" ht="51" x14ac:dyDescent="0.2">
      <c r="A126" s="108" t="s">
        <v>994</v>
      </c>
      <c r="B126" s="110">
        <v>45</v>
      </c>
      <c r="C126" s="110">
        <v>2</v>
      </c>
      <c r="D126" s="110">
        <v>4.4000000000000004</v>
      </c>
      <c r="E126" s="110">
        <v>100</v>
      </c>
      <c r="F126" s="110">
        <v>0</v>
      </c>
      <c r="G126" s="110">
        <v>0</v>
      </c>
      <c r="H126" s="110" t="s">
        <v>979</v>
      </c>
      <c r="I126" s="110">
        <v>6</v>
      </c>
      <c r="J126" s="110">
        <v>13.3</v>
      </c>
      <c r="K126" s="110">
        <v>33.299999999999997</v>
      </c>
      <c r="L126" s="110">
        <v>13</v>
      </c>
      <c r="M126" s="110">
        <v>28.9</v>
      </c>
      <c r="N126" s="110">
        <v>46.2</v>
      </c>
      <c r="O126" s="110">
        <v>24</v>
      </c>
      <c r="P126" s="110">
        <v>53.3</v>
      </c>
      <c r="Q126" s="110">
        <v>50</v>
      </c>
    </row>
    <row r="127" spans="1:17" ht="51" x14ac:dyDescent="0.2">
      <c r="A127" s="108" t="s">
        <v>995</v>
      </c>
      <c r="B127" s="110">
        <v>184</v>
      </c>
      <c r="C127" s="110">
        <v>39</v>
      </c>
      <c r="D127" s="110">
        <v>21.2</v>
      </c>
      <c r="E127" s="110">
        <v>41</v>
      </c>
      <c r="F127" s="110">
        <v>11</v>
      </c>
      <c r="G127" s="110">
        <v>6</v>
      </c>
      <c r="H127" s="110">
        <v>54.5</v>
      </c>
      <c r="I127" s="110">
        <v>37</v>
      </c>
      <c r="J127" s="110">
        <v>20.100000000000001</v>
      </c>
      <c r="K127" s="110">
        <v>48.6</v>
      </c>
      <c r="L127" s="110">
        <v>69</v>
      </c>
      <c r="M127" s="110">
        <v>37.5</v>
      </c>
      <c r="N127" s="110">
        <v>44.9</v>
      </c>
      <c r="O127" s="110">
        <v>28</v>
      </c>
      <c r="P127" s="110">
        <v>15.2</v>
      </c>
      <c r="Q127" s="110">
        <v>50</v>
      </c>
    </row>
    <row r="128" spans="1:17" ht="51" x14ac:dyDescent="0.2">
      <c r="A128" s="108" t="s">
        <v>996</v>
      </c>
      <c r="B128" s="110">
        <v>206</v>
      </c>
      <c r="C128" s="110">
        <v>47</v>
      </c>
      <c r="D128" s="110">
        <v>22.8</v>
      </c>
      <c r="E128" s="110">
        <v>46.8</v>
      </c>
      <c r="F128" s="110">
        <v>13</v>
      </c>
      <c r="G128" s="110">
        <v>6.3</v>
      </c>
      <c r="H128" s="110">
        <v>46.2</v>
      </c>
      <c r="I128" s="110">
        <v>45</v>
      </c>
      <c r="J128" s="110">
        <v>21.8</v>
      </c>
      <c r="K128" s="110">
        <v>44.4</v>
      </c>
      <c r="L128" s="110">
        <v>75</v>
      </c>
      <c r="M128" s="110">
        <v>36.4</v>
      </c>
      <c r="N128" s="110">
        <v>44</v>
      </c>
      <c r="O128" s="110">
        <v>26</v>
      </c>
      <c r="P128" s="110">
        <v>12.6</v>
      </c>
      <c r="Q128" s="110">
        <v>50</v>
      </c>
    </row>
    <row r="129" spans="1:17" ht="51" x14ac:dyDescent="0.2">
      <c r="A129" s="108" t="s">
        <v>997</v>
      </c>
      <c r="B129" s="110">
        <v>337</v>
      </c>
      <c r="C129" s="110">
        <v>44</v>
      </c>
      <c r="D129" s="110">
        <v>13.1</v>
      </c>
      <c r="E129" s="110">
        <v>38.6</v>
      </c>
      <c r="F129" s="110">
        <v>16</v>
      </c>
      <c r="G129" s="110">
        <v>4.7</v>
      </c>
      <c r="H129" s="110">
        <v>56.3</v>
      </c>
      <c r="I129" s="110">
        <v>41</v>
      </c>
      <c r="J129" s="110">
        <v>12.2</v>
      </c>
      <c r="K129" s="110">
        <v>48.8</v>
      </c>
      <c r="L129" s="110">
        <v>110</v>
      </c>
      <c r="M129" s="110">
        <v>32.6</v>
      </c>
      <c r="N129" s="110">
        <v>50.9</v>
      </c>
      <c r="O129" s="110">
        <v>126</v>
      </c>
      <c r="P129" s="110">
        <v>37.4</v>
      </c>
      <c r="Q129" s="110">
        <v>49.2</v>
      </c>
    </row>
    <row r="130" spans="1:17" ht="63.75" x14ac:dyDescent="0.2">
      <c r="A130" s="108" t="s">
        <v>998</v>
      </c>
      <c r="B130" s="110">
        <v>105</v>
      </c>
      <c r="C130" s="110">
        <v>20</v>
      </c>
      <c r="D130" s="110">
        <v>19</v>
      </c>
      <c r="E130" s="110">
        <v>45</v>
      </c>
      <c r="F130" s="110">
        <v>7</v>
      </c>
      <c r="G130" s="110">
        <v>6.7</v>
      </c>
      <c r="H130" s="110">
        <v>42.9</v>
      </c>
      <c r="I130" s="110">
        <v>20</v>
      </c>
      <c r="J130" s="110">
        <v>19</v>
      </c>
      <c r="K130" s="110">
        <v>40</v>
      </c>
      <c r="L130" s="110">
        <v>38</v>
      </c>
      <c r="M130" s="110">
        <v>36.200000000000003</v>
      </c>
      <c r="N130" s="110">
        <v>55.3</v>
      </c>
      <c r="O130" s="110">
        <v>20</v>
      </c>
      <c r="P130" s="110">
        <v>19</v>
      </c>
      <c r="Q130" s="110">
        <v>55</v>
      </c>
    </row>
    <row r="131" spans="1:17" ht="51" x14ac:dyDescent="0.2">
      <c r="A131" s="108" t="s">
        <v>999</v>
      </c>
      <c r="B131" s="110">
        <v>72</v>
      </c>
      <c r="C131" s="110">
        <v>15</v>
      </c>
      <c r="D131" s="110">
        <v>20.8</v>
      </c>
      <c r="E131" s="110">
        <v>46.7</v>
      </c>
      <c r="F131" s="110">
        <v>2</v>
      </c>
      <c r="G131" s="110">
        <v>2.8</v>
      </c>
      <c r="H131" s="110">
        <v>50</v>
      </c>
      <c r="I131" s="110">
        <v>15</v>
      </c>
      <c r="J131" s="110">
        <v>20.8</v>
      </c>
      <c r="K131" s="110">
        <v>73.3</v>
      </c>
      <c r="L131" s="110">
        <v>22</v>
      </c>
      <c r="M131" s="110">
        <v>30.6</v>
      </c>
      <c r="N131" s="110">
        <v>54.5</v>
      </c>
      <c r="O131" s="110">
        <v>18</v>
      </c>
      <c r="P131" s="110">
        <v>25</v>
      </c>
      <c r="Q131" s="110">
        <v>27.8</v>
      </c>
    </row>
    <row r="132" spans="1:17" ht="51" x14ac:dyDescent="0.2">
      <c r="A132" s="108" t="s">
        <v>1000</v>
      </c>
      <c r="B132" s="110">
        <v>200</v>
      </c>
      <c r="C132" s="110">
        <v>44</v>
      </c>
      <c r="D132" s="110">
        <v>22</v>
      </c>
      <c r="E132" s="110">
        <v>47.7</v>
      </c>
      <c r="F132" s="110">
        <v>17</v>
      </c>
      <c r="G132" s="110">
        <v>8.5</v>
      </c>
      <c r="H132" s="110">
        <v>41.2</v>
      </c>
      <c r="I132" s="110">
        <v>39</v>
      </c>
      <c r="J132" s="110">
        <v>19.5</v>
      </c>
      <c r="K132" s="110">
        <v>43.6</v>
      </c>
      <c r="L132" s="110">
        <v>64</v>
      </c>
      <c r="M132" s="110">
        <v>32</v>
      </c>
      <c r="N132" s="110">
        <v>45.3</v>
      </c>
      <c r="O132" s="110">
        <v>36</v>
      </c>
      <c r="P132" s="110">
        <v>18</v>
      </c>
      <c r="Q132" s="110">
        <v>41.7</v>
      </c>
    </row>
    <row r="133" spans="1:17" ht="63.75" x14ac:dyDescent="0.2">
      <c r="A133" s="108" t="s">
        <v>1001</v>
      </c>
      <c r="B133" s="110">
        <v>972</v>
      </c>
      <c r="C133" s="110">
        <v>163</v>
      </c>
      <c r="D133" s="110">
        <v>16.8</v>
      </c>
      <c r="E133" s="110">
        <v>47.9</v>
      </c>
      <c r="F133" s="110">
        <v>33</v>
      </c>
      <c r="G133" s="110">
        <v>3.4</v>
      </c>
      <c r="H133" s="110">
        <v>57.6</v>
      </c>
      <c r="I133" s="110">
        <v>120</v>
      </c>
      <c r="J133" s="110">
        <v>12.3</v>
      </c>
      <c r="K133" s="110">
        <v>47.5</v>
      </c>
      <c r="L133" s="110">
        <v>369</v>
      </c>
      <c r="M133" s="110">
        <v>38</v>
      </c>
      <c r="N133" s="110">
        <v>52</v>
      </c>
      <c r="O133" s="110">
        <v>287</v>
      </c>
      <c r="P133" s="110">
        <v>29.5</v>
      </c>
      <c r="Q133" s="110">
        <v>46.7</v>
      </c>
    </row>
    <row r="134" spans="1:17" ht="51" x14ac:dyDescent="0.2">
      <c r="A134" s="108" t="s">
        <v>1002</v>
      </c>
      <c r="B134" s="110">
        <v>109</v>
      </c>
      <c r="C134" s="110">
        <v>22</v>
      </c>
      <c r="D134" s="110">
        <v>20.2</v>
      </c>
      <c r="E134" s="110">
        <v>54.5</v>
      </c>
      <c r="F134" s="110">
        <v>1</v>
      </c>
      <c r="G134" s="110">
        <v>0.9</v>
      </c>
      <c r="H134" s="110">
        <v>100</v>
      </c>
      <c r="I134" s="110">
        <v>19</v>
      </c>
      <c r="J134" s="110">
        <v>17.399999999999999</v>
      </c>
      <c r="K134" s="110">
        <v>52.6</v>
      </c>
      <c r="L134" s="110">
        <v>41</v>
      </c>
      <c r="M134" s="110">
        <v>37.6</v>
      </c>
      <c r="N134" s="110">
        <v>39</v>
      </c>
      <c r="O134" s="110">
        <v>26</v>
      </c>
      <c r="P134" s="110">
        <v>23.9</v>
      </c>
      <c r="Q134" s="110">
        <v>57.7</v>
      </c>
    </row>
    <row r="135" spans="1:17" ht="63.75" x14ac:dyDescent="0.2">
      <c r="A135" s="108" t="s">
        <v>1003</v>
      </c>
      <c r="B135" s="110">
        <v>136</v>
      </c>
      <c r="C135" s="110">
        <v>25</v>
      </c>
      <c r="D135" s="110">
        <v>18.399999999999999</v>
      </c>
      <c r="E135" s="110">
        <v>40</v>
      </c>
      <c r="F135" s="110">
        <v>6</v>
      </c>
      <c r="G135" s="110">
        <v>4.4000000000000004</v>
      </c>
      <c r="H135" s="110">
        <v>50</v>
      </c>
      <c r="I135" s="110">
        <v>25</v>
      </c>
      <c r="J135" s="110">
        <v>18.399999999999999</v>
      </c>
      <c r="K135" s="110">
        <v>44</v>
      </c>
      <c r="L135" s="110">
        <v>57</v>
      </c>
      <c r="M135" s="110">
        <v>41.9</v>
      </c>
      <c r="N135" s="110">
        <v>43.9</v>
      </c>
      <c r="O135" s="110">
        <v>23</v>
      </c>
      <c r="P135" s="110">
        <v>16.899999999999999</v>
      </c>
      <c r="Q135" s="110">
        <v>69.599999999999994</v>
      </c>
    </row>
    <row r="136" spans="1:17" ht="51" x14ac:dyDescent="0.2">
      <c r="A136" s="108" t="s">
        <v>1004</v>
      </c>
      <c r="B136" s="110">
        <v>102</v>
      </c>
      <c r="C136" s="110">
        <v>18</v>
      </c>
      <c r="D136" s="110">
        <v>17.600000000000001</v>
      </c>
      <c r="E136" s="110">
        <v>38.9</v>
      </c>
      <c r="F136" s="110">
        <v>5</v>
      </c>
      <c r="G136" s="110">
        <v>4.9000000000000004</v>
      </c>
      <c r="H136" s="110">
        <v>80</v>
      </c>
      <c r="I136" s="110">
        <v>18</v>
      </c>
      <c r="J136" s="110">
        <v>17.600000000000001</v>
      </c>
      <c r="K136" s="110">
        <v>50</v>
      </c>
      <c r="L136" s="110">
        <v>39</v>
      </c>
      <c r="M136" s="110">
        <v>38.200000000000003</v>
      </c>
      <c r="N136" s="110">
        <v>41</v>
      </c>
      <c r="O136" s="110">
        <v>22</v>
      </c>
      <c r="P136" s="110">
        <v>21.6</v>
      </c>
      <c r="Q136" s="110">
        <v>50</v>
      </c>
    </row>
    <row r="137" spans="1:17" ht="51" x14ac:dyDescent="0.2">
      <c r="A137" s="108" t="s">
        <v>1005</v>
      </c>
      <c r="B137" s="110">
        <v>61</v>
      </c>
      <c r="C137" s="110">
        <v>8</v>
      </c>
      <c r="D137" s="110">
        <v>13.1</v>
      </c>
      <c r="E137" s="110">
        <v>37.5</v>
      </c>
      <c r="F137" s="110">
        <v>2</v>
      </c>
      <c r="G137" s="110">
        <v>3.3</v>
      </c>
      <c r="H137" s="110">
        <v>50</v>
      </c>
      <c r="I137" s="110">
        <v>10</v>
      </c>
      <c r="J137" s="110">
        <v>16.399999999999999</v>
      </c>
      <c r="K137" s="110">
        <v>50</v>
      </c>
      <c r="L137" s="110">
        <v>20</v>
      </c>
      <c r="M137" s="110">
        <v>32.799999999999997</v>
      </c>
      <c r="N137" s="110">
        <v>40</v>
      </c>
      <c r="O137" s="110">
        <v>21</v>
      </c>
      <c r="P137" s="110">
        <v>34.4</v>
      </c>
      <c r="Q137" s="110">
        <v>47.6</v>
      </c>
    </row>
    <row r="138" spans="1:17" ht="63.75" x14ac:dyDescent="0.2">
      <c r="A138" s="108" t="s">
        <v>1006</v>
      </c>
      <c r="B138" s="109">
        <v>1272</v>
      </c>
      <c r="C138" s="110">
        <v>146</v>
      </c>
      <c r="D138" s="110">
        <v>11.5</v>
      </c>
      <c r="E138" s="110">
        <v>53.4</v>
      </c>
      <c r="F138" s="110">
        <v>54</v>
      </c>
      <c r="G138" s="110">
        <v>4.2</v>
      </c>
      <c r="H138" s="110">
        <v>38.9</v>
      </c>
      <c r="I138" s="110">
        <v>152</v>
      </c>
      <c r="J138" s="110">
        <v>11.9</v>
      </c>
      <c r="K138" s="110">
        <v>46.1</v>
      </c>
      <c r="L138" s="110">
        <v>475</v>
      </c>
      <c r="M138" s="110">
        <v>37.299999999999997</v>
      </c>
      <c r="N138" s="110">
        <v>49.9</v>
      </c>
      <c r="O138" s="110">
        <v>445</v>
      </c>
      <c r="P138" s="110">
        <v>35</v>
      </c>
      <c r="Q138" s="110">
        <v>47.2</v>
      </c>
    </row>
    <row r="139" spans="1:17" ht="51" x14ac:dyDescent="0.2">
      <c r="A139" s="108" t="s">
        <v>1007</v>
      </c>
      <c r="B139" s="110">
        <v>329</v>
      </c>
      <c r="C139" s="110">
        <v>113</v>
      </c>
      <c r="D139" s="110">
        <v>34.299999999999997</v>
      </c>
      <c r="E139" s="110">
        <v>46</v>
      </c>
      <c r="F139" s="110">
        <v>28</v>
      </c>
      <c r="G139" s="110">
        <v>8.5</v>
      </c>
      <c r="H139" s="110">
        <v>53.6</v>
      </c>
      <c r="I139" s="110">
        <v>82</v>
      </c>
      <c r="J139" s="110">
        <v>24.9</v>
      </c>
      <c r="K139" s="110">
        <v>52.4</v>
      </c>
      <c r="L139" s="110">
        <v>70</v>
      </c>
      <c r="M139" s="110">
        <v>21.3</v>
      </c>
      <c r="N139" s="110">
        <v>50</v>
      </c>
      <c r="O139" s="110">
        <v>36</v>
      </c>
      <c r="P139" s="110">
        <v>10.9</v>
      </c>
      <c r="Q139" s="110">
        <v>44.4</v>
      </c>
    </row>
    <row r="140" spans="1:17" ht="51" x14ac:dyDescent="0.2">
      <c r="A140" s="108" t="s">
        <v>1008</v>
      </c>
      <c r="B140" s="110">
        <v>518</v>
      </c>
      <c r="C140" s="110">
        <v>86</v>
      </c>
      <c r="D140" s="110">
        <v>16.600000000000001</v>
      </c>
      <c r="E140" s="110">
        <v>41.9</v>
      </c>
      <c r="F140" s="110">
        <v>27</v>
      </c>
      <c r="G140" s="110">
        <v>5.2</v>
      </c>
      <c r="H140" s="110">
        <v>51.9</v>
      </c>
      <c r="I140" s="110">
        <v>94</v>
      </c>
      <c r="J140" s="110">
        <v>18.100000000000001</v>
      </c>
      <c r="K140" s="110">
        <v>48.9</v>
      </c>
      <c r="L140" s="110">
        <v>200</v>
      </c>
      <c r="M140" s="110">
        <v>38.6</v>
      </c>
      <c r="N140" s="110">
        <v>52</v>
      </c>
      <c r="O140" s="110">
        <v>111</v>
      </c>
      <c r="P140" s="110">
        <v>21.4</v>
      </c>
      <c r="Q140" s="110">
        <v>46.8</v>
      </c>
    </row>
    <row r="141" spans="1:17" ht="51" x14ac:dyDescent="0.2">
      <c r="A141" s="108" t="s">
        <v>1009</v>
      </c>
      <c r="B141" s="110">
        <v>208</v>
      </c>
      <c r="C141" s="110">
        <v>37</v>
      </c>
      <c r="D141" s="110">
        <v>17.8</v>
      </c>
      <c r="E141" s="110">
        <v>62.2</v>
      </c>
      <c r="F141" s="110">
        <v>13</v>
      </c>
      <c r="G141" s="110">
        <v>6.3</v>
      </c>
      <c r="H141" s="110">
        <v>46.2</v>
      </c>
      <c r="I141" s="110">
        <v>34</v>
      </c>
      <c r="J141" s="110">
        <v>16.3</v>
      </c>
      <c r="K141" s="110">
        <v>55.9</v>
      </c>
      <c r="L141" s="110">
        <v>55</v>
      </c>
      <c r="M141" s="110">
        <v>26.4</v>
      </c>
      <c r="N141" s="110">
        <v>47.3</v>
      </c>
      <c r="O141" s="110">
        <v>69</v>
      </c>
      <c r="P141" s="110">
        <v>33.200000000000003</v>
      </c>
      <c r="Q141" s="110">
        <v>43.5</v>
      </c>
    </row>
    <row r="142" spans="1:17" ht="51" x14ac:dyDescent="0.2">
      <c r="A142" s="108" t="s">
        <v>1010</v>
      </c>
      <c r="B142" s="110">
        <v>45</v>
      </c>
      <c r="C142" s="110">
        <v>3</v>
      </c>
      <c r="D142" s="110">
        <v>6.7</v>
      </c>
      <c r="E142" s="110">
        <v>100</v>
      </c>
      <c r="F142" s="110">
        <v>2</v>
      </c>
      <c r="G142" s="110">
        <v>4.4000000000000004</v>
      </c>
      <c r="H142" s="110">
        <v>0</v>
      </c>
      <c r="I142" s="110">
        <v>3</v>
      </c>
      <c r="J142" s="110">
        <v>6.7</v>
      </c>
      <c r="K142" s="110">
        <v>66.7</v>
      </c>
      <c r="L142" s="110">
        <v>20</v>
      </c>
      <c r="M142" s="110">
        <v>44.4</v>
      </c>
      <c r="N142" s="110">
        <v>40</v>
      </c>
      <c r="O142" s="110">
        <v>17</v>
      </c>
      <c r="P142" s="110">
        <v>37.799999999999997</v>
      </c>
      <c r="Q142" s="110">
        <v>41.2</v>
      </c>
    </row>
    <row r="143" spans="1:17" ht="51" x14ac:dyDescent="0.2">
      <c r="A143" s="108" t="s">
        <v>1011</v>
      </c>
      <c r="B143" s="110">
        <v>332</v>
      </c>
      <c r="C143" s="110">
        <v>47</v>
      </c>
      <c r="D143" s="110">
        <v>14.2</v>
      </c>
      <c r="E143" s="110">
        <v>46.8</v>
      </c>
      <c r="F143" s="110">
        <v>10</v>
      </c>
      <c r="G143" s="110">
        <v>3</v>
      </c>
      <c r="H143" s="110">
        <v>70</v>
      </c>
      <c r="I143" s="110">
        <v>57</v>
      </c>
      <c r="J143" s="110">
        <v>17.2</v>
      </c>
      <c r="K143" s="110">
        <v>45.6</v>
      </c>
      <c r="L143" s="110">
        <v>119</v>
      </c>
      <c r="M143" s="110">
        <v>35.799999999999997</v>
      </c>
      <c r="N143" s="110">
        <v>51.3</v>
      </c>
      <c r="O143" s="110">
        <v>99</v>
      </c>
      <c r="P143" s="110">
        <v>29.8</v>
      </c>
      <c r="Q143" s="110">
        <v>42.4</v>
      </c>
    </row>
    <row r="144" spans="1:17" ht="63.75" x14ac:dyDescent="0.2">
      <c r="A144" s="108" t="s">
        <v>1012</v>
      </c>
      <c r="B144" s="110">
        <v>316</v>
      </c>
      <c r="C144" s="110">
        <v>62</v>
      </c>
      <c r="D144" s="110">
        <v>19.600000000000001</v>
      </c>
      <c r="E144" s="110">
        <v>54.8</v>
      </c>
      <c r="F144" s="110">
        <v>11</v>
      </c>
      <c r="G144" s="110">
        <v>3.5</v>
      </c>
      <c r="H144" s="110">
        <v>54.5</v>
      </c>
      <c r="I144" s="110">
        <v>57</v>
      </c>
      <c r="J144" s="110">
        <v>18</v>
      </c>
      <c r="K144" s="110">
        <v>47.4</v>
      </c>
      <c r="L144" s="110">
        <v>99</v>
      </c>
      <c r="M144" s="110">
        <v>31.3</v>
      </c>
      <c r="N144" s="110">
        <v>46.5</v>
      </c>
      <c r="O144" s="110">
        <v>87</v>
      </c>
      <c r="P144" s="110">
        <v>27.5</v>
      </c>
      <c r="Q144" s="110">
        <v>47.1</v>
      </c>
    </row>
    <row r="145" spans="1:17" ht="63.75" x14ac:dyDescent="0.2">
      <c r="A145" s="108" t="s">
        <v>1013</v>
      </c>
      <c r="B145" s="110">
        <v>268</v>
      </c>
      <c r="C145" s="110">
        <v>33</v>
      </c>
      <c r="D145" s="110">
        <v>12.3</v>
      </c>
      <c r="E145" s="110">
        <v>51.5</v>
      </c>
      <c r="F145" s="110">
        <v>3</v>
      </c>
      <c r="G145" s="110">
        <v>1.1000000000000001</v>
      </c>
      <c r="H145" s="110">
        <v>66.7</v>
      </c>
      <c r="I145" s="110">
        <v>20</v>
      </c>
      <c r="J145" s="110">
        <v>7.5</v>
      </c>
      <c r="K145" s="110">
        <v>55</v>
      </c>
      <c r="L145" s="110">
        <v>96</v>
      </c>
      <c r="M145" s="110">
        <v>35.799999999999997</v>
      </c>
      <c r="N145" s="110">
        <v>44.8</v>
      </c>
      <c r="O145" s="110">
        <v>116</v>
      </c>
      <c r="P145" s="110">
        <v>43.3</v>
      </c>
      <c r="Q145" s="110">
        <v>45.7</v>
      </c>
    </row>
    <row r="146" spans="1:17" ht="63.75" x14ac:dyDescent="0.2">
      <c r="A146" s="108" t="s">
        <v>1014</v>
      </c>
      <c r="B146" s="110">
        <v>34</v>
      </c>
      <c r="C146" s="110">
        <v>3</v>
      </c>
      <c r="D146" s="110">
        <v>8.8000000000000007</v>
      </c>
      <c r="E146" s="110">
        <v>66.7</v>
      </c>
      <c r="F146" s="110">
        <v>1</v>
      </c>
      <c r="G146" s="110">
        <v>2.9</v>
      </c>
      <c r="H146" s="110">
        <v>100</v>
      </c>
      <c r="I146" s="110">
        <v>8</v>
      </c>
      <c r="J146" s="110">
        <v>23.5</v>
      </c>
      <c r="K146" s="110">
        <v>50</v>
      </c>
      <c r="L146" s="110">
        <v>8</v>
      </c>
      <c r="M146" s="110">
        <v>23.5</v>
      </c>
      <c r="N146" s="110">
        <v>50</v>
      </c>
      <c r="O146" s="110">
        <v>14</v>
      </c>
      <c r="P146" s="110">
        <v>41.2</v>
      </c>
      <c r="Q146" s="110">
        <v>42.9</v>
      </c>
    </row>
    <row r="147" spans="1:17" ht="51" x14ac:dyDescent="0.2">
      <c r="A147" s="108" t="s">
        <v>1015</v>
      </c>
      <c r="B147" s="110">
        <v>144</v>
      </c>
      <c r="C147" s="110">
        <v>18</v>
      </c>
      <c r="D147" s="110">
        <v>12.5</v>
      </c>
      <c r="E147" s="110">
        <v>44.4</v>
      </c>
      <c r="F147" s="110">
        <v>7</v>
      </c>
      <c r="G147" s="110">
        <v>4.9000000000000004</v>
      </c>
      <c r="H147" s="110">
        <v>28.6</v>
      </c>
      <c r="I147" s="110">
        <v>23</v>
      </c>
      <c r="J147" s="110">
        <v>16</v>
      </c>
      <c r="K147" s="110">
        <v>47.8</v>
      </c>
      <c r="L147" s="110">
        <v>57</v>
      </c>
      <c r="M147" s="110">
        <v>39.6</v>
      </c>
      <c r="N147" s="110">
        <v>54.4</v>
      </c>
      <c r="O147" s="110">
        <v>39</v>
      </c>
      <c r="P147" s="110">
        <v>27.1</v>
      </c>
      <c r="Q147" s="110">
        <v>35.9</v>
      </c>
    </row>
    <row r="148" spans="1:17" ht="63.75" x14ac:dyDescent="0.2">
      <c r="A148" s="108" t="s">
        <v>1016</v>
      </c>
      <c r="B148" s="110">
        <v>207</v>
      </c>
      <c r="C148" s="110">
        <v>39</v>
      </c>
      <c r="D148" s="110">
        <v>18.8</v>
      </c>
      <c r="E148" s="110">
        <v>59</v>
      </c>
      <c r="F148" s="110">
        <v>8</v>
      </c>
      <c r="G148" s="110">
        <v>3.9</v>
      </c>
      <c r="H148" s="110">
        <v>50</v>
      </c>
      <c r="I148" s="110">
        <v>37</v>
      </c>
      <c r="J148" s="110">
        <v>17.899999999999999</v>
      </c>
      <c r="K148" s="110">
        <v>40.5</v>
      </c>
      <c r="L148" s="110">
        <v>64</v>
      </c>
      <c r="M148" s="110">
        <v>30.9</v>
      </c>
      <c r="N148" s="110">
        <v>46.9</v>
      </c>
      <c r="O148" s="110">
        <v>59</v>
      </c>
      <c r="P148" s="110">
        <v>28.5</v>
      </c>
      <c r="Q148" s="110">
        <v>49.2</v>
      </c>
    </row>
    <row r="149" spans="1:17" ht="51" x14ac:dyDescent="0.2">
      <c r="A149" s="108" t="s">
        <v>1017</v>
      </c>
      <c r="B149" s="109">
        <v>5123</v>
      </c>
      <c r="C149" s="109">
        <v>1209</v>
      </c>
      <c r="D149" s="110">
        <v>23.6</v>
      </c>
      <c r="E149" s="110">
        <v>46.7</v>
      </c>
      <c r="F149" s="110">
        <v>367</v>
      </c>
      <c r="G149" s="110">
        <v>7.2</v>
      </c>
      <c r="H149" s="110">
        <v>45.5</v>
      </c>
      <c r="I149" s="109">
        <v>1236</v>
      </c>
      <c r="J149" s="110">
        <v>24.1</v>
      </c>
      <c r="K149" s="110">
        <v>49.8</v>
      </c>
      <c r="L149" s="109">
        <v>1883</v>
      </c>
      <c r="M149" s="110">
        <v>36.799999999999997</v>
      </c>
      <c r="N149" s="110">
        <v>47.8</v>
      </c>
      <c r="O149" s="110">
        <v>428</v>
      </c>
      <c r="P149" s="110">
        <v>8.4</v>
      </c>
      <c r="Q149" s="110">
        <v>48.8</v>
      </c>
    </row>
    <row r="150" spans="1:17" ht="51" x14ac:dyDescent="0.2">
      <c r="A150" s="108" t="s">
        <v>1018</v>
      </c>
      <c r="B150" s="110">
        <v>119</v>
      </c>
      <c r="C150" s="110">
        <v>41</v>
      </c>
      <c r="D150" s="110">
        <v>34.5</v>
      </c>
      <c r="E150" s="110">
        <v>34.1</v>
      </c>
      <c r="F150" s="110">
        <v>3</v>
      </c>
      <c r="G150" s="110">
        <v>2.5</v>
      </c>
      <c r="H150" s="110">
        <v>33.299999999999997</v>
      </c>
      <c r="I150" s="110">
        <v>28</v>
      </c>
      <c r="J150" s="110">
        <v>23.5</v>
      </c>
      <c r="K150" s="110">
        <v>50</v>
      </c>
      <c r="L150" s="110">
        <v>31</v>
      </c>
      <c r="M150" s="110">
        <v>26.1</v>
      </c>
      <c r="N150" s="110">
        <v>48.4</v>
      </c>
      <c r="O150" s="110">
        <v>16</v>
      </c>
      <c r="P150" s="110">
        <v>13.4</v>
      </c>
      <c r="Q150" s="110">
        <v>50</v>
      </c>
    </row>
    <row r="151" spans="1:17" ht="51" x14ac:dyDescent="0.2">
      <c r="A151" s="108" t="s">
        <v>1019</v>
      </c>
      <c r="B151" s="110">
        <v>548</v>
      </c>
      <c r="C151" s="110">
        <v>131</v>
      </c>
      <c r="D151" s="110">
        <v>23.9</v>
      </c>
      <c r="E151" s="110">
        <v>48.9</v>
      </c>
      <c r="F151" s="110">
        <v>18</v>
      </c>
      <c r="G151" s="110">
        <v>3.3</v>
      </c>
      <c r="H151" s="110">
        <v>44.4</v>
      </c>
      <c r="I151" s="110">
        <v>123</v>
      </c>
      <c r="J151" s="110">
        <v>22.4</v>
      </c>
      <c r="K151" s="110">
        <v>47.2</v>
      </c>
      <c r="L151" s="110">
        <v>172</v>
      </c>
      <c r="M151" s="110">
        <v>31.4</v>
      </c>
      <c r="N151" s="110">
        <v>51.2</v>
      </c>
      <c r="O151" s="110">
        <v>104</v>
      </c>
      <c r="P151" s="110">
        <v>19</v>
      </c>
      <c r="Q151" s="110">
        <v>47.1</v>
      </c>
    </row>
    <row r="152" spans="1:17" ht="63.75" x14ac:dyDescent="0.2">
      <c r="A152" s="108" t="s">
        <v>1020</v>
      </c>
      <c r="B152" s="109">
        <v>1545</v>
      </c>
      <c r="C152" s="110">
        <v>423</v>
      </c>
      <c r="D152" s="110">
        <v>27.4</v>
      </c>
      <c r="E152" s="110">
        <v>47.5</v>
      </c>
      <c r="F152" s="110">
        <v>96</v>
      </c>
      <c r="G152" s="110">
        <v>6.2</v>
      </c>
      <c r="H152" s="110">
        <v>39.6</v>
      </c>
      <c r="I152" s="110">
        <v>378</v>
      </c>
      <c r="J152" s="110">
        <v>24.5</v>
      </c>
      <c r="K152" s="110">
        <v>49.5</v>
      </c>
      <c r="L152" s="110">
        <v>489</v>
      </c>
      <c r="M152" s="110">
        <v>31.7</v>
      </c>
      <c r="N152" s="110">
        <v>46.8</v>
      </c>
      <c r="O152" s="110">
        <v>159</v>
      </c>
      <c r="P152" s="110">
        <v>10.3</v>
      </c>
      <c r="Q152" s="110">
        <v>45.3</v>
      </c>
    </row>
    <row r="153" spans="1:17" ht="63.75" x14ac:dyDescent="0.2">
      <c r="A153" s="108" t="s">
        <v>1021</v>
      </c>
      <c r="B153" s="110">
        <v>287</v>
      </c>
      <c r="C153" s="110">
        <v>84</v>
      </c>
      <c r="D153" s="110">
        <v>29.3</v>
      </c>
      <c r="E153" s="110">
        <v>47.6</v>
      </c>
      <c r="F153" s="110">
        <v>18</v>
      </c>
      <c r="G153" s="110">
        <v>6.3</v>
      </c>
      <c r="H153" s="110">
        <v>44.4</v>
      </c>
      <c r="I153" s="110">
        <v>69</v>
      </c>
      <c r="J153" s="110">
        <v>24</v>
      </c>
      <c r="K153" s="110">
        <v>52.2</v>
      </c>
      <c r="L153" s="110">
        <v>78</v>
      </c>
      <c r="M153" s="110">
        <v>27.2</v>
      </c>
      <c r="N153" s="110">
        <v>47.4</v>
      </c>
      <c r="O153" s="110">
        <v>38</v>
      </c>
      <c r="P153" s="110">
        <v>13.2</v>
      </c>
      <c r="Q153" s="110">
        <v>39.5</v>
      </c>
    </row>
    <row r="154" spans="1:17" ht="63.75" x14ac:dyDescent="0.2">
      <c r="A154" s="108" t="s">
        <v>1022</v>
      </c>
      <c r="B154" s="110">
        <v>220</v>
      </c>
      <c r="C154" s="110">
        <v>55</v>
      </c>
      <c r="D154" s="110">
        <v>25</v>
      </c>
      <c r="E154" s="110">
        <v>56.4</v>
      </c>
      <c r="F154" s="110">
        <v>6</v>
      </c>
      <c r="G154" s="110">
        <v>2.7</v>
      </c>
      <c r="H154" s="110">
        <v>33.299999999999997</v>
      </c>
      <c r="I154" s="110">
        <v>48</v>
      </c>
      <c r="J154" s="110">
        <v>21.8</v>
      </c>
      <c r="K154" s="110">
        <v>54.2</v>
      </c>
      <c r="L154" s="110">
        <v>76</v>
      </c>
      <c r="M154" s="110">
        <v>34.5</v>
      </c>
      <c r="N154" s="110">
        <v>46.1</v>
      </c>
      <c r="O154" s="110">
        <v>35</v>
      </c>
      <c r="P154" s="110">
        <v>15.9</v>
      </c>
      <c r="Q154" s="110">
        <v>48.6</v>
      </c>
    </row>
    <row r="155" spans="1:17" ht="63.75" x14ac:dyDescent="0.2">
      <c r="A155" s="108" t="s">
        <v>1023</v>
      </c>
      <c r="B155" s="109">
        <v>1039</v>
      </c>
      <c r="C155" s="110">
        <v>151</v>
      </c>
      <c r="D155" s="110">
        <v>14.5</v>
      </c>
      <c r="E155" s="110">
        <v>45.7</v>
      </c>
      <c r="F155" s="110">
        <v>35</v>
      </c>
      <c r="G155" s="110">
        <v>3.4</v>
      </c>
      <c r="H155" s="110">
        <v>60</v>
      </c>
      <c r="I155" s="110">
        <v>146</v>
      </c>
      <c r="J155" s="110">
        <v>14.1</v>
      </c>
      <c r="K155" s="110">
        <v>46.6</v>
      </c>
      <c r="L155" s="110">
        <v>453</v>
      </c>
      <c r="M155" s="110">
        <v>43.6</v>
      </c>
      <c r="N155" s="110">
        <v>49.7</v>
      </c>
      <c r="O155" s="110">
        <v>254</v>
      </c>
      <c r="P155" s="110">
        <v>24.4</v>
      </c>
      <c r="Q155" s="110">
        <v>45.7</v>
      </c>
    </row>
    <row r="156" spans="1:17" ht="51" x14ac:dyDescent="0.2">
      <c r="A156" s="108" t="s">
        <v>1024</v>
      </c>
      <c r="B156" s="110">
        <v>277</v>
      </c>
      <c r="C156" s="110">
        <v>81</v>
      </c>
      <c r="D156" s="110">
        <v>29.2</v>
      </c>
      <c r="E156" s="110">
        <v>45.7</v>
      </c>
      <c r="F156" s="110">
        <v>12</v>
      </c>
      <c r="G156" s="110">
        <v>4.3</v>
      </c>
      <c r="H156" s="110">
        <v>50</v>
      </c>
      <c r="I156" s="110">
        <v>68</v>
      </c>
      <c r="J156" s="110">
        <v>24.5</v>
      </c>
      <c r="K156" s="110">
        <v>54.4</v>
      </c>
      <c r="L156" s="110">
        <v>79</v>
      </c>
      <c r="M156" s="110">
        <v>28.5</v>
      </c>
      <c r="N156" s="110">
        <v>39.200000000000003</v>
      </c>
      <c r="O156" s="110">
        <v>37</v>
      </c>
      <c r="P156" s="110">
        <v>13.4</v>
      </c>
      <c r="Q156" s="110">
        <v>51.4</v>
      </c>
    </row>
    <row r="157" spans="1:17" ht="51" x14ac:dyDescent="0.2">
      <c r="A157" s="108" t="s">
        <v>1025</v>
      </c>
      <c r="B157" s="109">
        <v>2033</v>
      </c>
      <c r="C157" s="110">
        <v>462</v>
      </c>
      <c r="D157" s="110">
        <v>22.7</v>
      </c>
      <c r="E157" s="110">
        <v>53.5</v>
      </c>
      <c r="F157" s="110">
        <v>116</v>
      </c>
      <c r="G157" s="110">
        <v>5.7</v>
      </c>
      <c r="H157" s="110">
        <v>41.4</v>
      </c>
      <c r="I157" s="110">
        <v>430</v>
      </c>
      <c r="J157" s="110">
        <v>21.2</v>
      </c>
      <c r="K157" s="110">
        <v>47.9</v>
      </c>
      <c r="L157" s="110">
        <v>693</v>
      </c>
      <c r="M157" s="110">
        <v>34.1</v>
      </c>
      <c r="N157" s="110">
        <v>49.2</v>
      </c>
      <c r="O157" s="110">
        <v>332</v>
      </c>
      <c r="P157" s="110">
        <v>16.3</v>
      </c>
      <c r="Q157" s="110">
        <v>48.2</v>
      </c>
    </row>
    <row r="158" spans="1:17" ht="63.75" x14ac:dyDescent="0.2">
      <c r="A158" s="108" t="s">
        <v>1026</v>
      </c>
      <c r="B158" s="110">
        <v>131</v>
      </c>
      <c r="C158" s="110">
        <v>33</v>
      </c>
      <c r="D158" s="110">
        <v>25.2</v>
      </c>
      <c r="E158" s="110">
        <v>42.4</v>
      </c>
      <c r="F158" s="110">
        <v>5</v>
      </c>
      <c r="G158" s="110">
        <v>3.8</v>
      </c>
      <c r="H158" s="110">
        <v>80</v>
      </c>
      <c r="I158" s="110">
        <v>17</v>
      </c>
      <c r="J158" s="110">
        <v>13</v>
      </c>
      <c r="K158" s="110">
        <v>52.9</v>
      </c>
      <c r="L158" s="110">
        <v>49</v>
      </c>
      <c r="M158" s="110">
        <v>37.4</v>
      </c>
      <c r="N158" s="110">
        <v>49</v>
      </c>
      <c r="O158" s="110">
        <v>27</v>
      </c>
      <c r="P158" s="110">
        <v>20.6</v>
      </c>
      <c r="Q158" s="110">
        <v>40.700000000000003</v>
      </c>
    </row>
    <row r="159" spans="1:17" ht="51" x14ac:dyDescent="0.2">
      <c r="A159" s="108" t="s">
        <v>1027</v>
      </c>
      <c r="B159" s="109">
        <v>1642</v>
      </c>
      <c r="C159" s="110">
        <v>384</v>
      </c>
      <c r="D159" s="110">
        <v>23.4</v>
      </c>
      <c r="E159" s="110">
        <v>45.8</v>
      </c>
      <c r="F159" s="110">
        <v>93</v>
      </c>
      <c r="G159" s="110">
        <v>5.7</v>
      </c>
      <c r="H159" s="110">
        <v>41.9</v>
      </c>
      <c r="I159" s="110">
        <v>354</v>
      </c>
      <c r="J159" s="110">
        <v>21.6</v>
      </c>
      <c r="K159" s="110">
        <v>46.9</v>
      </c>
      <c r="L159" s="110">
        <v>586</v>
      </c>
      <c r="M159" s="110">
        <v>35.700000000000003</v>
      </c>
      <c r="N159" s="110">
        <v>48.3</v>
      </c>
      <c r="O159" s="110">
        <v>225</v>
      </c>
      <c r="P159" s="110">
        <v>13.7</v>
      </c>
      <c r="Q159" s="110">
        <v>47.6</v>
      </c>
    </row>
    <row r="160" spans="1:17" ht="63.75" x14ac:dyDescent="0.2">
      <c r="A160" s="108" t="s">
        <v>1028</v>
      </c>
      <c r="B160" s="110">
        <v>340</v>
      </c>
      <c r="C160" s="110">
        <v>112</v>
      </c>
      <c r="D160" s="110">
        <v>32.9</v>
      </c>
      <c r="E160" s="110">
        <v>50.9</v>
      </c>
      <c r="F160" s="110">
        <v>21</v>
      </c>
      <c r="G160" s="110">
        <v>6.2</v>
      </c>
      <c r="H160" s="110">
        <v>52.4</v>
      </c>
      <c r="I160" s="110">
        <v>74</v>
      </c>
      <c r="J160" s="110">
        <v>21.8</v>
      </c>
      <c r="K160" s="110">
        <v>40.5</v>
      </c>
      <c r="L160" s="110">
        <v>96</v>
      </c>
      <c r="M160" s="110">
        <v>28.2</v>
      </c>
      <c r="N160" s="110">
        <v>50</v>
      </c>
      <c r="O160" s="110">
        <v>37</v>
      </c>
      <c r="P160" s="110">
        <v>10.9</v>
      </c>
      <c r="Q160" s="110">
        <v>35.1</v>
      </c>
    </row>
    <row r="161" spans="1:17" ht="51" x14ac:dyDescent="0.2">
      <c r="A161" s="108" t="s">
        <v>1029</v>
      </c>
      <c r="B161" s="110">
        <v>77</v>
      </c>
      <c r="C161" s="110">
        <v>12</v>
      </c>
      <c r="D161" s="110">
        <v>15.6</v>
      </c>
      <c r="E161" s="110">
        <v>50</v>
      </c>
      <c r="F161" s="110">
        <v>0</v>
      </c>
      <c r="G161" s="110">
        <v>0</v>
      </c>
      <c r="H161" s="110" t="s">
        <v>979</v>
      </c>
      <c r="I161" s="110">
        <v>7</v>
      </c>
      <c r="J161" s="110">
        <v>9.1</v>
      </c>
      <c r="K161" s="110">
        <v>57.1</v>
      </c>
      <c r="L161" s="110">
        <v>29</v>
      </c>
      <c r="M161" s="110">
        <v>37.700000000000003</v>
      </c>
      <c r="N161" s="110">
        <v>44.8</v>
      </c>
      <c r="O161" s="110">
        <v>29</v>
      </c>
      <c r="P161" s="110">
        <v>37.700000000000003</v>
      </c>
      <c r="Q161" s="110">
        <v>44.8</v>
      </c>
    </row>
    <row r="162" spans="1:17" ht="63.75" x14ac:dyDescent="0.2">
      <c r="A162" s="108" t="s">
        <v>1030</v>
      </c>
      <c r="B162" s="110">
        <v>376</v>
      </c>
      <c r="C162" s="110">
        <v>99</v>
      </c>
      <c r="D162" s="110">
        <v>26.3</v>
      </c>
      <c r="E162" s="110">
        <v>54.5</v>
      </c>
      <c r="F162" s="110">
        <v>38</v>
      </c>
      <c r="G162" s="110">
        <v>10.1</v>
      </c>
      <c r="H162" s="110">
        <v>52.6</v>
      </c>
      <c r="I162" s="110">
        <v>65</v>
      </c>
      <c r="J162" s="110">
        <v>17.3</v>
      </c>
      <c r="K162" s="110">
        <v>50.8</v>
      </c>
      <c r="L162" s="110">
        <v>119</v>
      </c>
      <c r="M162" s="110">
        <v>31.6</v>
      </c>
      <c r="N162" s="110">
        <v>44.5</v>
      </c>
      <c r="O162" s="110">
        <v>55</v>
      </c>
      <c r="P162" s="110">
        <v>14.6</v>
      </c>
      <c r="Q162" s="110">
        <v>47.3</v>
      </c>
    </row>
    <row r="163" spans="1:17" ht="51" x14ac:dyDescent="0.2">
      <c r="A163" s="108" t="s">
        <v>1031</v>
      </c>
      <c r="B163" s="110">
        <v>206</v>
      </c>
      <c r="C163" s="110">
        <v>48</v>
      </c>
      <c r="D163" s="110">
        <v>23.3</v>
      </c>
      <c r="E163" s="110">
        <v>52.1</v>
      </c>
      <c r="F163" s="110">
        <v>19</v>
      </c>
      <c r="G163" s="110">
        <v>9.1999999999999993</v>
      </c>
      <c r="H163" s="110">
        <v>57.9</v>
      </c>
      <c r="I163" s="110">
        <v>39</v>
      </c>
      <c r="J163" s="110">
        <v>18.899999999999999</v>
      </c>
      <c r="K163" s="110">
        <v>48.7</v>
      </c>
      <c r="L163" s="110">
        <v>80</v>
      </c>
      <c r="M163" s="110">
        <v>38.799999999999997</v>
      </c>
      <c r="N163" s="110">
        <v>50</v>
      </c>
      <c r="O163" s="110">
        <v>20</v>
      </c>
      <c r="P163" s="110">
        <v>9.6999999999999993</v>
      </c>
      <c r="Q163" s="110">
        <v>40</v>
      </c>
    </row>
    <row r="164" spans="1:17" ht="63.75" x14ac:dyDescent="0.2">
      <c r="A164" s="108" t="s">
        <v>1032</v>
      </c>
      <c r="B164" s="110">
        <v>673</v>
      </c>
      <c r="C164" s="110">
        <v>150</v>
      </c>
      <c r="D164" s="110">
        <v>22.3</v>
      </c>
      <c r="E164" s="110">
        <v>42.7</v>
      </c>
      <c r="F164" s="110">
        <v>29</v>
      </c>
      <c r="G164" s="110">
        <v>4.3</v>
      </c>
      <c r="H164" s="110">
        <v>44.8</v>
      </c>
      <c r="I164" s="110">
        <v>148</v>
      </c>
      <c r="J164" s="110">
        <v>22</v>
      </c>
      <c r="K164" s="110">
        <v>47.3</v>
      </c>
      <c r="L164" s="110">
        <v>228</v>
      </c>
      <c r="M164" s="110">
        <v>33.9</v>
      </c>
      <c r="N164" s="110">
        <v>47.8</v>
      </c>
      <c r="O164" s="110">
        <v>118</v>
      </c>
      <c r="P164" s="110">
        <v>17.5</v>
      </c>
      <c r="Q164" s="110">
        <v>50.8</v>
      </c>
    </row>
    <row r="165" spans="1:17" ht="63.75" x14ac:dyDescent="0.2">
      <c r="A165" s="108" t="s">
        <v>1033</v>
      </c>
      <c r="B165" s="110">
        <v>505</v>
      </c>
      <c r="C165" s="110">
        <v>104</v>
      </c>
      <c r="D165" s="110">
        <v>20.6</v>
      </c>
      <c r="E165" s="110">
        <v>47.1</v>
      </c>
      <c r="F165" s="110">
        <v>27</v>
      </c>
      <c r="G165" s="110">
        <v>5.3</v>
      </c>
      <c r="H165" s="110">
        <v>66.7</v>
      </c>
      <c r="I165" s="110">
        <v>105</v>
      </c>
      <c r="J165" s="110">
        <v>20.8</v>
      </c>
      <c r="K165" s="110">
        <v>42.9</v>
      </c>
      <c r="L165" s="110">
        <v>181</v>
      </c>
      <c r="M165" s="110">
        <v>35.799999999999997</v>
      </c>
      <c r="N165" s="110">
        <v>49.7</v>
      </c>
      <c r="O165" s="110">
        <v>88</v>
      </c>
      <c r="P165" s="110">
        <v>17.399999999999999</v>
      </c>
      <c r="Q165" s="110">
        <v>39.799999999999997</v>
      </c>
    </row>
    <row r="166" spans="1:17" ht="63.75" x14ac:dyDescent="0.2">
      <c r="A166" s="108" t="s">
        <v>1034</v>
      </c>
      <c r="B166" s="109">
        <v>1538</v>
      </c>
      <c r="C166" s="110">
        <v>337</v>
      </c>
      <c r="D166" s="110">
        <v>21.9</v>
      </c>
      <c r="E166" s="110">
        <v>48.1</v>
      </c>
      <c r="F166" s="110">
        <v>66</v>
      </c>
      <c r="G166" s="110">
        <v>4.3</v>
      </c>
      <c r="H166" s="110">
        <v>43.9</v>
      </c>
      <c r="I166" s="110">
        <v>321</v>
      </c>
      <c r="J166" s="110">
        <v>20.9</v>
      </c>
      <c r="K166" s="110">
        <v>46.4</v>
      </c>
      <c r="L166" s="110">
        <v>505</v>
      </c>
      <c r="M166" s="110">
        <v>32.799999999999997</v>
      </c>
      <c r="N166" s="110">
        <v>50.5</v>
      </c>
      <c r="O166" s="110">
        <v>309</v>
      </c>
      <c r="P166" s="110">
        <v>20.100000000000001</v>
      </c>
      <c r="Q166" s="110">
        <v>46</v>
      </c>
    </row>
    <row r="167" spans="1:17" ht="63.75" x14ac:dyDescent="0.2">
      <c r="A167" s="108" t="s">
        <v>1035</v>
      </c>
      <c r="B167" s="110">
        <v>481</v>
      </c>
      <c r="C167" s="110">
        <v>117</v>
      </c>
      <c r="D167" s="110">
        <v>24.3</v>
      </c>
      <c r="E167" s="110">
        <v>57.3</v>
      </c>
      <c r="F167" s="110">
        <v>16</v>
      </c>
      <c r="G167" s="110">
        <v>3.3</v>
      </c>
      <c r="H167" s="110">
        <v>43.8</v>
      </c>
      <c r="I167" s="110">
        <v>88</v>
      </c>
      <c r="J167" s="110">
        <v>18.3</v>
      </c>
      <c r="K167" s="110">
        <v>51.1</v>
      </c>
      <c r="L167" s="110">
        <v>143</v>
      </c>
      <c r="M167" s="110">
        <v>29.7</v>
      </c>
      <c r="N167" s="110">
        <v>47.6</v>
      </c>
      <c r="O167" s="110">
        <v>117</v>
      </c>
      <c r="P167" s="110">
        <v>24.3</v>
      </c>
      <c r="Q167" s="110">
        <v>51.3</v>
      </c>
    </row>
    <row r="168" spans="1:17" ht="63.75" x14ac:dyDescent="0.2">
      <c r="A168" s="108" t="s">
        <v>1036</v>
      </c>
      <c r="B168" s="109">
        <v>1685</v>
      </c>
      <c r="C168" s="110">
        <v>359</v>
      </c>
      <c r="D168" s="110">
        <v>21.3</v>
      </c>
      <c r="E168" s="110">
        <v>52.1</v>
      </c>
      <c r="F168" s="110">
        <v>99</v>
      </c>
      <c r="G168" s="110">
        <v>5.9</v>
      </c>
      <c r="H168" s="110">
        <v>44.4</v>
      </c>
      <c r="I168" s="110">
        <v>303</v>
      </c>
      <c r="J168" s="110">
        <v>18</v>
      </c>
      <c r="K168" s="110">
        <v>48.5</v>
      </c>
      <c r="L168" s="110">
        <v>639</v>
      </c>
      <c r="M168" s="110">
        <v>37.9</v>
      </c>
      <c r="N168" s="110">
        <v>51</v>
      </c>
      <c r="O168" s="110">
        <v>285</v>
      </c>
      <c r="P168" s="110">
        <v>16.899999999999999</v>
      </c>
      <c r="Q168" s="110">
        <v>50.2</v>
      </c>
    </row>
    <row r="169" spans="1:17" ht="63.75" x14ac:dyDescent="0.2">
      <c r="A169" s="108" t="s">
        <v>1037</v>
      </c>
      <c r="B169" s="110">
        <v>455</v>
      </c>
      <c r="C169" s="110">
        <v>125</v>
      </c>
      <c r="D169" s="110">
        <v>27.5</v>
      </c>
      <c r="E169" s="110">
        <v>51.2</v>
      </c>
      <c r="F169" s="110">
        <v>37</v>
      </c>
      <c r="G169" s="110">
        <v>8.1</v>
      </c>
      <c r="H169" s="110">
        <v>43.2</v>
      </c>
      <c r="I169" s="110">
        <v>109</v>
      </c>
      <c r="J169" s="110">
        <v>24</v>
      </c>
      <c r="K169" s="110">
        <v>50.5</v>
      </c>
      <c r="L169" s="110">
        <v>124</v>
      </c>
      <c r="M169" s="110">
        <v>27.3</v>
      </c>
      <c r="N169" s="110">
        <v>53.2</v>
      </c>
      <c r="O169" s="110">
        <v>60</v>
      </c>
      <c r="P169" s="110">
        <v>13.2</v>
      </c>
      <c r="Q169" s="110">
        <v>40</v>
      </c>
    </row>
    <row r="170" spans="1:17" ht="51" x14ac:dyDescent="0.2">
      <c r="A170" s="108" t="s">
        <v>1038</v>
      </c>
      <c r="B170" s="110">
        <v>895</v>
      </c>
      <c r="C170" s="110">
        <v>212</v>
      </c>
      <c r="D170" s="110">
        <v>23.7</v>
      </c>
      <c r="E170" s="110">
        <v>48.6</v>
      </c>
      <c r="F170" s="110">
        <v>58</v>
      </c>
      <c r="G170" s="110">
        <v>6.5</v>
      </c>
      <c r="H170" s="110">
        <v>41.4</v>
      </c>
      <c r="I170" s="110">
        <v>184</v>
      </c>
      <c r="J170" s="110">
        <v>20.6</v>
      </c>
      <c r="K170" s="110">
        <v>44</v>
      </c>
      <c r="L170" s="110">
        <v>270</v>
      </c>
      <c r="M170" s="110">
        <v>30.2</v>
      </c>
      <c r="N170" s="110">
        <v>50.4</v>
      </c>
      <c r="O170" s="110">
        <v>171</v>
      </c>
      <c r="P170" s="110">
        <v>19.100000000000001</v>
      </c>
      <c r="Q170" s="110">
        <v>46.8</v>
      </c>
    </row>
    <row r="171" spans="1:17" ht="63.75" x14ac:dyDescent="0.2">
      <c r="A171" s="108" t="s">
        <v>1039</v>
      </c>
      <c r="B171" s="110">
        <v>400</v>
      </c>
      <c r="C171" s="110">
        <v>148</v>
      </c>
      <c r="D171" s="110">
        <v>37</v>
      </c>
      <c r="E171" s="110">
        <v>51.4</v>
      </c>
      <c r="F171" s="110">
        <v>50</v>
      </c>
      <c r="G171" s="110">
        <v>12.5</v>
      </c>
      <c r="H171" s="110">
        <v>48</v>
      </c>
      <c r="I171" s="110">
        <v>91</v>
      </c>
      <c r="J171" s="110">
        <v>22.8</v>
      </c>
      <c r="K171" s="110">
        <v>57.1</v>
      </c>
      <c r="L171" s="110">
        <v>82</v>
      </c>
      <c r="M171" s="110">
        <v>20.5</v>
      </c>
      <c r="N171" s="110">
        <v>50</v>
      </c>
      <c r="O171" s="110">
        <v>29</v>
      </c>
      <c r="P171" s="110">
        <v>7.3</v>
      </c>
      <c r="Q171" s="110">
        <v>62.1</v>
      </c>
    </row>
    <row r="172" spans="1:17" ht="51" x14ac:dyDescent="0.2">
      <c r="A172" s="108" t="s">
        <v>1040</v>
      </c>
      <c r="B172" s="110">
        <v>83</v>
      </c>
      <c r="C172" s="110">
        <v>24</v>
      </c>
      <c r="D172" s="110">
        <v>28.9</v>
      </c>
      <c r="E172" s="110">
        <v>41.7</v>
      </c>
      <c r="F172" s="110">
        <v>3</v>
      </c>
      <c r="G172" s="110">
        <v>3.6</v>
      </c>
      <c r="H172" s="110">
        <v>66.7</v>
      </c>
      <c r="I172" s="110">
        <v>17</v>
      </c>
      <c r="J172" s="110">
        <v>20.5</v>
      </c>
      <c r="K172" s="110">
        <v>35.299999999999997</v>
      </c>
      <c r="L172" s="110">
        <v>26</v>
      </c>
      <c r="M172" s="110">
        <v>31.3</v>
      </c>
      <c r="N172" s="110">
        <v>42.3</v>
      </c>
      <c r="O172" s="110">
        <v>13</v>
      </c>
      <c r="P172" s="110">
        <v>15.7</v>
      </c>
      <c r="Q172" s="110">
        <v>38.5</v>
      </c>
    </row>
    <row r="173" spans="1:17" ht="63.75" x14ac:dyDescent="0.2">
      <c r="A173" s="108" t="s">
        <v>1041</v>
      </c>
      <c r="B173" s="110">
        <v>662</v>
      </c>
      <c r="C173" s="110">
        <v>171</v>
      </c>
      <c r="D173" s="110">
        <v>25.8</v>
      </c>
      <c r="E173" s="110">
        <v>45.6</v>
      </c>
      <c r="F173" s="110">
        <v>51</v>
      </c>
      <c r="G173" s="110">
        <v>7.7</v>
      </c>
      <c r="H173" s="110">
        <v>41.2</v>
      </c>
      <c r="I173" s="110">
        <v>137</v>
      </c>
      <c r="J173" s="110">
        <v>20.7</v>
      </c>
      <c r="K173" s="110">
        <v>49.6</v>
      </c>
      <c r="L173" s="110">
        <v>220</v>
      </c>
      <c r="M173" s="110">
        <v>33.200000000000003</v>
      </c>
      <c r="N173" s="110">
        <v>50.5</v>
      </c>
      <c r="O173" s="110">
        <v>83</v>
      </c>
      <c r="P173" s="110">
        <v>12.5</v>
      </c>
      <c r="Q173" s="110">
        <v>36.1</v>
      </c>
    </row>
    <row r="174" spans="1:17" ht="63.75" x14ac:dyDescent="0.2">
      <c r="A174" s="108" t="s">
        <v>1042</v>
      </c>
      <c r="B174" s="110">
        <v>183</v>
      </c>
      <c r="C174" s="110">
        <v>51</v>
      </c>
      <c r="D174" s="110">
        <v>27.9</v>
      </c>
      <c r="E174" s="110">
        <v>51</v>
      </c>
      <c r="F174" s="110">
        <v>16</v>
      </c>
      <c r="G174" s="110">
        <v>8.6999999999999993</v>
      </c>
      <c r="H174" s="110">
        <v>43.8</v>
      </c>
      <c r="I174" s="110">
        <v>30</v>
      </c>
      <c r="J174" s="110">
        <v>16.399999999999999</v>
      </c>
      <c r="K174" s="110">
        <v>56.7</v>
      </c>
      <c r="L174" s="110">
        <v>61</v>
      </c>
      <c r="M174" s="110">
        <v>33.299999999999997</v>
      </c>
      <c r="N174" s="110">
        <v>42.6</v>
      </c>
      <c r="O174" s="110">
        <v>25</v>
      </c>
      <c r="P174" s="110">
        <v>13.7</v>
      </c>
      <c r="Q174" s="110">
        <v>48</v>
      </c>
    </row>
    <row r="175" spans="1:17" ht="63.75" x14ac:dyDescent="0.2">
      <c r="A175" s="108" t="s">
        <v>1043</v>
      </c>
      <c r="B175" s="110">
        <v>486</v>
      </c>
      <c r="C175" s="110">
        <v>173</v>
      </c>
      <c r="D175" s="110">
        <v>35.6</v>
      </c>
      <c r="E175" s="110">
        <v>51.4</v>
      </c>
      <c r="F175" s="110">
        <v>23</v>
      </c>
      <c r="G175" s="110">
        <v>4.7</v>
      </c>
      <c r="H175" s="110">
        <v>60.9</v>
      </c>
      <c r="I175" s="110">
        <v>116</v>
      </c>
      <c r="J175" s="110">
        <v>23.9</v>
      </c>
      <c r="K175" s="110">
        <v>41.4</v>
      </c>
      <c r="L175" s="110">
        <v>120</v>
      </c>
      <c r="M175" s="110">
        <v>24.7</v>
      </c>
      <c r="N175" s="110">
        <v>46.7</v>
      </c>
      <c r="O175" s="110">
        <v>54</v>
      </c>
      <c r="P175" s="110">
        <v>11.1</v>
      </c>
      <c r="Q175" s="110">
        <v>38.9</v>
      </c>
    </row>
    <row r="176" spans="1:17" ht="63.75" x14ac:dyDescent="0.2">
      <c r="A176" s="108" t="s">
        <v>1044</v>
      </c>
      <c r="B176" s="110">
        <v>163</v>
      </c>
      <c r="C176" s="110">
        <v>27</v>
      </c>
      <c r="D176" s="110">
        <v>16.600000000000001</v>
      </c>
      <c r="E176" s="110">
        <v>44.4</v>
      </c>
      <c r="F176" s="110">
        <v>14</v>
      </c>
      <c r="G176" s="110">
        <v>8.6</v>
      </c>
      <c r="H176" s="110">
        <v>28.6</v>
      </c>
      <c r="I176" s="110">
        <v>17</v>
      </c>
      <c r="J176" s="110">
        <v>10.4</v>
      </c>
      <c r="K176" s="110">
        <v>58.8</v>
      </c>
      <c r="L176" s="110">
        <v>65</v>
      </c>
      <c r="M176" s="110">
        <v>39.9</v>
      </c>
      <c r="N176" s="110">
        <v>47.7</v>
      </c>
      <c r="O176" s="110">
        <v>40</v>
      </c>
      <c r="P176" s="110">
        <v>24.5</v>
      </c>
      <c r="Q176" s="110">
        <v>47.5</v>
      </c>
    </row>
    <row r="177" spans="1:17" ht="63.75" x14ac:dyDescent="0.2">
      <c r="A177" s="108" t="s">
        <v>1045</v>
      </c>
      <c r="B177" s="110">
        <v>293</v>
      </c>
      <c r="C177" s="110">
        <v>55</v>
      </c>
      <c r="D177" s="110">
        <v>18.8</v>
      </c>
      <c r="E177" s="110">
        <v>43.6</v>
      </c>
      <c r="F177" s="110">
        <v>14</v>
      </c>
      <c r="G177" s="110">
        <v>4.8</v>
      </c>
      <c r="H177" s="110">
        <v>57.1</v>
      </c>
      <c r="I177" s="110">
        <v>57</v>
      </c>
      <c r="J177" s="110">
        <v>19.5</v>
      </c>
      <c r="K177" s="110">
        <v>47.4</v>
      </c>
      <c r="L177" s="110">
        <v>107</v>
      </c>
      <c r="M177" s="110">
        <v>36.5</v>
      </c>
      <c r="N177" s="110">
        <v>44.9</v>
      </c>
      <c r="O177" s="110">
        <v>60</v>
      </c>
      <c r="P177" s="110">
        <v>20.5</v>
      </c>
      <c r="Q177" s="110">
        <v>41.7</v>
      </c>
    </row>
    <row r="178" spans="1:17" ht="63.75" x14ac:dyDescent="0.2">
      <c r="A178" s="108" t="s">
        <v>1046</v>
      </c>
      <c r="B178" s="110">
        <v>534</v>
      </c>
      <c r="C178" s="110">
        <v>165</v>
      </c>
      <c r="D178" s="110">
        <v>30.9</v>
      </c>
      <c r="E178" s="110">
        <v>46.1</v>
      </c>
      <c r="F178" s="110">
        <v>32</v>
      </c>
      <c r="G178" s="110">
        <v>6</v>
      </c>
      <c r="H178" s="110">
        <v>56.3</v>
      </c>
      <c r="I178" s="110">
        <v>124</v>
      </c>
      <c r="J178" s="110">
        <v>23.2</v>
      </c>
      <c r="K178" s="110">
        <v>50.8</v>
      </c>
      <c r="L178" s="110">
        <v>140</v>
      </c>
      <c r="M178" s="110">
        <v>26.2</v>
      </c>
      <c r="N178" s="110">
        <v>47.1</v>
      </c>
      <c r="O178" s="110">
        <v>73</v>
      </c>
      <c r="P178" s="110">
        <v>13.7</v>
      </c>
      <c r="Q178" s="110">
        <v>50.7</v>
      </c>
    </row>
    <row r="179" spans="1:17" ht="63.75" x14ac:dyDescent="0.2">
      <c r="A179" s="108" t="s">
        <v>1047</v>
      </c>
      <c r="B179" s="110">
        <v>114</v>
      </c>
      <c r="C179" s="110">
        <v>40</v>
      </c>
      <c r="D179" s="110">
        <v>35.1</v>
      </c>
      <c r="E179" s="110">
        <v>52.5</v>
      </c>
      <c r="F179" s="110">
        <v>4</v>
      </c>
      <c r="G179" s="110">
        <v>3.5</v>
      </c>
      <c r="H179" s="110">
        <v>0</v>
      </c>
      <c r="I179" s="110">
        <v>27</v>
      </c>
      <c r="J179" s="110">
        <v>23.7</v>
      </c>
      <c r="K179" s="110">
        <v>48.1</v>
      </c>
      <c r="L179" s="110">
        <v>34</v>
      </c>
      <c r="M179" s="110">
        <v>29.8</v>
      </c>
      <c r="N179" s="110">
        <v>47.1</v>
      </c>
      <c r="O179" s="110">
        <v>9</v>
      </c>
      <c r="P179" s="110">
        <v>7.9</v>
      </c>
      <c r="Q179" s="110">
        <v>44.4</v>
      </c>
    </row>
    <row r="180" spans="1:17" ht="63.75" x14ac:dyDescent="0.2">
      <c r="A180" s="108" t="s">
        <v>1048</v>
      </c>
      <c r="B180" s="110">
        <v>405</v>
      </c>
      <c r="C180" s="110">
        <v>152</v>
      </c>
      <c r="D180" s="110">
        <v>37.5</v>
      </c>
      <c r="E180" s="110">
        <v>53.3</v>
      </c>
      <c r="F180" s="110">
        <v>23</v>
      </c>
      <c r="G180" s="110">
        <v>5.7</v>
      </c>
      <c r="H180" s="110">
        <v>52.2</v>
      </c>
      <c r="I180" s="110">
        <v>75</v>
      </c>
      <c r="J180" s="110">
        <v>18.5</v>
      </c>
      <c r="K180" s="110">
        <v>46.7</v>
      </c>
      <c r="L180" s="110">
        <v>94</v>
      </c>
      <c r="M180" s="110">
        <v>23.2</v>
      </c>
      <c r="N180" s="110">
        <v>47.9</v>
      </c>
      <c r="O180" s="110">
        <v>61</v>
      </c>
      <c r="P180" s="110">
        <v>15.1</v>
      </c>
      <c r="Q180" s="110">
        <v>50.8</v>
      </c>
    </row>
    <row r="181" spans="1:17" ht="63.75" x14ac:dyDescent="0.2">
      <c r="A181" s="108" t="s">
        <v>1049</v>
      </c>
      <c r="B181" s="110">
        <v>504</v>
      </c>
      <c r="C181" s="110">
        <v>118</v>
      </c>
      <c r="D181" s="110">
        <v>23.4</v>
      </c>
      <c r="E181" s="110">
        <v>56.8</v>
      </c>
      <c r="F181" s="110">
        <v>36</v>
      </c>
      <c r="G181" s="110">
        <v>7.1</v>
      </c>
      <c r="H181" s="110">
        <v>38.9</v>
      </c>
      <c r="I181" s="110">
        <v>96</v>
      </c>
      <c r="J181" s="110">
        <v>19</v>
      </c>
      <c r="K181" s="110">
        <v>47.9</v>
      </c>
      <c r="L181" s="110">
        <v>173</v>
      </c>
      <c r="M181" s="110">
        <v>34.299999999999997</v>
      </c>
      <c r="N181" s="110">
        <v>48.6</v>
      </c>
      <c r="O181" s="110">
        <v>81</v>
      </c>
      <c r="P181" s="110">
        <v>16.100000000000001</v>
      </c>
      <c r="Q181" s="110">
        <v>46.9</v>
      </c>
    </row>
    <row r="182" spans="1:17" ht="63.75" x14ac:dyDescent="0.2">
      <c r="A182" s="108" t="s">
        <v>1050</v>
      </c>
      <c r="B182" s="110">
        <v>539</v>
      </c>
      <c r="C182" s="110">
        <v>158</v>
      </c>
      <c r="D182" s="110">
        <v>29.3</v>
      </c>
      <c r="E182" s="110">
        <v>47.5</v>
      </c>
      <c r="F182" s="110">
        <v>20</v>
      </c>
      <c r="G182" s="110">
        <v>3.7</v>
      </c>
      <c r="H182" s="110">
        <v>55</v>
      </c>
      <c r="I182" s="110">
        <v>104</v>
      </c>
      <c r="J182" s="110">
        <v>19.3</v>
      </c>
      <c r="K182" s="110">
        <v>50</v>
      </c>
      <c r="L182" s="110">
        <v>161</v>
      </c>
      <c r="M182" s="110">
        <v>29.9</v>
      </c>
      <c r="N182" s="110">
        <v>41.6</v>
      </c>
      <c r="O182" s="110">
        <v>96</v>
      </c>
      <c r="P182" s="110">
        <v>17.8</v>
      </c>
      <c r="Q182" s="110">
        <v>44.8</v>
      </c>
    </row>
    <row r="183" spans="1:17" ht="63.75" x14ac:dyDescent="0.2">
      <c r="A183" s="108" t="s">
        <v>1051</v>
      </c>
      <c r="B183" s="110">
        <v>213</v>
      </c>
      <c r="C183" s="110">
        <v>43</v>
      </c>
      <c r="D183" s="110">
        <v>20.2</v>
      </c>
      <c r="E183" s="110">
        <v>34.9</v>
      </c>
      <c r="F183" s="110">
        <v>8</v>
      </c>
      <c r="G183" s="110">
        <v>3.8</v>
      </c>
      <c r="H183" s="110">
        <v>50</v>
      </c>
      <c r="I183" s="110">
        <v>49</v>
      </c>
      <c r="J183" s="110">
        <v>23</v>
      </c>
      <c r="K183" s="110">
        <v>40.799999999999997</v>
      </c>
      <c r="L183" s="110">
        <v>68</v>
      </c>
      <c r="M183" s="110">
        <v>31.9</v>
      </c>
      <c r="N183" s="110">
        <v>54.4</v>
      </c>
      <c r="O183" s="110">
        <v>45</v>
      </c>
      <c r="P183" s="110">
        <v>21.1</v>
      </c>
      <c r="Q183" s="110">
        <v>40</v>
      </c>
    </row>
    <row r="184" spans="1:17" ht="63.75" x14ac:dyDescent="0.2">
      <c r="A184" s="108" t="s">
        <v>1052</v>
      </c>
      <c r="B184" s="110">
        <v>87</v>
      </c>
      <c r="C184" s="110">
        <v>28</v>
      </c>
      <c r="D184" s="110">
        <v>32.200000000000003</v>
      </c>
      <c r="E184" s="110">
        <v>60.7</v>
      </c>
      <c r="F184" s="110">
        <v>0</v>
      </c>
      <c r="G184" s="110">
        <v>0</v>
      </c>
      <c r="H184" s="110" t="s">
        <v>979</v>
      </c>
      <c r="I184" s="110">
        <v>21</v>
      </c>
      <c r="J184" s="110">
        <v>24.1</v>
      </c>
      <c r="K184" s="110">
        <v>42.9</v>
      </c>
      <c r="L184" s="110">
        <v>19</v>
      </c>
      <c r="M184" s="110">
        <v>21.8</v>
      </c>
      <c r="N184" s="110">
        <v>52.6</v>
      </c>
      <c r="O184" s="110">
        <v>19</v>
      </c>
      <c r="P184" s="110">
        <v>21.8</v>
      </c>
      <c r="Q184" s="110">
        <v>52.6</v>
      </c>
    </row>
    <row r="185" spans="1:17" ht="63.75" x14ac:dyDescent="0.2">
      <c r="A185" s="108" t="s">
        <v>1053</v>
      </c>
      <c r="B185" s="110">
        <v>828</v>
      </c>
      <c r="C185" s="110">
        <v>261</v>
      </c>
      <c r="D185" s="110">
        <v>31.5</v>
      </c>
      <c r="E185" s="110">
        <v>49.4</v>
      </c>
      <c r="F185" s="110">
        <v>88</v>
      </c>
      <c r="G185" s="110">
        <v>10.6</v>
      </c>
      <c r="H185" s="110">
        <v>52.3</v>
      </c>
      <c r="I185" s="110">
        <v>185</v>
      </c>
      <c r="J185" s="110">
        <v>22.3</v>
      </c>
      <c r="K185" s="110">
        <v>45.4</v>
      </c>
      <c r="L185" s="110">
        <v>210</v>
      </c>
      <c r="M185" s="110">
        <v>25.4</v>
      </c>
      <c r="N185" s="110">
        <v>48.1</v>
      </c>
      <c r="O185" s="110">
        <v>84</v>
      </c>
      <c r="P185" s="110">
        <v>10.1</v>
      </c>
      <c r="Q185" s="110">
        <v>61.9</v>
      </c>
    </row>
    <row r="186" spans="1:17" ht="63.75" x14ac:dyDescent="0.2">
      <c r="A186" s="108" t="s">
        <v>1054</v>
      </c>
      <c r="B186" s="110">
        <v>242</v>
      </c>
      <c r="C186" s="110">
        <v>80</v>
      </c>
      <c r="D186" s="110">
        <v>33.1</v>
      </c>
      <c r="E186" s="110">
        <v>53.8</v>
      </c>
      <c r="F186" s="110">
        <v>21</v>
      </c>
      <c r="G186" s="110">
        <v>8.6999999999999993</v>
      </c>
      <c r="H186" s="110">
        <v>38.1</v>
      </c>
      <c r="I186" s="110">
        <v>40</v>
      </c>
      <c r="J186" s="110">
        <v>16.5</v>
      </c>
      <c r="K186" s="110">
        <v>47.5</v>
      </c>
      <c r="L186" s="110">
        <v>74</v>
      </c>
      <c r="M186" s="110">
        <v>30.6</v>
      </c>
      <c r="N186" s="110">
        <v>47.3</v>
      </c>
      <c r="O186" s="110">
        <v>27</v>
      </c>
      <c r="P186" s="110">
        <v>11.2</v>
      </c>
      <c r="Q186" s="110">
        <v>51.9</v>
      </c>
    </row>
    <row r="187" spans="1:17" ht="51" x14ac:dyDescent="0.2">
      <c r="A187" s="108" t="s">
        <v>1055</v>
      </c>
      <c r="B187" s="110">
        <v>217</v>
      </c>
      <c r="C187" s="110">
        <v>46</v>
      </c>
      <c r="D187" s="110">
        <v>21.2</v>
      </c>
      <c r="E187" s="110">
        <v>41.3</v>
      </c>
      <c r="F187" s="110">
        <v>9</v>
      </c>
      <c r="G187" s="110">
        <v>4.0999999999999996</v>
      </c>
      <c r="H187" s="110">
        <v>55.6</v>
      </c>
      <c r="I187" s="110">
        <v>47</v>
      </c>
      <c r="J187" s="110">
        <v>21.7</v>
      </c>
      <c r="K187" s="110">
        <v>38.299999999999997</v>
      </c>
      <c r="L187" s="110">
        <v>76</v>
      </c>
      <c r="M187" s="110">
        <v>35</v>
      </c>
      <c r="N187" s="110">
        <v>48.7</v>
      </c>
      <c r="O187" s="110">
        <v>39</v>
      </c>
      <c r="P187" s="110">
        <v>18</v>
      </c>
      <c r="Q187" s="110">
        <v>46.2</v>
      </c>
    </row>
    <row r="188" spans="1:17" ht="51" x14ac:dyDescent="0.2">
      <c r="A188" s="108" t="s">
        <v>1056</v>
      </c>
      <c r="B188" s="110">
        <v>46</v>
      </c>
      <c r="C188" s="110">
        <v>9</v>
      </c>
      <c r="D188" s="110">
        <v>19.600000000000001</v>
      </c>
      <c r="E188" s="110">
        <v>33.299999999999997</v>
      </c>
      <c r="F188" s="110">
        <v>3</v>
      </c>
      <c r="G188" s="110">
        <v>6.5</v>
      </c>
      <c r="H188" s="110">
        <v>33.299999999999997</v>
      </c>
      <c r="I188" s="110">
        <v>13</v>
      </c>
      <c r="J188" s="110">
        <v>28.3</v>
      </c>
      <c r="K188" s="110">
        <v>38.5</v>
      </c>
      <c r="L188" s="110">
        <v>14</v>
      </c>
      <c r="M188" s="110">
        <v>30.4</v>
      </c>
      <c r="N188" s="110">
        <v>42.9</v>
      </c>
      <c r="O188" s="110">
        <v>7</v>
      </c>
      <c r="P188" s="110">
        <v>15.2</v>
      </c>
      <c r="Q188" s="110">
        <v>57.1</v>
      </c>
    </row>
    <row r="189" spans="1:17" ht="51" x14ac:dyDescent="0.2">
      <c r="A189" s="108" t="s">
        <v>1057</v>
      </c>
      <c r="B189" s="109">
        <v>3134</v>
      </c>
      <c r="C189" s="110">
        <v>758</v>
      </c>
      <c r="D189" s="110">
        <v>24.2</v>
      </c>
      <c r="E189" s="110">
        <v>48.9</v>
      </c>
      <c r="F189" s="110">
        <v>411</v>
      </c>
      <c r="G189" s="110">
        <v>13.1</v>
      </c>
      <c r="H189" s="110">
        <v>46</v>
      </c>
      <c r="I189" s="110">
        <v>701</v>
      </c>
      <c r="J189" s="110">
        <v>22.4</v>
      </c>
      <c r="K189" s="110">
        <v>50.5</v>
      </c>
      <c r="L189" s="110">
        <v>927</v>
      </c>
      <c r="M189" s="110">
        <v>29.6</v>
      </c>
      <c r="N189" s="110">
        <v>49.5</v>
      </c>
      <c r="O189" s="110">
        <v>337</v>
      </c>
      <c r="P189" s="110">
        <v>10.8</v>
      </c>
      <c r="Q189" s="110">
        <v>52.5</v>
      </c>
    </row>
    <row r="190" spans="1:17" ht="51" x14ac:dyDescent="0.2">
      <c r="A190" s="108" t="s">
        <v>1058</v>
      </c>
      <c r="B190" s="110">
        <v>86</v>
      </c>
      <c r="C190" s="110">
        <v>18</v>
      </c>
      <c r="D190" s="110">
        <v>20.9</v>
      </c>
      <c r="E190" s="110">
        <v>55.6</v>
      </c>
      <c r="F190" s="110">
        <v>5</v>
      </c>
      <c r="G190" s="110">
        <v>5.8</v>
      </c>
      <c r="H190" s="110">
        <v>20</v>
      </c>
      <c r="I190" s="110">
        <v>23</v>
      </c>
      <c r="J190" s="110">
        <v>26.7</v>
      </c>
      <c r="K190" s="110">
        <v>60.9</v>
      </c>
      <c r="L190" s="110">
        <v>27</v>
      </c>
      <c r="M190" s="110">
        <v>31.4</v>
      </c>
      <c r="N190" s="110">
        <v>33.299999999999997</v>
      </c>
      <c r="O190" s="110">
        <v>13</v>
      </c>
      <c r="P190" s="110">
        <v>15.1</v>
      </c>
      <c r="Q190" s="110">
        <v>53.8</v>
      </c>
    </row>
    <row r="191" spans="1:17" ht="51" x14ac:dyDescent="0.2">
      <c r="A191" s="108" t="s">
        <v>1059</v>
      </c>
      <c r="B191" s="110">
        <v>118</v>
      </c>
      <c r="C191" s="110">
        <v>28</v>
      </c>
      <c r="D191" s="110">
        <v>23.7</v>
      </c>
      <c r="E191" s="110">
        <v>50</v>
      </c>
      <c r="F191" s="110">
        <v>11</v>
      </c>
      <c r="G191" s="110">
        <v>9.3000000000000007</v>
      </c>
      <c r="H191" s="110">
        <v>45.5</v>
      </c>
      <c r="I191" s="110">
        <v>15</v>
      </c>
      <c r="J191" s="110">
        <v>12.7</v>
      </c>
      <c r="K191" s="110">
        <v>60</v>
      </c>
      <c r="L191" s="110">
        <v>36</v>
      </c>
      <c r="M191" s="110">
        <v>30.5</v>
      </c>
      <c r="N191" s="110">
        <v>52.8</v>
      </c>
      <c r="O191" s="110">
        <v>28</v>
      </c>
      <c r="P191" s="110">
        <v>23.7</v>
      </c>
      <c r="Q191" s="110">
        <v>46.4</v>
      </c>
    </row>
    <row r="192" spans="1:17" ht="51" x14ac:dyDescent="0.2">
      <c r="A192" s="108" t="s">
        <v>1060</v>
      </c>
      <c r="B192" s="110">
        <v>310</v>
      </c>
      <c r="C192" s="110">
        <v>67</v>
      </c>
      <c r="D192" s="110">
        <v>21.6</v>
      </c>
      <c r="E192" s="110">
        <v>52.2</v>
      </c>
      <c r="F192" s="110">
        <v>21</v>
      </c>
      <c r="G192" s="110">
        <v>6.8</v>
      </c>
      <c r="H192" s="110">
        <v>61.9</v>
      </c>
      <c r="I192" s="110">
        <v>73</v>
      </c>
      <c r="J192" s="110">
        <v>23.5</v>
      </c>
      <c r="K192" s="110">
        <v>42.5</v>
      </c>
      <c r="L192" s="110">
        <v>96</v>
      </c>
      <c r="M192" s="110">
        <v>31</v>
      </c>
      <c r="N192" s="110">
        <v>46.9</v>
      </c>
      <c r="O192" s="110">
        <v>53</v>
      </c>
      <c r="P192" s="110">
        <v>17.100000000000001</v>
      </c>
      <c r="Q192" s="110">
        <v>49.1</v>
      </c>
    </row>
    <row r="193" spans="1:17" ht="51" x14ac:dyDescent="0.2">
      <c r="A193" s="108" t="s">
        <v>1061</v>
      </c>
      <c r="B193" s="110">
        <v>158</v>
      </c>
      <c r="C193" s="110">
        <v>34</v>
      </c>
      <c r="D193" s="110">
        <v>21.5</v>
      </c>
      <c r="E193" s="110">
        <v>67.599999999999994</v>
      </c>
      <c r="F193" s="110">
        <v>16</v>
      </c>
      <c r="G193" s="110">
        <v>10.1</v>
      </c>
      <c r="H193" s="110">
        <v>12.5</v>
      </c>
      <c r="I193" s="110">
        <v>23</v>
      </c>
      <c r="J193" s="110">
        <v>14.6</v>
      </c>
      <c r="K193" s="110">
        <v>47.8</v>
      </c>
      <c r="L193" s="110">
        <v>54</v>
      </c>
      <c r="M193" s="110">
        <v>34.200000000000003</v>
      </c>
      <c r="N193" s="110">
        <v>48.1</v>
      </c>
      <c r="O193" s="110">
        <v>31</v>
      </c>
      <c r="P193" s="110">
        <v>19.600000000000001</v>
      </c>
      <c r="Q193" s="110">
        <v>58.1</v>
      </c>
    </row>
    <row r="194" spans="1:17" ht="51" x14ac:dyDescent="0.2">
      <c r="A194" s="108" t="s">
        <v>1062</v>
      </c>
      <c r="B194" s="110">
        <v>209</v>
      </c>
      <c r="C194" s="110">
        <v>49</v>
      </c>
      <c r="D194" s="110">
        <v>23.4</v>
      </c>
      <c r="E194" s="110">
        <v>40.799999999999997</v>
      </c>
      <c r="F194" s="110">
        <v>10</v>
      </c>
      <c r="G194" s="110">
        <v>4.8</v>
      </c>
      <c r="H194" s="110">
        <v>90</v>
      </c>
      <c r="I194" s="110">
        <v>47</v>
      </c>
      <c r="J194" s="110">
        <v>22.5</v>
      </c>
      <c r="K194" s="110">
        <v>57.4</v>
      </c>
      <c r="L194" s="110">
        <v>67</v>
      </c>
      <c r="M194" s="110">
        <v>32.1</v>
      </c>
      <c r="N194" s="110">
        <v>47.8</v>
      </c>
      <c r="O194" s="110">
        <v>36</v>
      </c>
      <c r="P194" s="110">
        <v>17.2</v>
      </c>
      <c r="Q194" s="110">
        <v>38.9</v>
      </c>
    </row>
    <row r="195" spans="1:17" ht="51" x14ac:dyDescent="0.2">
      <c r="A195" s="108" t="s">
        <v>1063</v>
      </c>
      <c r="B195" s="109">
        <v>1516</v>
      </c>
      <c r="C195" s="110">
        <v>441</v>
      </c>
      <c r="D195" s="110">
        <v>29.1</v>
      </c>
      <c r="E195" s="110">
        <v>49.4</v>
      </c>
      <c r="F195" s="110">
        <v>143</v>
      </c>
      <c r="G195" s="110">
        <v>9.4</v>
      </c>
      <c r="H195" s="110">
        <v>54.5</v>
      </c>
      <c r="I195" s="110">
        <v>421</v>
      </c>
      <c r="J195" s="110">
        <v>27.8</v>
      </c>
      <c r="K195" s="110">
        <v>53</v>
      </c>
      <c r="L195" s="110">
        <v>364</v>
      </c>
      <c r="M195" s="110">
        <v>24</v>
      </c>
      <c r="N195" s="110">
        <v>49.2</v>
      </c>
      <c r="O195" s="110">
        <v>147</v>
      </c>
      <c r="P195" s="110">
        <v>9.6999999999999993</v>
      </c>
      <c r="Q195" s="110">
        <v>53.7</v>
      </c>
    </row>
    <row r="196" spans="1:17" ht="51" x14ac:dyDescent="0.2">
      <c r="A196" s="108" t="s">
        <v>1064</v>
      </c>
      <c r="B196" s="109">
        <v>1433</v>
      </c>
      <c r="C196" s="110">
        <v>342</v>
      </c>
      <c r="D196" s="110">
        <v>23.9</v>
      </c>
      <c r="E196" s="110">
        <v>43.9</v>
      </c>
      <c r="F196" s="110">
        <v>111</v>
      </c>
      <c r="G196" s="110">
        <v>7.7</v>
      </c>
      <c r="H196" s="110">
        <v>40.5</v>
      </c>
      <c r="I196" s="110">
        <v>296</v>
      </c>
      <c r="J196" s="110">
        <v>20.7</v>
      </c>
      <c r="K196" s="110">
        <v>49.3</v>
      </c>
      <c r="L196" s="110">
        <v>478</v>
      </c>
      <c r="M196" s="110">
        <v>33.4</v>
      </c>
      <c r="N196" s="110">
        <v>48.7</v>
      </c>
      <c r="O196" s="110">
        <v>206</v>
      </c>
      <c r="P196" s="110">
        <v>14.4</v>
      </c>
      <c r="Q196" s="110">
        <v>45.6</v>
      </c>
    </row>
    <row r="197" spans="1:17" ht="63.75" x14ac:dyDescent="0.2">
      <c r="A197" s="108" t="s">
        <v>1065</v>
      </c>
      <c r="B197" s="109">
        <v>2029</v>
      </c>
      <c r="C197" s="110">
        <v>555</v>
      </c>
      <c r="D197" s="110">
        <v>27.4</v>
      </c>
      <c r="E197" s="110">
        <v>42.9</v>
      </c>
      <c r="F197" s="110">
        <v>169</v>
      </c>
      <c r="G197" s="110">
        <v>8.3000000000000007</v>
      </c>
      <c r="H197" s="110">
        <v>52.7</v>
      </c>
      <c r="I197" s="110">
        <v>540</v>
      </c>
      <c r="J197" s="110">
        <v>26.6</v>
      </c>
      <c r="K197" s="110">
        <v>50.6</v>
      </c>
      <c r="L197" s="110">
        <v>581</v>
      </c>
      <c r="M197" s="110">
        <v>28.6</v>
      </c>
      <c r="N197" s="110">
        <v>48.4</v>
      </c>
      <c r="O197" s="110">
        <v>184</v>
      </c>
      <c r="P197" s="110">
        <v>9.1</v>
      </c>
      <c r="Q197" s="110">
        <v>50.5</v>
      </c>
    </row>
    <row r="198" spans="1:17" ht="51" x14ac:dyDescent="0.2">
      <c r="A198" s="108" t="s">
        <v>1066</v>
      </c>
      <c r="B198" s="110">
        <v>372</v>
      </c>
      <c r="C198" s="110">
        <v>79</v>
      </c>
      <c r="D198" s="110">
        <v>21.2</v>
      </c>
      <c r="E198" s="110">
        <v>48.1</v>
      </c>
      <c r="F198" s="110">
        <v>24</v>
      </c>
      <c r="G198" s="110">
        <v>6.5</v>
      </c>
      <c r="H198" s="110">
        <v>58.3</v>
      </c>
      <c r="I198" s="110">
        <v>85</v>
      </c>
      <c r="J198" s="110">
        <v>22.8</v>
      </c>
      <c r="K198" s="110">
        <v>44.7</v>
      </c>
      <c r="L198" s="110">
        <v>117</v>
      </c>
      <c r="M198" s="110">
        <v>31.5</v>
      </c>
      <c r="N198" s="110">
        <v>45.3</v>
      </c>
      <c r="O198" s="110">
        <v>67</v>
      </c>
      <c r="P198" s="110">
        <v>18</v>
      </c>
      <c r="Q198" s="110">
        <v>56.7</v>
      </c>
    </row>
    <row r="199" spans="1:17" ht="51" x14ac:dyDescent="0.2">
      <c r="A199" s="108" t="s">
        <v>1067</v>
      </c>
      <c r="B199" s="110">
        <v>13</v>
      </c>
      <c r="C199" s="110">
        <v>3</v>
      </c>
      <c r="D199" s="110">
        <v>23.1</v>
      </c>
      <c r="E199" s="110">
        <v>0</v>
      </c>
      <c r="F199" s="110">
        <v>0</v>
      </c>
      <c r="G199" s="110">
        <v>0</v>
      </c>
      <c r="H199" s="110" t="s">
        <v>979</v>
      </c>
      <c r="I199" s="110">
        <v>3</v>
      </c>
      <c r="J199" s="110">
        <v>23.1</v>
      </c>
      <c r="K199" s="110">
        <v>33.299999999999997</v>
      </c>
      <c r="L199" s="110">
        <v>4</v>
      </c>
      <c r="M199" s="110">
        <v>30.8</v>
      </c>
      <c r="N199" s="110">
        <v>25</v>
      </c>
      <c r="O199" s="110">
        <v>3</v>
      </c>
      <c r="P199" s="110">
        <v>23.1</v>
      </c>
      <c r="Q199" s="110">
        <v>66.7</v>
      </c>
    </row>
    <row r="200" spans="1:17" ht="51" x14ac:dyDescent="0.2">
      <c r="A200" s="108" t="s">
        <v>1068</v>
      </c>
      <c r="B200" s="110">
        <v>689</v>
      </c>
      <c r="C200" s="110">
        <v>141</v>
      </c>
      <c r="D200" s="110">
        <v>20.5</v>
      </c>
      <c r="E200" s="110">
        <v>56.7</v>
      </c>
      <c r="F200" s="110">
        <v>37</v>
      </c>
      <c r="G200" s="110">
        <v>5.4</v>
      </c>
      <c r="H200" s="110">
        <v>45.9</v>
      </c>
      <c r="I200" s="110">
        <v>126</v>
      </c>
      <c r="J200" s="110">
        <v>18.3</v>
      </c>
      <c r="K200" s="110">
        <v>53.2</v>
      </c>
      <c r="L200" s="110">
        <v>242</v>
      </c>
      <c r="M200" s="110">
        <v>35.1</v>
      </c>
      <c r="N200" s="110">
        <v>53.3</v>
      </c>
      <c r="O200" s="110">
        <v>143</v>
      </c>
      <c r="P200" s="110">
        <v>20.8</v>
      </c>
      <c r="Q200" s="110">
        <v>43.4</v>
      </c>
    </row>
    <row r="201" spans="1:17" ht="51" x14ac:dyDescent="0.2">
      <c r="A201" s="108" t="s">
        <v>1069</v>
      </c>
      <c r="B201" s="110">
        <v>232</v>
      </c>
      <c r="C201" s="110">
        <v>40</v>
      </c>
      <c r="D201" s="110">
        <v>17.2</v>
      </c>
      <c r="E201" s="110">
        <v>57.5</v>
      </c>
      <c r="F201" s="110">
        <v>20</v>
      </c>
      <c r="G201" s="110">
        <v>8.6</v>
      </c>
      <c r="H201" s="110">
        <v>20</v>
      </c>
      <c r="I201" s="110">
        <v>49</v>
      </c>
      <c r="J201" s="110">
        <v>21.1</v>
      </c>
      <c r="K201" s="110">
        <v>51</v>
      </c>
      <c r="L201" s="110">
        <v>83</v>
      </c>
      <c r="M201" s="110">
        <v>35.799999999999997</v>
      </c>
      <c r="N201" s="110">
        <v>49.4</v>
      </c>
      <c r="O201" s="110">
        <v>40</v>
      </c>
      <c r="P201" s="110">
        <v>17.2</v>
      </c>
      <c r="Q201" s="110">
        <v>47.5</v>
      </c>
    </row>
    <row r="202" spans="1:17" ht="51" x14ac:dyDescent="0.2">
      <c r="A202" s="108" t="s">
        <v>1070</v>
      </c>
      <c r="B202" s="110">
        <v>277</v>
      </c>
      <c r="C202" s="110">
        <v>83</v>
      </c>
      <c r="D202" s="110">
        <v>30</v>
      </c>
      <c r="E202" s="110">
        <v>43.4</v>
      </c>
      <c r="F202" s="110">
        <v>23</v>
      </c>
      <c r="G202" s="110">
        <v>8.3000000000000007</v>
      </c>
      <c r="H202" s="110">
        <v>52.2</v>
      </c>
      <c r="I202" s="110">
        <v>64</v>
      </c>
      <c r="J202" s="110">
        <v>23.1</v>
      </c>
      <c r="K202" s="110">
        <v>53.1</v>
      </c>
      <c r="L202" s="110">
        <v>79</v>
      </c>
      <c r="M202" s="110">
        <v>28.5</v>
      </c>
      <c r="N202" s="110">
        <v>48.1</v>
      </c>
      <c r="O202" s="110">
        <v>28</v>
      </c>
      <c r="P202" s="110">
        <v>10.1</v>
      </c>
      <c r="Q202" s="110">
        <v>35.700000000000003</v>
      </c>
    </row>
    <row r="203" spans="1:17" ht="51" x14ac:dyDescent="0.2">
      <c r="A203" s="108" t="s">
        <v>1071</v>
      </c>
      <c r="B203" s="110">
        <v>130</v>
      </c>
      <c r="C203" s="110">
        <v>23</v>
      </c>
      <c r="D203" s="110">
        <v>17.7</v>
      </c>
      <c r="E203" s="110">
        <v>56.5</v>
      </c>
      <c r="F203" s="110">
        <v>12</v>
      </c>
      <c r="G203" s="110">
        <v>9.1999999999999993</v>
      </c>
      <c r="H203" s="110">
        <v>33.299999999999997</v>
      </c>
      <c r="I203" s="110">
        <v>25</v>
      </c>
      <c r="J203" s="110">
        <v>19.2</v>
      </c>
      <c r="K203" s="110">
        <v>52</v>
      </c>
      <c r="L203" s="110">
        <v>52</v>
      </c>
      <c r="M203" s="110">
        <v>40</v>
      </c>
      <c r="N203" s="110">
        <v>50</v>
      </c>
      <c r="O203" s="110">
        <v>18</v>
      </c>
      <c r="P203" s="110">
        <v>13.8</v>
      </c>
      <c r="Q203" s="110">
        <v>50</v>
      </c>
    </row>
    <row r="204" spans="1:17" ht="63.75" x14ac:dyDescent="0.2">
      <c r="A204" s="108" t="s">
        <v>1072</v>
      </c>
      <c r="B204" s="110">
        <v>592</v>
      </c>
      <c r="C204" s="110">
        <v>146</v>
      </c>
      <c r="D204" s="110">
        <v>24.7</v>
      </c>
      <c r="E204" s="110">
        <v>47.3</v>
      </c>
      <c r="F204" s="110">
        <v>43</v>
      </c>
      <c r="G204" s="110">
        <v>7.3</v>
      </c>
      <c r="H204" s="110">
        <v>51.2</v>
      </c>
      <c r="I204" s="110">
        <v>149</v>
      </c>
      <c r="J204" s="110">
        <v>25.2</v>
      </c>
      <c r="K204" s="110">
        <v>46.3</v>
      </c>
      <c r="L204" s="110">
        <v>181</v>
      </c>
      <c r="M204" s="110">
        <v>30.6</v>
      </c>
      <c r="N204" s="110">
        <v>49.2</v>
      </c>
      <c r="O204" s="110">
        <v>73</v>
      </c>
      <c r="P204" s="110">
        <v>12.3</v>
      </c>
      <c r="Q204" s="110">
        <v>43.8</v>
      </c>
    </row>
    <row r="205" spans="1:17" ht="51" x14ac:dyDescent="0.2">
      <c r="A205" s="108" t="s">
        <v>1073</v>
      </c>
      <c r="B205" s="110">
        <v>213</v>
      </c>
      <c r="C205" s="110">
        <v>65</v>
      </c>
      <c r="D205" s="110">
        <v>30.5</v>
      </c>
      <c r="E205" s="110">
        <v>38.5</v>
      </c>
      <c r="F205" s="110">
        <v>13</v>
      </c>
      <c r="G205" s="110">
        <v>6.1</v>
      </c>
      <c r="H205" s="110">
        <v>38.5</v>
      </c>
      <c r="I205" s="110">
        <v>55</v>
      </c>
      <c r="J205" s="110">
        <v>25.8</v>
      </c>
      <c r="K205" s="110">
        <v>49.1</v>
      </c>
      <c r="L205" s="110">
        <v>65</v>
      </c>
      <c r="M205" s="110">
        <v>30.5</v>
      </c>
      <c r="N205" s="110">
        <v>52.3</v>
      </c>
      <c r="O205" s="110">
        <v>15</v>
      </c>
      <c r="P205" s="110">
        <v>7</v>
      </c>
      <c r="Q205" s="110">
        <v>40</v>
      </c>
    </row>
    <row r="206" spans="1:17" ht="38.25" x14ac:dyDescent="0.2">
      <c r="A206" s="108" t="s">
        <v>1074</v>
      </c>
      <c r="B206" s="110">
        <v>51</v>
      </c>
      <c r="C206" s="110">
        <v>17</v>
      </c>
      <c r="D206" s="110">
        <v>33.299999999999997</v>
      </c>
      <c r="E206" s="110">
        <v>47.1</v>
      </c>
      <c r="F206" s="110">
        <v>4</v>
      </c>
      <c r="G206" s="110">
        <v>7.8</v>
      </c>
      <c r="H206" s="110">
        <v>50</v>
      </c>
      <c r="I206" s="110">
        <v>11</v>
      </c>
      <c r="J206" s="110">
        <v>21.6</v>
      </c>
      <c r="K206" s="110">
        <v>45.5</v>
      </c>
      <c r="L206" s="110">
        <v>11</v>
      </c>
      <c r="M206" s="110">
        <v>21.6</v>
      </c>
      <c r="N206" s="110">
        <v>27.3</v>
      </c>
      <c r="O206" s="110">
        <v>8</v>
      </c>
      <c r="P206" s="110">
        <v>15.7</v>
      </c>
      <c r="Q206" s="110">
        <v>62.5</v>
      </c>
    </row>
    <row r="207" spans="1:17" ht="51" x14ac:dyDescent="0.2">
      <c r="A207" s="108" t="s">
        <v>1075</v>
      </c>
      <c r="B207" s="110">
        <v>730</v>
      </c>
      <c r="C207" s="110">
        <v>203</v>
      </c>
      <c r="D207" s="110">
        <v>27.8</v>
      </c>
      <c r="E207" s="110">
        <v>49.3</v>
      </c>
      <c r="F207" s="110">
        <v>44</v>
      </c>
      <c r="G207" s="110">
        <v>6</v>
      </c>
      <c r="H207" s="110">
        <v>52.3</v>
      </c>
      <c r="I207" s="110">
        <v>191</v>
      </c>
      <c r="J207" s="110">
        <v>26.2</v>
      </c>
      <c r="K207" s="110">
        <v>48.7</v>
      </c>
      <c r="L207" s="110">
        <v>230</v>
      </c>
      <c r="M207" s="110">
        <v>31.5</v>
      </c>
      <c r="N207" s="110">
        <v>46.5</v>
      </c>
      <c r="O207" s="110">
        <v>62</v>
      </c>
      <c r="P207" s="110">
        <v>8.5</v>
      </c>
      <c r="Q207" s="110">
        <v>43.5</v>
      </c>
    </row>
    <row r="208" spans="1:17" ht="63.75" x14ac:dyDescent="0.2">
      <c r="A208" s="108" t="s">
        <v>1076</v>
      </c>
      <c r="B208" s="110">
        <v>104</v>
      </c>
      <c r="C208" s="110">
        <v>17</v>
      </c>
      <c r="D208" s="110">
        <v>16.3</v>
      </c>
      <c r="E208" s="110">
        <v>29.4</v>
      </c>
      <c r="F208" s="110">
        <v>12</v>
      </c>
      <c r="G208" s="110">
        <v>11.5</v>
      </c>
      <c r="H208" s="110">
        <v>33.299999999999997</v>
      </c>
      <c r="I208" s="110">
        <v>18</v>
      </c>
      <c r="J208" s="110">
        <v>17.3</v>
      </c>
      <c r="K208" s="110">
        <v>55.6</v>
      </c>
      <c r="L208" s="110">
        <v>36</v>
      </c>
      <c r="M208" s="110">
        <v>34.6</v>
      </c>
      <c r="N208" s="110">
        <v>41.7</v>
      </c>
      <c r="O208" s="110">
        <v>21</v>
      </c>
      <c r="P208" s="110">
        <v>20.2</v>
      </c>
      <c r="Q208" s="110">
        <v>57.1</v>
      </c>
    </row>
    <row r="209" spans="1:17" ht="51" x14ac:dyDescent="0.2">
      <c r="A209" s="108" t="s">
        <v>1077</v>
      </c>
      <c r="B209" s="110">
        <v>26</v>
      </c>
      <c r="C209" s="110">
        <v>3</v>
      </c>
      <c r="D209" s="110">
        <v>11.5</v>
      </c>
      <c r="E209" s="110">
        <v>33.299999999999997</v>
      </c>
      <c r="F209" s="110">
        <v>0</v>
      </c>
      <c r="G209" s="110">
        <v>0</v>
      </c>
      <c r="H209" s="110" t="s">
        <v>979</v>
      </c>
      <c r="I209" s="110">
        <v>3</v>
      </c>
      <c r="J209" s="110">
        <v>11.5</v>
      </c>
      <c r="K209" s="110">
        <v>33.299999999999997</v>
      </c>
      <c r="L209" s="110">
        <v>9</v>
      </c>
      <c r="M209" s="110">
        <v>34.6</v>
      </c>
      <c r="N209" s="110">
        <v>44.4</v>
      </c>
      <c r="O209" s="110">
        <v>11</v>
      </c>
      <c r="P209" s="110">
        <v>42.3</v>
      </c>
      <c r="Q209" s="110">
        <v>45.5</v>
      </c>
    </row>
    <row r="210" spans="1:17" ht="63.75" x14ac:dyDescent="0.2">
      <c r="A210" s="108" t="s">
        <v>1078</v>
      </c>
      <c r="B210" s="110">
        <v>226</v>
      </c>
      <c r="C210" s="110">
        <v>62</v>
      </c>
      <c r="D210" s="110">
        <v>27.4</v>
      </c>
      <c r="E210" s="110">
        <v>50</v>
      </c>
      <c r="F210" s="110">
        <v>11</v>
      </c>
      <c r="G210" s="110">
        <v>4.9000000000000004</v>
      </c>
      <c r="H210" s="110">
        <v>18.2</v>
      </c>
      <c r="I210" s="110">
        <v>40</v>
      </c>
      <c r="J210" s="110">
        <v>17.7</v>
      </c>
      <c r="K210" s="110">
        <v>52.5</v>
      </c>
      <c r="L210" s="110">
        <v>70</v>
      </c>
      <c r="M210" s="110">
        <v>31</v>
      </c>
      <c r="N210" s="110">
        <v>48.6</v>
      </c>
      <c r="O210" s="110">
        <v>43</v>
      </c>
      <c r="P210" s="110">
        <v>19</v>
      </c>
      <c r="Q210" s="110">
        <v>46.5</v>
      </c>
    </row>
    <row r="211" spans="1:17" ht="51" x14ac:dyDescent="0.2">
      <c r="A211" s="108" t="s">
        <v>1079</v>
      </c>
      <c r="B211" s="110">
        <v>290</v>
      </c>
      <c r="C211" s="110">
        <v>55</v>
      </c>
      <c r="D211" s="110">
        <v>19</v>
      </c>
      <c r="E211" s="110">
        <v>34.5</v>
      </c>
      <c r="F211" s="110">
        <v>15</v>
      </c>
      <c r="G211" s="110">
        <v>5.2</v>
      </c>
      <c r="H211" s="110">
        <v>46.7</v>
      </c>
      <c r="I211" s="110">
        <v>58</v>
      </c>
      <c r="J211" s="110">
        <v>20</v>
      </c>
      <c r="K211" s="110">
        <v>41.4</v>
      </c>
      <c r="L211" s="110">
        <v>107</v>
      </c>
      <c r="M211" s="110">
        <v>36.9</v>
      </c>
      <c r="N211" s="110">
        <v>46.7</v>
      </c>
      <c r="O211" s="110">
        <v>55</v>
      </c>
      <c r="P211" s="110">
        <v>19</v>
      </c>
      <c r="Q211" s="110">
        <v>50.9</v>
      </c>
    </row>
    <row r="212" spans="1:17" ht="51" x14ac:dyDescent="0.2">
      <c r="A212" s="108" t="s">
        <v>1080</v>
      </c>
      <c r="B212" s="109">
        <v>4657</v>
      </c>
      <c r="C212" s="109">
        <v>1246</v>
      </c>
      <c r="D212" s="110">
        <v>26.8</v>
      </c>
      <c r="E212" s="110">
        <v>49.4</v>
      </c>
      <c r="F212" s="110">
        <v>487</v>
      </c>
      <c r="G212" s="110">
        <v>10.5</v>
      </c>
      <c r="H212" s="110">
        <v>45.2</v>
      </c>
      <c r="I212" s="109">
        <v>1136</v>
      </c>
      <c r="J212" s="110">
        <v>24.4</v>
      </c>
      <c r="K212" s="110">
        <v>48.4</v>
      </c>
      <c r="L212" s="109">
        <v>1247</v>
      </c>
      <c r="M212" s="110">
        <v>26.8</v>
      </c>
      <c r="N212" s="110">
        <v>52.8</v>
      </c>
      <c r="O212" s="110">
        <v>541</v>
      </c>
      <c r="P212" s="110">
        <v>11.6</v>
      </c>
      <c r="Q212" s="110">
        <v>47.5</v>
      </c>
    </row>
    <row r="213" spans="1:17" ht="51" x14ac:dyDescent="0.2">
      <c r="A213" s="108" t="s">
        <v>1081</v>
      </c>
      <c r="B213" s="110">
        <v>58</v>
      </c>
      <c r="C213" s="110">
        <v>10</v>
      </c>
      <c r="D213" s="110">
        <v>17.2</v>
      </c>
      <c r="E213" s="110">
        <v>30</v>
      </c>
      <c r="F213" s="110">
        <v>2</v>
      </c>
      <c r="G213" s="110">
        <v>3.4</v>
      </c>
      <c r="H213" s="110">
        <v>50</v>
      </c>
      <c r="I213" s="110">
        <v>6</v>
      </c>
      <c r="J213" s="110">
        <v>10.3</v>
      </c>
      <c r="K213" s="110">
        <v>66.7</v>
      </c>
      <c r="L213" s="110">
        <v>23</v>
      </c>
      <c r="M213" s="110">
        <v>39.700000000000003</v>
      </c>
      <c r="N213" s="110">
        <v>47.8</v>
      </c>
      <c r="O213" s="110">
        <v>17</v>
      </c>
      <c r="P213" s="110">
        <v>29.3</v>
      </c>
      <c r="Q213" s="110">
        <v>52.9</v>
      </c>
    </row>
    <row r="214" spans="1:17" ht="63.75" x14ac:dyDescent="0.2">
      <c r="A214" s="108" t="s">
        <v>1082</v>
      </c>
      <c r="B214" s="110">
        <v>673</v>
      </c>
      <c r="C214" s="110">
        <v>141</v>
      </c>
      <c r="D214" s="110">
        <v>21</v>
      </c>
      <c r="E214" s="110">
        <v>48.2</v>
      </c>
      <c r="F214" s="110">
        <v>36</v>
      </c>
      <c r="G214" s="110">
        <v>5.3</v>
      </c>
      <c r="H214" s="110">
        <v>36.1</v>
      </c>
      <c r="I214" s="110">
        <v>144</v>
      </c>
      <c r="J214" s="110">
        <v>21.4</v>
      </c>
      <c r="K214" s="110">
        <v>47.2</v>
      </c>
      <c r="L214" s="110">
        <v>275</v>
      </c>
      <c r="M214" s="110">
        <v>40.9</v>
      </c>
      <c r="N214" s="110">
        <v>48.4</v>
      </c>
      <c r="O214" s="110">
        <v>77</v>
      </c>
      <c r="P214" s="110">
        <v>11.4</v>
      </c>
      <c r="Q214" s="110">
        <v>49.4</v>
      </c>
    </row>
    <row r="215" spans="1:17" ht="51" x14ac:dyDescent="0.2">
      <c r="A215" s="108" t="s">
        <v>1083</v>
      </c>
      <c r="B215" s="110">
        <v>70</v>
      </c>
      <c r="C215" s="110">
        <v>19</v>
      </c>
      <c r="D215" s="110">
        <v>27.1</v>
      </c>
      <c r="E215" s="110">
        <v>47.4</v>
      </c>
      <c r="F215" s="110">
        <v>2</v>
      </c>
      <c r="G215" s="110">
        <v>2.9</v>
      </c>
      <c r="H215" s="110">
        <v>0</v>
      </c>
      <c r="I215" s="110">
        <v>18</v>
      </c>
      <c r="J215" s="110">
        <v>25.7</v>
      </c>
      <c r="K215" s="110">
        <v>50</v>
      </c>
      <c r="L215" s="110">
        <v>27</v>
      </c>
      <c r="M215" s="110">
        <v>38.6</v>
      </c>
      <c r="N215" s="110">
        <v>48.1</v>
      </c>
      <c r="O215" s="110">
        <v>4</v>
      </c>
      <c r="P215" s="110">
        <v>5.7</v>
      </c>
      <c r="Q215" s="110">
        <v>50</v>
      </c>
    </row>
    <row r="216" spans="1:17" ht="63.75" x14ac:dyDescent="0.2">
      <c r="A216" s="108" t="s">
        <v>1084</v>
      </c>
      <c r="B216" s="110">
        <v>225</v>
      </c>
      <c r="C216" s="110">
        <v>45</v>
      </c>
      <c r="D216" s="110">
        <v>20</v>
      </c>
      <c r="E216" s="110">
        <v>46.7</v>
      </c>
      <c r="F216" s="110">
        <v>8</v>
      </c>
      <c r="G216" s="110">
        <v>3.6</v>
      </c>
      <c r="H216" s="110">
        <v>37.5</v>
      </c>
      <c r="I216" s="110">
        <v>53</v>
      </c>
      <c r="J216" s="110">
        <v>23.6</v>
      </c>
      <c r="K216" s="110">
        <v>47.2</v>
      </c>
      <c r="L216" s="110">
        <v>83</v>
      </c>
      <c r="M216" s="110">
        <v>36.9</v>
      </c>
      <c r="N216" s="110">
        <v>49.4</v>
      </c>
      <c r="O216" s="110">
        <v>36</v>
      </c>
      <c r="P216" s="110">
        <v>16</v>
      </c>
      <c r="Q216" s="110">
        <v>58.3</v>
      </c>
    </row>
    <row r="217" spans="1:17" ht="51" x14ac:dyDescent="0.2">
      <c r="A217" s="108" t="s">
        <v>1085</v>
      </c>
      <c r="B217" s="110">
        <v>189</v>
      </c>
      <c r="C217" s="110">
        <v>43</v>
      </c>
      <c r="D217" s="110">
        <v>22.8</v>
      </c>
      <c r="E217" s="110">
        <v>53.5</v>
      </c>
      <c r="F217" s="110">
        <v>15</v>
      </c>
      <c r="G217" s="110">
        <v>7.9</v>
      </c>
      <c r="H217" s="110">
        <v>33.299999999999997</v>
      </c>
      <c r="I217" s="110">
        <v>35</v>
      </c>
      <c r="J217" s="110">
        <v>18.5</v>
      </c>
      <c r="K217" s="110">
        <v>54.3</v>
      </c>
      <c r="L217" s="110">
        <v>56</v>
      </c>
      <c r="M217" s="110">
        <v>29.6</v>
      </c>
      <c r="N217" s="110">
        <v>51.8</v>
      </c>
      <c r="O217" s="110">
        <v>40</v>
      </c>
      <c r="P217" s="110">
        <v>21.2</v>
      </c>
      <c r="Q217" s="110">
        <v>42.5</v>
      </c>
    </row>
    <row r="218" spans="1:17" ht="51" x14ac:dyDescent="0.2">
      <c r="A218" s="108" t="s">
        <v>1086</v>
      </c>
      <c r="B218" s="110">
        <v>35</v>
      </c>
      <c r="C218" s="110">
        <v>1</v>
      </c>
      <c r="D218" s="110">
        <v>2.9</v>
      </c>
      <c r="E218" s="110">
        <v>100</v>
      </c>
      <c r="F218" s="110">
        <v>1</v>
      </c>
      <c r="G218" s="110">
        <v>2.9</v>
      </c>
      <c r="H218" s="110">
        <v>100</v>
      </c>
      <c r="I218" s="110">
        <v>0</v>
      </c>
      <c r="J218" s="110">
        <v>0</v>
      </c>
      <c r="K218" s="110" t="s">
        <v>979</v>
      </c>
      <c r="L218" s="110">
        <v>15</v>
      </c>
      <c r="M218" s="110">
        <v>42.9</v>
      </c>
      <c r="N218" s="110">
        <v>66.7</v>
      </c>
      <c r="O218" s="110">
        <v>18</v>
      </c>
      <c r="P218" s="110">
        <v>51.4</v>
      </c>
      <c r="Q218" s="110">
        <v>38.9</v>
      </c>
    </row>
    <row r="219" spans="1:17" ht="63.75" x14ac:dyDescent="0.2">
      <c r="A219" s="108" t="s">
        <v>1087</v>
      </c>
      <c r="B219" s="110">
        <v>55</v>
      </c>
      <c r="C219" s="110">
        <v>16</v>
      </c>
      <c r="D219" s="110">
        <v>29.1</v>
      </c>
      <c r="E219" s="110">
        <v>43.8</v>
      </c>
      <c r="F219" s="110">
        <v>5</v>
      </c>
      <c r="G219" s="110">
        <v>9.1</v>
      </c>
      <c r="H219" s="110">
        <v>20</v>
      </c>
      <c r="I219" s="110">
        <v>10</v>
      </c>
      <c r="J219" s="110">
        <v>18.2</v>
      </c>
      <c r="K219" s="110">
        <v>60</v>
      </c>
      <c r="L219" s="110">
        <v>20</v>
      </c>
      <c r="M219" s="110">
        <v>36.4</v>
      </c>
      <c r="N219" s="110">
        <v>40</v>
      </c>
      <c r="O219" s="110">
        <v>4</v>
      </c>
      <c r="P219" s="110">
        <v>7.3</v>
      </c>
      <c r="Q219" s="110">
        <v>50</v>
      </c>
    </row>
    <row r="220" spans="1:17" ht="63.75" x14ac:dyDescent="0.2">
      <c r="A220" s="108" t="s">
        <v>1088</v>
      </c>
      <c r="B220" s="110">
        <v>23</v>
      </c>
      <c r="C220" s="110">
        <v>0</v>
      </c>
      <c r="D220" s="110">
        <v>0</v>
      </c>
      <c r="E220" s="110" t="s">
        <v>979</v>
      </c>
      <c r="F220" s="110">
        <v>1</v>
      </c>
      <c r="G220" s="110">
        <v>4.3</v>
      </c>
      <c r="H220" s="110">
        <v>100</v>
      </c>
      <c r="I220" s="110">
        <v>3</v>
      </c>
      <c r="J220" s="110">
        <v>13</v>
      </c>
      <c r="K220" s="110">
        <v>0</v>
      </c>
      <c r="L220" s="110">
        <v>11</v>
      </c>
      <c r="M220" s="110">
        <v>47.8</v>
      </c>
      <c r="N220" s="110">
        <v>45.5</v>
      </c>
      <c r="O220" s="110">
        <v>8</v>
      </c>
      <c r="P220" s="110">
        <v>34.799999999999997</v>
      </c>
      <c r="Q220" s="110">
        <v>50</v>
      </c>
    </row>
    <row r="221" spans="1:17" ht="63.75" x14ac:dyDescent="0.2">
      <c r="A221" s="108" t="s">
        <v>1089</v>
      </c>
      <c r="B221" s="110">
        <v>247</v>
      </c>
      <c r="C221" s="110">
        <v>64</v>
      </c>
      <c r="D221" s="110">
        <v>25.9</v>
      </c>
      <c r="E221" s="110">
        <v>51.6</v>
      </c>
      <c r="F221" s="110">
        <v>17</v>
      </c>
      <c r="G221" s="110">
        <v>6.9</v>
      </c>
      <c r="H221" s="110">
        <v>41.2</v>
      </c>
      <c r="I221" s="110">
        <v>54</v>
      </c>
      <c r="J221" s="110">
        <v>21.9</v>
      </c>
      <c r="K221" s="110">
        <v>51.9</v>
      </c>
      <c r="L221" s="110">
        <v>82</v>
      </c>
      <c r="M221" s="110">
        <v>33.200000000000003</v>
      </c>
      <c r="N221" s="110">
        <v>45.1</v>
      </c>
      <c r="O221" s="110">
        <v>30</v>
      </c>
      <c r="P221" s="110">
        <v>12.1</v>
      </c>
      <c r="Q221" s="110">
        <v>46.7</v>
      </c>
    </row>
    <row r="222" spans="1:17" ht="51" x14ac:dyDescent="0.2">
      <c r="A222" s="108" t="s">
        <v>1090</v>
      </c>
      <c r="B222" s="110">
        <v>251</v>
      </c>
      <c r="C222" s="110">
        <v>54</v>
      </c>
      <c r="D222" s="110">
        <v>21.5</v>
      </c>
      <c r="E222" s="110">
        <v>50</v>
      </c>
      <c r="F222" s="110">
        <v>13</v>
      </c>
      <c r="G222" s="110">
        <v>5.2</v>
      </c>
      <c r="H222" s="110">
        <v>46.2</v>
      </c>
      <c r="I222" s="110">
        <v>59</v>
      </c>
      <c r="J222" s="110">
        <v>23.5</v>
      </c>
      <c r="K222" s="110">
        <v>49.2</v>
      </c>
      <c r="L222" s="110">
        <v>74</v>
      </c>
      <c r="M222" s="110">
        <v>29.5</v>
      </c>
      <c r="N222" s="110">
        <v>51.4</v>
      </c>
      <c r="O222" s="110">
        <v>51</v>
      </c>
      <c r="P222" s="110">
        <v>20.3</v>
      </c>
      <c r="Q222" s="110">
        <v>45.1</v>
      </c>
    </row>
    <row r="223" spans="1:17" ht="51" x14ac:dyDescent="0.2">
      <c r="A223" s="108" t="s">
        <v>1091</v>
      </c>
      <c r="B223" s="110">
        <v>104</v>
      </c>
      <c r="C223" s="110">
        <v>20</v>
      </c>
      <c r="D223" s="110">
        <v>19.2</v>
      </c>
      <c r="E223" s="110">
        <v>45</v>
      </c>
      <c r="F223" s="110">
        <v>4</v>
      </c>
      <c r="G223" s="110">
        <v>3.8</v>
      </c>
      <c r="H223" s="110">
        <v>25</v>
      </c>
      <c r="I223" s="110">
        <v>17</v>
      </c>
      <c r="J223" s="110">
        <v>16.3</v>
      </c>
      <c r="K223" s="110">
        <v>52.9</v>
      </c>
      <c r="L223" s="110">
        <v>42</v>
      </c>
      <c r="M223" s="110">
        <v>40.4</v>
      </c>
      <c r="N223" s="110">
        <v>40.5</v>
      </c>
      <c r="O223" s="110">
        <v>21</v>
      </c>
      <c r="P223" s="110">
        <v>20.2</v>
      </c>
      <c r="Q223" s="110">
        <v>38.1</v>
      </c>
    </row>
    <row r="224" spans="1:17" ht="51" x14ac:dyDescent="0.2">
      <c r="A224" s="108" t="s">
        <v>1092</v>
      </c>
      <c r="B224" s="109">
        <v>1026</v>
      </c>
      <c r="C224" s="110">
        <v>319</v>
      </c>
      <c r="D224" s="110">
        <v>31.1</v>
      </c>
      <c r="E224" s="110">
        <v>43.9</v>
      </c>
      <c r="F224" s="110">
        <v>112</v>
      </c>
      <c r="G224" s="110">
        <v>10.9</v>
      </c>
      <c r="H224" s="110">
        <v>53.6</v>
      </c>
      <c r="I224" s="110">
        <v>201</v>
      </c>
      <c r="J224" s="110">
        <v>19.600000000000001</v>
      </c>
      <c r="K224" s="110">
        <v>51.7</v>
      </c>
      <c r="L224" s="110">
        <v>283</v>
      </c>
      <c r="M224" s="110">
        <v>27.6</v>
      </c>
      <c r="N224" s="110">
        <v>49.8</v>
      </c>
      <c r="O224" s="110">
        <v>111</v>
      </c>
      <c r="P224" s="110">
        <v>10.8</v>
      </c>
      <c r="Q224" s="110">
        <v>49.5</v>
      </c>
    </row>
    <row r="225" spans="1:17" ht="63.75" x14ac:dyDescent="0.2">
      <c r="A225" s="108" t="s">
        <v>1093</v>
      </c>
      <c r="B225" s="109">
        <v>1195</v>
      </c>
      <c r="C225" s="110">
        <v>258</v>
      </c>
      <c r="D225" s="110">
        <v>21.6</v>
      </c>
      <c r="E225" s="110">
        <v>43.8</v>
      </c>
      <c r="F225" s="110">
        <v>82</v>
      </c>
      <c r="G225" s="110">
        <v>6.9</v>
      </c>
      <c r="H225" s="110">
        <v>42.7</v>
      </c>
      <c r="I225" s="110">
        <v>243</v>
      </c>
      <c r="J225" s="110">
        <v>20.3</v>
      </c>
      <c r="K225" s="110">
        <v>51.4</v>
      </c>
      <c r="L225" s="110">
        <v>417</v>
      </c>
      <c r="M225" s="110">
        <v>34.9</v>
      </c>
      <c r="N225" s="110">
        <v>46.5</v>
      </c>
      <c r="O225" s="110">
        <v>195</v>
      </c>
      <c r="P225" s="110">
        <v>16.3</v>
      </c>
      <c r="Q225" s="110">
        <v>47.2</v>
      </c>
    </row>
    <row r="226" spans="1:17" ht="63.75" x14ac:dyDescent="0.2">
      <c r="A226" s="108" t="s">
        <v>1094</v>
      </c>
      <c r="B226" s="109">
        <v>1085</v>
      </c>
      <c r="C226" s="110">
        <v>241</v>
      </c>
      <c r="D226" s="110">
        <v>22.2</v>
      </c>
      <c r="E226" s="110">
        <v>46.5</v>
      </c>
      <c r="F226" s="110">
        <v>57</v>
      </c>
      <c r="G226" s="110">
        <v>5.3</v>
      </c>
      <c r="H226" s="110">
        <v>43.9</v>
      </c>
      <c r="I226" s="110">
        <v>203</v>
      </c>
      <c r="J226" s="110">
        <v>18.7</v>
      </c>
      <c r="K226" s="110">
        <v>50.2</v>
      </c>
      <c r="L226" s="110">
        <v>428</v>
      </c>
      <c r="M226" s="110">
        <v>39.4</v>
      </c>
      <c r="N226" s="110">
        <v>49.3</v>
      </c>
      <c r="O226" s="110">
        <v>156</v>
      </c>
      <c r="P226" s="110">
        <v>14.4</v>
      </c>
      <c r="Q226" s="110">
        <v>42.9</v>
      </c>
    </row>
    <row r="227" spans="1:17" ht="51" x14ac:dyDescent="0.2">
      <c r="A227" s="108" t="s">
        <v>1095</v>
      </c>
      <c r="B227" s="110">
        <v>118</v>
      </c>
      <c r="C227" s="110">
        <v>13</v>
      </c>
      <c r="D227" s="110">
        <v>11</v>
      </c>
      <c r="E227" s="110">
        <v>61.5</v>
      </c>
      <c r="F227" s="110">
        <v>7</v>
      </c>
      <c r="G227" s="110">
        <v>5.9</v>
      </c>
      <c r="H227" s="110">
        <v>42.9</v>
      </c>
      <c r="I227" s="110">
        <v>9</v>
      </c>
      <c r="J227" s="110">
        <v>7.6</v>
      </c>
      <c r="K227" s="110">
        <v>33.299999999999997</v>
      </c>
      <c r="L227" s="110">
        <v>50</v>
      </c>
      <c r="M227" s="110">
        <v>42.4</v>
      </c>
      <c r="N227" s="110">
        <v>48</v>
      </c>
      <c r="O227" s="110">
        <v>39</v>
      </c>
      <c r="P227" s="110">
        <v>33.1</v>
      </c>
      <c r="Q227" s="110">
        <v>43.6</v>
      </c>
    </row>
    <row r="228" spans="1:17" ht="63.75" x14ac:dyDescent="0.2">
      <c r="A228" s="108" t="s">
        <v>1096</v>
      </c>
      <c r="B228" s="110">
        <v>73</v>
      </c>
      <c r="C228" s="110">
        <v>22</v>
      </c>
      <c r="D228" s="110">
        <v>30.1</v>
      </c>
      <c r="E228" s="110">
        <v>54.5</v>
      </c>
      <c r="F228" s="110">
        <v>3</v>
      </c>
      <c r="G228" s="110">
        <v>4.0999999999999996</v>
      </c>
      <c r="H228" s="110">
        <v>66.7</v>
      </c>
      <c r="I228" s="110">
        <v>14</v>
      </c>
      <c r="J228" s="110">
        <v>19.2</v>
      </c>
      <c r="K228" s="110">
        <v>50</v>
      </c>
      <c r="L228" s="110">
        <v>17</v>
      </c>
      <c r="M228" s="110">
        <v>23.3</v>
      </c>
      <c r="N228" s="110">
        <v>58.8</v>
      </c>
      <c r="O228" s="110">
        <v>17</v>
      </c>
      <c r="P228" s="110">
        <v>23.3</v>
      </c>
      <c r="Q228" s="110">
        <v>29.4</v>
      </c>
    </row>
    <row r="229" spans="1:17" ht="51" x14ac:dyDescent="0.2">
      <c r="A229" s="108" t="s">
        <v>1097</v>
      </c>
      <c r="B229" s="110">
        <v>818</v>
      </c>
      <c r="C229" s="110">
        <v>245</v>
      </c>
      <c r="D229" s="110">
        <v>30</v>
      </c>
      <c r="E229" s="110">
        <v>51</v>
      </c>
      <c r="F229" s="110">
        <v>63</v>
      </c>
      <c r="G229" s="110">
        <v>7.7</v>
      </c>
      <c r="H229" s="110">
        <v>52.4</v>
      </c>
      <c r="I229" s="110">
        <v>201</v>
      </c>
      <c r="J229" s="110">
        <v>24.6</v>
      </c>
      <c r="K229" s="110">
        <v>47.8</v>
      </c>
      <c r="L229" s="110">
        <v>220</v>
      </c>
      <c r="M229" s="110">
        <v>26.9</v>
      </c>
      <c r="N229" s="110">
        <v>44.1</v>
      </c>
      <c r="O229" s="110">
        <v>89</v>
      </c>
      <c r="P229" s="110">
        <v>10.9</v>
      </c>
      <c r="Q229" s="110">
        <v>50.6</v>
      </c>
    </row>
    <row r="230" spans="1:17" ht="63.75" x14ac:dyDescent="0.2">
      <c r="A230" s="108" t="s">
        <v>1098</v>
      </c>
      <c r="B230" s="110">
        <v>841</v>
      </c>
      <c r="C230" s="110">
        <v>225</v>
      </c>
      <c r="D230" s="110">
        <v>26.8</v>
      </c>
      <c r="E230" s="110">
        <v>46.2</v>
      </c>
      <c r="F230" s="110">
        <v>61</v>
      </c>
      <c r="G230" s="110">
        <v>7.3</v>
      </c>
      <c r="H230" s="110">
        <v>44.3</v>
      </c>
      <c r="I230" s="110">
        <v>215</v>
      </c>
      <c r="J230" s="110">
        <v>25.6</v>
      </c>
      <c r="K230" s="110">
        <v>46</v>
      </c>
      <c r="L230" s="110">
        <v>256</v>
      </c>
      <c r="M230" s="110">
        <v>30.4</v>
      </c>
      <c r="N230" s="110">
        <v>48</v>
      </c>
      <c r="O230" s="110">
        <v>84</v>
      </c>
      <c r="P230" s="110">
        <v>10</v>
      </c>
      <c r="Q230" s="110">
        <v>48.8</v>
      </c>
    </row>
    <row r="231" spans="1:17" ht="63.75" x14ac:dyDescent="0.2">
      <c r="A231" s="108" t="s">
        <v>1099</v>
      </c>
      <c r="B231" s="110">
        <v>762</v>
      </c>
      <c r="C231" s="110">
        <v>182</v>
      </c>
      <c r="D231" s="110">
        <v>23.9</v>
      </c>
      <c r="E231" s="110">
        <v>43.4</v>
      </c>
      <c r="F231" s="110">
        <v>64</v>
      </c>
      <c r="G231" s="110">
        <v>8.4</v>
      </c>
      <c r="H231" s="110">
        <v>42.2</v>
      </c>
      <c r="I231" s="110">
        <v>160</v>
      </c>
      <c r="J231" s="110">
        <v>21</v>
      </c>
      <c r="K231" s="110">
        <v>46.3</v>
      </c>
      <c r="L231" s="110">
        <v>271</v>
      </c>
      <c r="M231" s="110">
        <v>35.6</v>
      </c>
      <c r="N231" s="110">
        <v>47.6</v>
      </c>
      <c r="O231" s="110">
        <v>85</v>
      </c>
      <c r="P231" s="110">
        <v>11.2</v>
      </c>
      <c r="Q231" s="110">
        <v>45.9</v>
      </c>
    </row>
    <row r="232" spans="1:17" ht="51" x14ac:dyDescent="0.2">
      <c r="A232" s="108" t="s">
        <v>1100</v>
      </c>
      <c r="B232" s="110">
        <v>582</v>
      </c>
      <c r="C232" s="110">
        <v>181</v>
      </c>
      <c r="D232" s="110">
        <v>31.1</v>
      </c>
      <c r="E232" s="110">
        <v>42</v>
      </c>
      <c r="F232" s="110">
        <v>50</v>
      </c>
      <c r="G232" s="110">
        <v>8.6</v>
      </c>
      <c r="H232" s="110">
        <v>48</v>
      </c>
      <c r="I232" s="110">
        <v>137</v>
      </c>
      <c r="J232" s="110">
        <v>23.5</v>
      </c>
      <c r="K232" s="110">
        <v>46.7</v>
      </c>
      <c r="L232" s="110">
        <v>154</v>
      </c>
      <c r="M232" s="110">
        <v>26.5</v>
      </c>
      <c r="N232" s="110">
        <v>45.5</v>
      </c>
      <c r="O232" s="110">
        <v>60</v>
      </c>
      <c r="P232" s="110">
        <v>10.3</v>
      </c>
      <c r="Q232" s="110">
        <v>48.3</v>
      </c>
    </row>
    <row r="233" spans="1:17" ht="63.75" x14ac:dyDescent="0.2">
      <c r="A233" s="108" t="s">
        <v>1101</v>
      </c>
      <c r="B233" s="110">
        <v>743</v>
      </c>
      <c r="C233" s="110">
        <v>185</v>
      </c>
      <c r="D233" s="110">
        <v>24.9</v>
      </c>
      <c r="E233" s="110">
        <v>49.7</v>
      </c>
      <c r="F233" s="110">
        <v>55</v>
      </c>
      <c r="G233" s="110">
        <v>7.4</v>
      </c>
      <c r="H233" s="110">
        <v>43.6</v>
      </c>
      <c r="I233" s="110">
        <v>203</v>
      </c>
      <c r="J233" s="110">
        <v>27.3</v>
      </c>
      <c r="K233" s="110">
        <v>45.8</v>
      </c>
      <c r="L233" s="110">
        <v>208</v>
      </c>
      <c r="M233" s="110">
        <v>28</v>
      </c>
      <c r="N233" s="110">
        <v>48.1</v>
      </c>
      <c r="O233" s="110">
        <v>92</v>
      </c>
      <c r="P233" s="110">
        <v>12.4</v>
      </c>
      <c r="Q233" s="110">
        <v>51.1</v>
      </c>
    </row>
    <row r="234" spans="1:17" ht="51" x14ac:dyDescent="0.2">
      <c r="A234" s="108" t="s">
        <v>1102</v>
      </c>
      <c r="B234" s="110">
        <v>906</v>
      </c>
      <c r="C234" s="110">
        <v>216</v>
      </c>
      <c r="D234" s="110">
        <v>23.8</v>
      </c>
      <c r="E234" s="110">
        <v>44.9</v>
      </c>
      <c r="F234" s="110">
        <v>59</v>
      </c>
      <c r="G234" s="110">
        <v>6.5</v>
      </c>
      <c r="H234" s="110">
        <v>45.8</v>
      </c>
      <c r="I234" s="110">
        <v>240</v>
      </c>
      <c r="J234" s="110">
        <v>26.5</v>
      </c>
      <c r="K234" s="110">
        <v>49.6</v>
      </c>
      <c r="L234" s="110">
        <v>298</v>
      </c>
      <c r="M234" s="110">
        <v>32.9</v>
      </c>
      <c r="N234" s="110">
        <v>49</v>
      </c>
      <c r="O234" s="110">
        <v>93</v>
      </c>
      <c r="P234" s="110">
        <v>10.3</v>
      </c>
      <c r="Q234" s="110">
        <v>47.3</v>
      </c>
    </row>
    <row r="235" spans="1:17" ht="63.75" x14ac:dyDescent="0.2">
      <c r="A235" s="108" t="s">
        <v>1103</v>
      </c>
      <c r="B235" s="110">
        <v>831</v>
      </c>
      <c r="C235" s="110">
        <v>249</v>
      </c>
      <c r="D235" s="110">
        <v>30</v>
      </c>
      <c r="E235" s="110">
        <v>50.6</v>
      </c>
      <c r="F235" s="110">
        <v>57</v>
      </c>
      <c r="G235" s="110">
        <v>6.9</v>
      </c>
      <c r="H235" s="110">
        <v>45.6</v>
      </c>
      <c r="I235" s="110">
        <v>214</v>
      </c>
      <c r="J235" s="110">
        <v>25.8</v>
      </c>
      <c r="K235" s="110">
        <v>49.1</v>
      </c>
      <c r="L235" s="110">
        <v>237</v>
      </c>
      <c r="M235" s="110">
        <v>28.5</v>
      </c>
      <c r="N235" s="110">
        <v>47.3</v>
      </c>
      <c r="O235" s="110">
        <v>74</v>
      </c>
      <c r="P235" s="110">
        <v>8.9</v>
      </c>
      <c r="Q235" s="110">
        <v>47.3</v>
      </c>
    </row>
    <row r="236" spans="1:17" ht="63.75" x14ac:dyDescent="0.2">
      <c r="A236" s="108" t="s">
        <v>1104</v>
      </c>
      <c r="B236" s="110">
        <v>954</v>
      </c>
      <c r="C236" s="110">
        <v>255</v>
      </c>
      <c r="D236" s="110">
        <v>26.7</v>
      </c>
      <c r="E236" s="110">
        <v>54.1</v>
      </c>
      <c r="F236" s="110">
        <v>68</v>
      </c>
      <c r="G236" s="110">
        <v>7.1</v>
      </c>
      <c r="H236" s="110">
        <v>48.5</v>
      </c>
      <c r="I236" s="110">
        <v>246</v>
      </c>
      <c r="J236" s="110">
        <v>25.8</v>
      </c>
      <c r="K236" s="110">
        <v>50</v>
      </c>
      <c r="L236" s="110">
        <v>275</v>
      </c>
      <c r="M236" s="110">
        <v>28.8</v>
      </c>
      <c r="N236" s="110">
        <v>45.8</v>
      </c>
      <c r="O236" s="110">
        <v>110</v>
      </c>
      <c r="P236" s="110">
        <v>11.5</v>
      </c>
      <c r="Q236" s="110">
        <v>46.4</v>
      </c>
    </row>
    <row r="237" spans="1:17" ht="51" x14ac:dyDescent="0.2">
      <c r="A237" s="108" t="s">
        <v>1105</v>
      </c>
      <c r="B237" s="109">
        <v>1664</v>
      </c>
      <c r="C237" s="110">
        <v>355</v>
      </c>
      <c r="D237" s="110">
        <v>21.3</v>
      </c>
      <c r="E237" s="110">
        <v>50.4</v>
      </c>
      <c r="F237" s="110">
        <v>159</v>
      </c>
      <c r="G237" s="110">
        <v>9.6</v>
      </c>
      <c r="H237" s="110">
        <v>51.6</v>
      </c>
      <c r="I237" s="110">
        <v>373</v>
      </c>
      <c r="J237" s="110">
        <v>22.4</v>
      </c>
      <c r="K237" s="110">
        <v>45.6</v>
      </c>
      <c r="L237" s="110">
        <v>553</v>
      </c>
      <c r="M237" s="110">
        <v>33.200000000000003</v>
      </c>
      <c r="N237" s="110">
        <v>47.9</v>
      </c>
      <c r="O237" s="110">
        <v>224</v>
      </c>
      <c r="P237" s="110">
        <v>13.5</v>
      </c>
      <c r="Q237" s="110">
        <v>48.7</v>
      </c>
    </row>
    <row r="238" spans="1:17" ht="63.75" x14ac:dyDescent="0.2">
      <c r="A238" s="108" t="s">
        <v>1106</v>
      </c>
      <c r="B238" s="110">
        <v>584</v>
      </c>
      <c r="C238" s="110">
        <v>93</v>
      </c>
      <c r="D238" s="110">
        <v>15.9</v>
      </c>
      <c r="E238" s="110">
        <v>54.8</v>
      </c>
      <c r="F238" s="110">
        <v>34</v>
      </c>
      <c r="G238" s="110">
        <v>5.8</v>
      </c>
      <c r="H238" s="110">
        <v>52.9</v>
      </c>
      <c r="I238" s="110">
        <v>113</v>
      </c>
      <c r="J238" s="110">
        <v>19.3</v>
      </c>
      <c r="K238" s="110">
        <v>55.8</v>
      </c>
      <c r="L238" s="110">
        <v>221</v>
      </c>
      <c r="M238" s="110">
        <v>37.799999999999997</v>
      </c>
      <c r="N238" s="110">
        <v>48.4</v>
      </c>
      <c r="O238" s="110">
        <v>123</v>
      </c>
      <c r="P238" s="110">
        <v>21.1</v>
      </c>
      <c r="Q238" s="110">
        <v>60.2</v>
      </c>
    </row>
    <row r="239" spans="1:17" ht="51" x14ac:dyDescent="0.2">
      <c r="A239" s="108" t="s">
        <v>1107</v>
      </c>
      <c r="B239" s="109">
        <v>1153</v>
      </c>
      <c r="C239" s="110">
        <v>351</v>
      </c>
      <c r="D239" s="110">
        <v>30.4</v>
      </c>
      <c r="E239" s="110">
        <v>46.4</v>
      </c>
      <c r="F239" s="110">
        <v>69</v>
      </c>
      <c r="G239" s="110">
        <v>6</v>
      </c>
      <c r="H239" s="110">
        <v>43.5</v>
      </c>
      <c r="I239" s="110">
        <v>293</v>
      </c>
      <c r="J239" s="110">
        <v>25.4</v>
      </c>
      <c r="K239" s="110">
        <v>46.8</v>
      </c>
      <c r="L239" s="110">
        <v>303</v>
      </c>
      <c r="M239" s="110">
        <v>26.3</v>
      </c>
      <c r="N239" s="110">
        <v>48.2</v>
      </c>
      <c r="O239" s="110">
        <v>137</v>
      </c>
      <c r="P239" s="110">
        <v>11.9</v>
      </c>
      <c r="Q239" s="110">
        <v>46</v>
      </c>
    </row>
    <row r="240" spans="1:17" ht="51" x14ac:dyDescent="0.2">
      <c r="A240" s="108" t="s">
        <v>1108</v>
      </c>
      <c r="B240" s="109">
        <v>3093</v>
      </c>
      <c r="C240" s="110">
        <v>757</v>
      </c>
      <c r="D240" s="110">
        <v>24.5</v>
      </c>
      <c r="E240" s="110">
        <v>48.2</v>
      </c>
      <c r="F240" s="110">
        <v>207</v>
      </c>
      <c r="G240" s="110">
        <v>6.7</v>
      </c>
      <c r="H240" s="110">
        <v>48.8</v>
      </c>
      <c r="I240" s="110">
        <v>737</v>
      </c>
      <c r="J240" s="110">
        <v>23.8</v>
      </c>
      <c r="K240" s="110">
        <v>50.6</v>
      </c>
      <c r="L240" s="109">
        <v>1055</v>
      </c>
      <c r="M240" s="110">
        <v>34.1</v>
      </c>
      <c r="N240" s="110">
        <v>48.4</v>
      </c>
      <c r="O240" s="110">
        <v>337</v>
      </c>
      <c r="P240" s="110">
        <v>10.9</v>
      </c>
      <c r="Q240" s="110">
        <v>49</v>
      </c>
    </row>
    <row r="241" spans="1:17" ht="63.75" x14ac:dyDescent="0.2">
      <c r="A241" s="108" t="s">
        <v>1109</v>
      </c>
      <c r="B241" s="110">
        <v>168</v>
      </c>
      <c r="C241" s="110">
        <v>32</v>
      </c>
      <c r="D241" s="110">
        <v>19</v>
      </c>
      <c r="E241" s="110">
        <v>34.4</v>
      </c>
      <c r="F241" s="110">
        <v>12</v>
      </c>
      <c r="G241" s="110">
        <v>7.1</v>
      </c>
      <c r="H241" s="110">
        <v>58.3</v>
      </c>
      <c r="I241" s="110">
        <v>32</v>
      </c>
      <c r="J241" s="110">
        <v>19</v>
      </c>
      <c r="K241" s="110">
        <v>40.6</v>
      </c>
      <c r="L241" s="110">
        <v>56</v>
      </c>
      <c r="M241" s="110">
        <v>33.299999999999997</v>
      </c>
      <c r="N241" s="110">
        <v>50</v>
      </c>
      <c r="O241" s="110">
        <v>36</v>
      </c>
      <c r="P241" s="110">
        <v>21.4</v>
      </c>
      <c r="Q241" s="110">
        <v>55.6</v>
      </c>
    </row>
    <row r="242" spans="1:17" ht="63.75" x14ac:dyDescent="0.2">
      <c r="A242" s="108" t="s">
        <v>1110</v>
      </c>
      <c r="B242" s="110">
        <v>110</v>
      </c>
      <c r="C242" s="110">
        <v>15</v>
      </c>
      <c r="D242" s="110">
        <v>13.6</v>
      </c>
      <c r="E242" s="110">
        <v>33.299999999999997</v>
      </c>
      <c r="F242" s="110">
        <v>8</v>
      </c>
      <c r="G242" s="110">
        <v>7.3</v>
      </c>
      <c r="H242" s="110">
        <v>12.5</v>
      </c>
      <c r="I242" s="110">
        <v>18</v>
      </c>
      <c r="J242" s="110">
        <v>16.399999999999999</v>
      </c>
      <c r="K242" s="110">
        <v>50</v>
      </c>
      <c r="L242" s="110">
        <v>49</v>
      </c>
      <c r="M242" s="110">
        <v>44.5</v>
      </c>
      <c r="N242" s="110">
        <v>42.9</v>
      </c>
      <c r="O242" s="110">
        <v>20</v>
      </c>
      <c r="P242" s="110">
        <v>18.2</v>
      </c>
      <c r="Q242" s="110">
        <v>50</v>
      </c>
    </row>
    <row r="243" spans="1:17" ht="76.5" x14ac:dyDescent="0.2">
      <c r="A243" s="108" t="s">
        <v>1111</v>
      </c>
      <c r="B243" s="110">
        <v>79</v>
      </c>
      <c r="C243" s="110">
        <v>15</v>
      </c>
      <c r="D243" s="110">
        <v>19</v>
      </c>
      <c r="E243" s="110">
        <v>40</v>
      </c>
      <c r="F243" s="110">
        <v>2</v>
      </c>
      <c r="G243" s="110">
        <v>2.5</v>
      </c>
      <c r="H243" s="110">
        <v>100</v>
      </c>
      <c r="I243" s="110">
        <v>19</v>
      </c>
      <c r="J243" s="110">
        <v>24.1</v>
      </c>
      <c r="K243" s="110">
        <v>52.6</v>
      </c>
      <c r="L243" s="110">
        <v>21</v>
      </c>
      <c r="M243" s="110">
        <v>26.6</v>
      </c>
      <c r="N243" s="110">
        <v>42.9</v>
      </c>
      <c r="O243" s="110">
        <v>22</v>
      </c>
      <c r="P243" s="110">
        <v>27.8</v>
      </c>
      <c r="Q243" s="110">
        <v>54.5</v>
      </c>
    </row>
    <row r="244" spans="1:17" ht="63.75" x14ac:dyDescent="0.2">
      <c r="A244" s="108" t="s">
        <v>1112</v>
      </c>
      <c r="B244" s="110">
        <v>275</v>
      </c>
      <c r="C244" s="110">
        <v>69</v>
      </c>
      <c r="D244" s="110">
        <v>25.1</v>
      </c>
      <c r="E244" s="110">
        <v>47.8</v>
      </c>
      <c r="F244" s="110">
        <v>10</v>
      </c>
      <c r="G244" s="110">
        <v>3.6</v>
      </c>
      <c r="H244" s="110">
        <v>50</v>
      </c>
      <c r="I244" s="110">
        <v>51</v>
      </c>
      <c r="J244" s="110">
        <v>18.5</v>
      </c>
      <c r="K244" s="110">
        <v>51</v>
      </c>
      <c r="L244" s="110">
        <v>88</v>
      </c>
      <c r="M244" s="110">
        <v>32</v>
      </c>
      <c r="N244" s="110">
        <v>51.1</v>
      </c>
      <c r="O244" s="110">
        <v>57</v>
      </c>
      <c r="P244" s="110">
        <v>20.7</v>
      </c>
      <c r="Q244" s="110">
        <v>40.4</v>
      </c>
    </row>
    <row r="245" spans="1:17" ht="76.5" x14ac:dyDescent="0.2">
      <c r="A245" s="108" t="s">
        <v>1113</v>
      </c>
      <c r="B245" s="110">
        <v>358</v>
      </c>
      <c r="C245" s="110">
        <v>74</v>
      </c>
      <c r="D245" s="110">
        <v>20.7</v>
      </c>
      <c r="E245" s="110">
        <v>55.4</v>
      </c>
      <c r="F245" s="110">
        <v>19</v>
      </c>
      <c r="G245" s="110">
        <v>5.3</v>
      </c>
      <c r="H245" s="110">
        <v>63.2</v>
      </c>
      <c r="I245" s="110">
        <v>61</v>
      </c>
      <c r="J245" s="110">
        <v>17</v>
      </c>
      <c r="K245" s="110">
        <v>54.1</v>
      </c>
      <c r="L245" s="110">
        <v>117</v>
      </c>
      <c r="M245" s="110">
        <v>32.700000000000003</v>
      </c>
      <c r="N245" s="110">
        <v>46.2</v>
      </c>
      <c r="O245" s="110">
        <v>87</v>
      </c>
      <c r="P245" s="110">
        <v>24.3</v>
      </c>
      <c r="Q245" s="110">
        <v>51.7</v>
      </c>
    </row>
    <row r="246" spans="1:17" ht="63.75" x14ac:dyDescent="0.2">
      <c r="A246" s="108" t="s">
        <v>1114</v>
      </c>
      <c r="B246" s="110">
        <v>112</v>
      </c>
      <c r="C246" s="110">
        <v>8</v>
      </c>
      <c r="D246" s="110">
        <v>7.1</v>
      </c>
      <c r="E246" s="110">
        <v>12.5</v>
      </c>
      <c r="F246" s="110">
        <v>3</v>
      </c>
      <c r="G246" s="110">
        <v>2.7</v>
      </c>
      <c r="H246" s="110">
        <v>33.299999999999997</v>
      </c>
      <c r="I246" s="110">
        <v>10</v>
      </c>
      <c r="J246" s="110">
        <v>8.9</v>
      </c>
      <c r="K246" s="110">
        <v>50</v>
      </c>
      <c r="L246" s="110">
        <v>54</v>
      </c>
      <c r="M246" s="110">
        <v>48.2</v>
      </c>
      <c r="N246" s="110">
        <v>48.1</v>
      </c>
      <c r="O246" s="110">
        <v>37</v>
      </c>
      <c r="P246" s="110">
        <v>33</v>
      </c>
      <c r="Q246" s="110">
        <v>40.5</v>
      </c>
    </row>
    <row r="247" spans="1:17" ht="76.5" x14ac:dyDescent="0.2">
      <c r="A247" s="108" t="s">
        <v>1115</v>
      </c>
      <c r="B247" s="110">
        <v>197</v>
      </c>
      <c r="C247" s="110">
        <v>62</v>
      </c>
      <c r="D247" s="110">
        <v>31.5</v>
      </c>
      <c r="E247" s="110">
        <v>53.2</v>
      </c>
      <c r="F247" s="110">
        <v>21</v>
      </c>
      <c r="G247" s="110">
        <v>10.7</v>
      </c>
      <c r="H247" s="110">
        <v>57.1</v>
      </c>
      <c r="I247" s="110">
        <v>44</v>
      </c>
      <c r="J247" s="110">
        <v>22.3</v>
      </c>
      <c r="K247" s="110">
        <v>56.8</v>
      </c>
      <c r="L247" s="110">
        <v>50</v>
      </c>
      <c r="M247" s="110">
        <v>25.4</v>
      </c>
      <c r="N247" s="110">
        <v>46</v>
      </c>
      <c r="O247" s="110">
        <v>20</v>
      </c>
      <c r="P247" s="110">
        <v>10.199999999999999</v>
      </c>
      <c r="Q247" s="110">
        <v>55</v>
      </c>
    </row>
    <row r="248" spans="1:17" ht="63.75" x14ac:dyDescent="0.2">
      <c r="A248" s="108" t="s">
        <v>1116</v>
      </c>
      <c r="B248" s="110">
        <v>98</v>
      </c>
      <c r="C248" s="110">
        <v>35</v>
      </c>
      <c r="D248" s="110">
        <v>35.700000000000003</v>
      </c>
      <c r="E248" s="110">
        <v>54.3</v>
      </c>
      <c r="F248" s="110">
        <v>5</v>
      </c>
      <c r="G248" s="110">
        <v>5.0999999999999996</v>
      </c>
      <c r="H248" s="110">
        <v>40</v>
      </c>
      <c r="I248" s="110">
        <v>24</v>
      </c>
      <c r="J248" s="110">
        <v>24.5</v>
      </c>
      <c r="K248" s="110">
        <v>50</v>
      </c>
      <c r="L248" s="110">
        <v>22</v>
      </c>
      <c r="M248" s="110">
        <v>22.4</v>
      </c>
      <c r="N248" s="110">
        <v>45.5</v>
      </c>
      <c r="O248" s="110">
        <v>12</v>
      </c>
      <c r="P248" s="110">
        <v>12.2</v>
      </c>
      <c r="Q248" s="110">
        <v>58.3</v>
      </c>
    </row>
    <row r="249" spans="1:17" ht="76.5" x14ac:dyDescent="0.2">
      <c r="A249" s="108" t="s">
        <v>1117</v>
      </c>
      <c r="B249" s="110">
        <v>131</v>
      </c>
      <c r="C249" s="110">
        <v>32</v>
      </c>
      <c r="D249" s="110">
        <v>24.4</v>
      </c>
      <c r="E249" s="110">
        <v>43.8</v>
      </c>
      <c r="F249" s="110">
        <v>3</v>
      </c>
      <c r="G249" s="110">
        <v>2.2999999999999998</v>
      </c>
      <c r="H249" s="110">
        <v>66.7</v>
      </c>
      <c r="I249" s="110">
        <v>24</v>
      </c>
      <c r="J249" s="110">
        <v>18.3</v>
      </c>
      <c r="K249" s="110">
        <v>45.8</v>
      </c>
      <c r="L249" s="110">
        <v>50</v>
      </c>
      <c r="M249" s="110">
        <v>38.200000000000003</v>
      </c>
      <c r="N249" s="110">
        <v>50</v>
      </c>
      <c r="O249" s="110">
        <v>22</v>
      </c>
      <c r="P249" s="110">
        <v>16.8</v>
      </c>
      <c r="Q249" s="110">
        <v>40.9</v>
      </c>
    </row>
    <row r="250" spans="1:17" ht="63.75" x14ac:dyDescent="0.2">
      <c r="A250" s="108" t="s">
        <v>1118</v>
      </c>
      <c r="B250" s="110">
        <v>132</v>
      </c>
      <c r="C250" s="110">
        <v>27</v>
      </c>
      <c r="D250" s="110">
        <v>20.5</v>
      </c>
      <c r="E250" s="110">
        <v>29.6</v>
      </c>
      <c r="F250" s="110">
        <v>7</v>
      </c>
      <c r="G250" s="110">
        <v>5.3</v>
      </c>
      <c r="H250" s="110">
        <v>57.1</v>
      </c>
      <c r="I250" s="110">
        <v>12</v>
      </c>
      <c r="J250" s="110">
        <v>9.1</v>
      </c>
      <c r="K250" s="110">
        <v>50</v>
      </c>
      <c r="L250" s="110">
        <v>57</v>
      </c>
      <c r="M250" s="110">
        <v>43.2</v>
      </c>
      <c r="N250" s="110">
        <v>45.6</v>
      </c>
      <c r="O250" s="110">
        <v>29</v>
      </c>
      <c r="P250" s="110">
        <v>22</v>
      </c>
      <c r="Q250" s="110">
        <v>58.6</v>
      </c>
    </row>
    <row r="251" spans="1:17" ht="76.5" x14ac:dyDescent="0.2">
      <c r="A251" s="108" t="s">
        <v>1119</v>
      </c>
      <c r="B251" s="109">
        <v>2011</v>
      </c>
      <c r="C251" s="110">
        <v>402</v>
      </c>
      <c r="D251" s="110">
        <v>20</v>
      </c>
      <c r="E251" s="110">
        <v>51.2</v>
      </c>
      <c r="F251" s="110">
        <v>122</v>
      </c>
      <c r="G251" s="110">
        <v>6.1</v>
      </c>
      <c r="H251" s="110">
        <v>47.5</v>
      </c>
      <c r="I251" s="110">
        <v>368</v>
      </c>
      <c r="J251" s="110">
        <v>18.3</v>
      </c>
      <c r="K251" s="110">
        <v>49.5</v>
      </c>
      <c r="L251" s="110">
        <v>546</v>
      </c>
      <c r="M251" s="110">
        <v>27.2</v>
      </c>
      <c r="N251" s="110">
        <v>50.5</v>
      </c>
      <c r="O251" s="110">
        <v>573</v>
      </c>
      <c r="P251" s="110">
        <v>28.5</v>
      </c>
      <c r="Q251" s="110">
        <v>60</v>
      </c>
    </row>
    <row r="252" spans="1:17" ht="63.75" x14ac:dyDescent="0.2">
      <c r="A252" s="108" t="s">
        <v>1120</v>
      </c>
      <c r="B252" s="110">
        <v>87</v>
      </c>
      <c r="C252" s="110">
        <v>24</v>
      </c>
      <c r="D252" s="110">
        <v>27.6</v>
      </c>
      <c r="E252" s="110">
        <v>54.2</v>
      </c>
      <c r="F252" s="110">
        <v>2</v>
      </c>
      <c r="G252" s="110">
        <v>2.2999999999999998</v>
      </c>
      <c r="H252" s="110">
        <v>0</v>
      </c>
      <c r="I252" s="110">
        <v>15</v>
      </c>
      <c r="J252" s="110">
        <v>17.2</v>
      </c>
      <c r="K252" s="110">
        <v>53.3</v>
      </c>
      <c r="L252" s="110">
        <v>32</v>
      </c>
      <c r="M252" s="110">
        <v>36.799999999999997</v>
      </c>
      <c r="N252" s="110">
        <v>40.6</v>
      </c>
      <c r="O252" s="110">
        <v>14</v>
      </c>
      <c r="P252" s="110">
        <v>16.100000000000001</v>
      </c>
      <c r="Q252" s="110">
        <v>57.1</v>
      </c>
    </row>
    <row r="253" spans="1:17" ht="63.75" x14ac:dyDescent="0.2">
      <c r="A253" s="108" t="s">
        <v>1121</v>
      </c>
      <c r="B253" s="110">
        <v>247</v>
      </c>
      <c r="C253" s="110">
        <v>65</v>
      </c>
      <c r="D253" s="110">
        <v>26.3</v>
      </c>
      <c r="E253" s="110">
        <v>52.3</v>
      </c>
      <c r="F253" s="110">
        <v>11</v>
      </c>
      <c r="G253" s="110">
        <v>4.5</v>
      </c>
      <c r="H253" s="110">
        <v>54.5</v>
      </c>
      <c r="I253" s="110">
        <v>50</v>
      </c>
      <c r="J253" s="110">
        <v>20.2</v>
      </c>
      <c r="K253" s="110">
        <v>54</v>
      </c>
      <c r="L253" s="110">
        <v>80</v>
      </c>
      <c r="M253" s="110">
        <v>32.4</v>
      </c>
      <c r="N253" s="110">
        <v>48.8</v>
      </c>
      <c r="O253" s="110">
        <v>41</v>
      </c>
      <c r="P253" s="110">
        <v>16.600000000000001</v>
      </c>
      <c r="Q253" s="110">
        <v>51.2</v>
      </c>
    </row>
    <row r="254" spans="1:17" ht="63.75" x14ac:dyDescent="0.2">
      <c r="A254" s="108" t="s">
        <v>1122</v>
      </c>
      <c r="B254" s="110">
        <v>53</v>
      </c>
      <c r="C254" s="110">
        <v>13</v>
      </c>
      <c r="D254" s="110">
        <v>24.5</v>
      </c>
      <c r="E254" s="110">
        <v>46.2</v>
      </c>
      <c r="F254" s="110">
        <v>3</v>
      </c>
      <c r="G254" s="110">
        <v>5.7</v>
      </c>
      <c r="H254" s="110">
        <v>66.7</v>
      </c>
      <c r="I254" s="110">
        <v>9</v>
      </c>
      <c r="J254" s="110">
        <v>17</v>
      </c>
      <c r="K254" s="110">
        <v>44.4</v>
      </c>
      <c r="L254" s="110">
        <v>19</v>
      </c>
      <c r="M254" s="110">
        <v>35.799999999999997</v>
      </c>
      <c r="N254" s="110">
        <v>36.799999999999997</v>
      </c>
      <c r="O254" s="110">
        <v>9</v>
      </c>
      <c r="P254" s="110">
        <v>17</v>
      </c>
      <c r="Q254" s="110">
        <v>33.299999999999997</v>
      </c>
    </row>
    <row r="255" spans="1:17" ht="76.5" x14ac:dyDescent="0.2">
      <c r="A255" s="108" t="s">
        <v>1123</v>
      </c>
      <c r="B255" s="110">
        <v>406</v>
      </c>
      <c r="C255" s="110">
        <v>90</v>
      </c>
      <c r="D255" s="110">
        <v>22.2</v>
      </c>
      <c r="E255" s="110">
        <v>34.4</v>
      </c>
      <c r="F255" s="110">
        <v>37</v>
      </c>
      <c r="G255" s="110">
        <v>9.1</v>
      </c>
      <c r="H255" s="110">
        <v>40.5</v>
      </c>
      <c r="I255" s="110">
        <v>79</v>
      </c>
      <c r="J255" s="110">
        <v>19.5</v>
      </c>
      <c r="K255" s="110">
        <v>48.1</v>
      </c>
      <c r="L255" s="110">
        <v>139</v>
      </c>
      <c r="M255" s="110">
        <v>34.200000000000003</v>
      </c>
      <c r="N255" s="110">
        <v>46.8</v>
      </c>
      <c r="O255" s="110">
        <v>61</v>
      </c>
      <c r="P255" s="110">
        <v>15</v>
      </c>
      <c r="Q255" s="110">
        <v>54.1</v>
      </c>
    </row>
    <row r="256" spans="1:17" ht="76.5" x14ac:dyDescent="0.2">
      <c r="A256" s="108" t="s">
        <v>1124</v>
      </c>
      <c r="B256" s="110">
        <v>325</v>
      </c>
      <c r="C256" s="110">
        <v>70</v>
      </c>
      <c r="D256" s="110">
        <v>21.5</v>
      </c>
      <c r="E256" s="110">
        <v>55.7</v>
      </c>
      <c r="F256" s="110">
        <v>21</v>
      </c>
      <c r="G256" s="110">
        <v>6.5</v>
      </c>
      <c r="H256" s="110">
        <v>42.9</v>
      </c>
      <c r="I256" s="110">
        <v>60</v>
      </c>
      <c r="J256" s="110">
        <v>18.5</v>
      </c>
      <c r="K256" s="110">
        <v>51.7</v>
      </c>
      <c r="L256" s="110">
        <v>130</v>
      </c>
      <c r="M256" s="110">
        <v>40</v>
      </c>
      <c r="N256" s="110">
        <v>45.4</v>
      </c>
      <c r="O256" s="110">
        <v>44</v>
      </c>
      <c r="P256" s="110">
        <v>13.5</v>
      </c>
      <c r="Q256" s="110">
        <v>50</v>
      </c>
    </row>
    <row r="257" spans="1:17" ht="63.75" x14ac:dyDescent="0.2">
      <c r="A257" s="108" t="s">
        <v>1125</v>
      </c>
      <c r="B257" s="110">
        <v>260</v>
      </c>
      <c r="C257" s="110">
        <v>45</v>
      </c>
      <c r="D257" s="110">
        <v>17.3</v>
      </c>
      <c r="E257" s="110">
        <v>31.1</v>
      </c>
      <c r="F257" s="110">
        <v>12</v>
      </c>
      <c r="G257" s="110">
        <v>4.5999999999999996</v>
      </c>
      <c r="H257" s="110">
        <v>41.7</v>
      </c>
      <c r="I257" s="110">
        <v>63</v>
      </c>
      <c r="J257" s="110">
        <v>24.2</v>
      </c>
      <c r="K257" s="110">
        <v>39.700000000000003</v>
      </c>
      <c r="L257" s="110">
        <v>90</v>
      </c>
      <c r="M257" s="110">
        <v>34.6</v>
      </c>
      <c r="N257" s="110">
        <v>51.1</v>
      </c>
      <c r="O257" s="110">
        <v>50</v>
      </c>
      <c r="P257" s="110">
        <v>19.2</v>
      </c>
      <c r="Q257" s="110">
        <v>48</v>
      </c>
    </row>
    <row r="258" spans="1:17" ht="63.75" x14ac:dyDescent="0.2">
      <c r="A258" s="108" t="s">
        <v>1126</v>
      </c>
      <c r="B258" s="110">
        <v>239</v>
      </c>
      <c r="C258" s="110">
        <v>52</v>
      </c>
      <c r="D258" s="110">
        <v>21.8</v>
      </c>
      <c r="E258" s="110">
        <v>42.3</v>
      </c>
      <c r="F258" s="110">
        <v>17</v>
      </c>
      <c r="G258" s="110">
        <v>7.1</v>
      </c>
      <c r="H258" s="110">
        <v>47.1</v>
      </c>
      <c r="I258" s="110">
        <v>40</v>
      </c>
      <c r="J258" s="110">
        <v>16.7</v>
      </c>
      <c r="K258" s="110">
        <v>57.5</v>
      </c>
      <c r="L258" s="110">
        <v>71</v>
      </c>
      <c r="M258" s="110">
        <v>29.7</v>
      </c>
      <c r="N258" s="110">
        <v>45.1</v>
      </c>
      <c r="O258" s="110">
        <v>59</v>
      </c>
      <c r="P258" s="110">
        <v>24.7</v>
      </c>
      <c r="Q258" s="110">
        <v>44.1</v>
      </c>
    </row>
    <row r="259" spans="1:17" ht="63.75" x14ac:dyDescent="0.2">
      <c r="A259" s="108" t="s">
        <v>1127</v>
      </c>
      <c r="B259" s="110">
        <v>240</v>
      </c>
      <c r="C259" s="110">
        <v>50</v>
      </c>
      <c r="D259" s="110">
        <v>20.8</v>
      </c>
      <c r="E259" s="110">
        <v>50</v>
      </c>
      <c r="F259" s="110">
        <v>18</v>
      </c>
      <c r="G259" s="110">
        <v>7.5</v>
      </c>
      <c r="H259" s="110">
        <v>38.9</v>
      </c>
      <c r="I259" s="110">
        <v>44</v>
      </c>
      <c r="J259" s="110">
        <v>18.3</v>
      </c>
      <c r="K259" s="110">
        <v>40.9</v>
      </c>
      <c r="L259" s="110">
        <v>93</v>
      </c>
      <c r="M259" s="110">
        <v>38.799999999999997</v>
      </c>
      <c r="N259" s="110">
        <v>46.2</v>
      </c>
      <c r="O259" s="110">
        <v>35</v>
      </c>
      <c r="P259" s="110">
        <v>14.6</v>
      </c>
      <c r="Q259" s="110">
        <v>48.6</v>
      </c>
    </row>
    <row r="260" spans="1:17" ht="63.75" x14ac:dyDescent="0.2">
      <c r="A260" s="108" t="s">
        <v>1128</v>
      </c>
      <c r="B260" s="109">
        <v>1104</v>
      </c>
      <c r="C260" s="110">
        <v>276</v>
      </c>
      <c r="D260" s="110">
        <v>25</v>
      </c>
      <c r="E260" s="110">
        <v>52.5</v>
      </c>
      <c r="F260" s="110">
        <v>68</v>
      </c>
      <c r="G260" s="110">
        <v>6.2</v>
      </c>
      <c r="H260" s="110">
        <v>36.799999999999997</v>
      </c>
      <c r="I260" s="110">
        <v>250</v>
      </c>
      <c r="J260" s="110">
        <v>22.6</v>
      </c>
      <c r="K260" s="110">
        <v>52.4</v>
      </c>
      <c r="L260" s="110">
        <v>392</v>
      </c>
      <c r="M260" s="110">
        <v>35.5</v>
      </c>
      <c r="N260" s="110">
        <v>46.9</v>
      </c>
      <c r="O260" s="110">
        <v>118</v>
      </c>
      <c r="P260" s="110">
        <v>10.7</v>
      </c>
      <c r="Q260" s="110">
        <v>52.5</v>
      </c>
    </row>
    <row r="261" spans="1:17" ht="76.5" x14ac:dyDescent="0.2">
      <c r="A261" s="108" t="s">
        <v>1129</v>
      </c>
      <c r="B261" s="110">
        <v>689</v>
      </c>
      <c r="C261" s="110">
        <v>145</v>
      </c>
      <c r="D261" s="110">
        <v>21</v>
      </c>
      <c r="E261" s="110">
        <v>50.3</v>
      </c>
      <c r="F261" s="110">
        <v>39</v>
      </c>
      <c r="G261" s="110">
        <v>5.7</v>
      </c>
      <c r="H261" s="110">
        <v>33.299999999999997</v>
      </c>
      <c r="I261" s="110">
        <v>155</v>
      </c>
      <c r="J261" s="110">
        <v>22.5</v>
      </c>
      <c r="K261" s="110">
        <v>49</v>
      </c>
      <c r="L261" s="110">
        <v>249</v>
      </c>
      <c r="M261" s="110">
        <v>36.1</v>
      </c>
      <c r="N261" s="110">
        <v>48.6</v>
      </c>
      <c r="O261" s="110">
        <v>101</v>
      </c>
      <c r="P261" s="110">
        <v>14.7</v>
      </c>
      <c r="Q261" s="110">
        <v>48.5</v>
      </c>
    </row>
    <row r="262" spans="1:17" ht="76.5" x14ac:dyDescent="0.2">
      <c r="A262" s="108" t="s">
        <v>1130</v>
      </c>
      <c r="B262" s="110">
        <v>693</v>
      </c>
      <c r="C262" s="110">
        <v>145</v>
      </c>
      <c r="D262" s="110">
        <v>20.9</v>
      </c>
      <c r="E262" s="110">
        <v>41.4</v>
      </c>
      <c r="F262" s="110">
        <v>55</v>
      </c>
      <c r="G262" s="110">
        <v>7.9</v>
      </c>
      <c r="H262" s="110">
        <v>43.6</v>
      </c>
      <c r="I262" s="110">
        <v>140</v>
      </c>
      <c r="J262" s="110">
        <v>20.2</v>
      </c>
      <c r="K262" s="110">
        <v>52.9</v>
      </c>
      <c r="L262" s="110">
        <v>273</v>
      </c>
      <c r="M262" s="110">
        <v>39.4</v>
      </c>
      <c r="N262" s="110">
        <v>46.2</v>
      </c>
      <c r="O262" s="110">
        <v>80</v>
      </c>
      <c r="P262" s="110">
        <v>11.5</v>
      </c>
      <c r="Q262" s="110">
        <v>45</v>
      </c>
    </row>
    <row r="263" spans="1:17" ht="63.75" x14ac:dyDescent="0.2">
      <c r="A263" s="108" t="s">
        <v>1131</v>
      </c>
      <c r="B263" s="110">
        <v>554</v>
      </c>
      <c r="C263" s="110">
        <v>99</v>
      </c>
      <c r="D263" s="110">
        <v>17.899999999999999</v>
      </c>
      <c r="E263" s="110">
        <v>50.5</v>
      </c>
      <c r="F263" s="110">
        <v>32</v>
      </c>
      <c r="G263" s="110">
        <v>5.8</v>
      </c>
      <c r="H263" s="110">
        <v>43.8</v>
      </c>
      <c r="I263" s="110">
        <v>121</v>
      </c>
      <c r="J263" s="110">
        <v>21.8</v>
      </c>
      <c r="K263" s="110">
        <v>46.3</v>
      </c>
      <c r="L263" s="110">
        <v>212</v>
      </c>
      <c r="M263" s="110">
        <v>38.299999999999997</v>
      </c>
      <c r="N263" s="110">
        <v>49.1</v>
      </c>
      <c r="O263" s="110">
        <v>90</v>
      </c>
      <c r="P263" s="110">
        <v>16.2</v>
      </c>
      <c r="Q263" s="110">
        <v>47.8</v>
      </c>
    </row>
    <row r="264" spans="1:17" ht="63.75" x14ac:dyDescent="0.2">
      <c r="A264" s="108" t="s">
        <v>1132</v>
      </c>
      <c r="B264" s="110">
        <v>746</v>
      </c>
      <c r="C264" s="110">
        <v>142</v>
      </c>
      <c r="D264" s="110">
        <v>19</v>
      </c>
      <c r="E264" s="110">
        <v>49.3</v>
      </c>
      <c r="F264" s="110">
        <v>46</v>
      </c>
      <c r="G264" s="110">
        <v>6.2</v>
      </c>
      <c r="H264" s="110">
        <v>41.3</v>
      </c>
      <c r="I264" s="110">
        <v>138</v>
      </c>
      <c r="J264" s="110">
        <v>18.5</v>
      </c>
      <c r="K264" s="110">
        <v>45.7</v>
      </c>
      <c r="L264" s="110">
        <v>308</v>
      </c>
      <c r="M264" s="110">
        <v>41.3</v>
      </c>
      <c r="N264" s="110">
        <v>46.8</v>
      </c>
      <c r="O264" s="110">
        <v>112</v>
      </c>
      <c r="P264" s="110">
        <v>15</v>
      </c>
      <c r="Q264" s="110">
        <v>45.5</v>
      </c>
    </row>
    <row r="265" spans="1:17" ht="63.75" x14ac:dyDescent="0.2">
      <c r="A265" s="108" t="s">
        <v>1133</v>
      </c>
      <c r="B265" s="109">
        <v>1395</v>
      </c>
      <c r="C265" s="110">
        <v>348</v>
      </c>
      <c r="D265" s="110">
        <v>24.9</v>
      </c>
      <c r="E265" s="110">
        <v>50.3</v>
      </c>
      <c r="F265" s="110">
        <v>105</v>
      </c>
      <c r="G265" s="110">
        <v>7.5</v>
      </c>
      <c r="H265" s="110">
        <v>50.5</v>
      </c>
      <c r="I265" s="110">
        <v>332</v>
      </c>
      <c r="J265" s="110">
        <v>23.8</v>
      </c>
      <c r="K265" s="110">
        <v>48.8</v>
      </c>
      <c r="L265" s="110">
        <v>449</v>
      </c>
      <c r="M265" s="110">
        <v>32.200000000000003</v>
      </c>
      <c r="N265" s="110">
        <v>48.6</v>
      </c>
      <c r="O265" s="110">
        <v>161</v>
      </c>
      <c r="P265" s="110">
        <v>11.5</v>
      </c>
      <c r="Q265" s="110">
        <v>45.3</v>
      </c>
    </row>
    <row r="266" spans="1:17" ht="63.75" x14ac:dyDescent="0.2">
      <c r="A266" s="108" t="s">
        <v>1134</v>
      </c>
      <c r="B266" s="110">
        <v>200</v>
      </c>
      <c r="C266" s="110">
        <v>35</v>
      </c>
      <c r="D266" s="110">
        <v>17.5</v>
      </c>
      <c r="E266" s="110">
        <v>45.7</v>
      </c>
      <c r="F266" s="110">
        <v>9</v>
      </c>
      <c r="G266" s="110">
        <v>4.5</v>
      </c>
      <c r="H266" s="110">
        <v>33.299999999999997</v>
      </c>
      <c r="I266" s="110">
        <v>50</v>
      </c>
      <c r="J266" s="110">
        <v>25</v>
      </c>
      <c r="K266" s="110">
        <v>44</v>
      </c>
      <c r="L266" s="110">
        <v>59</v>
      </c>
      <c r="M266" s="110">
        <v>29.5</v>
      </c>
      <c r="N266" s="110">
        <v>45.8</v>
      </c>
      <c r="O266" s="110">
        <v>47</v>
      </c>
      <c r="P266" s="110">
        <v>23.5</v>
      </c>
      <c r="Q266" s="110">
        <v>48.9</v>
      </c>
    </row>
    <row r="267" spans="1:17" ht="63.75" x14ac:dyDescent="0.2">
      <c r="A267" s="108" t="s">
        <v>1135</v>
      </c>
      <c r="B267" s="110">
        <v>327</v>
      </c>
      <c r="C267" s="110">
        <v>69</v>
      </c>
      <c r="D267" s="110">
        <v>21.1</v>
      </c>
      <c r="E267" s="110">
        <v>39.1</v>
      </c>
      <c r="F267" s="110">
        <v>26</v>
      </c>
      <c r="G267" s="110">
        <v>8</v>
      </c>
      <c r="H267" s="110">
        <v>46.2</v>
      </c>
      <c r="I267" s="110">
        <v>68</v>
      </c>
      <c r="J267" s="110">
        <v>20.8</v>
      </c>
      <c r="K267" s="110">
        <v>44.1</v>
      </c>
      <c r="L267" s="110">
        <v>98</v>
      </c>
      <c r="M267" s="110">
        <v>30</v>
      </c>
      <c r="N267" s="110">
        <v>48</v>
      </c>
      <c r="O267" s="110">
        <v>66</v>
      </c>
      <c r="P267" s="110">
        <v>20.2</v>
      </c>
      <c r="Q267" s="110">
        <v>50</v>
      </c>
    </row>
    <row r="268" spans="1:17" ht="63.75" x14ac:dyDescent="0.2">
      <c r="A268" s="108" t="s">
        <v>1136</v>
      </c>
      <c r="B268" s="109">
        <v>1969</v>
      </c>
      <c r="C268" s="110">
        <v>456</v>
      </c>
      <c r="D268" s="110">
        <v>23.2</v>
      </c>
      <c r="E268" s="110">
        <v>48.7</v>
      </c>
      <c r="F268" s="110">
        <v>175</v>
      </c>
      <c r="G268" s="110">
        <v>8.9</v>
      </c>
      <c r="H268" s="110">
        <v>34.9</v>
      </c>
      <c r="I268" s="110">
        <v>383</v>
      </c>
      <c r="J268" s="110">
        <v>19.5</v>
      </c>
      <c r="K268" s="110">
        <v>48.8</v>
      </c>
      <c r="L268" s="110">
        <v>716</v>
      </c>
      <c r="M268" s="110">
        <v>36.4</v>
      </c>
      <c r="N268" s="110">
        <v>49.6</v>
      </c>
      <c r="O268" s="110">
        <v>239</v>
      </c>
      <c r="P268" s="110">
        <v>12.1</v>
      </c>
      <c r="Q268" s="110">
        <v>49.8</v>
      </c>
    </row>
    <row r="269" spans="1:17" ht="76.5" x14ac:dyDescent="0.2">
      <c r="A269" s="108" t="s">
        <v>1137</v>
      </c>
      <c r="B269" s="110">
        <v>310</v>
      </c>
      <c r="C269" s="110">
        <v>88</v>
      </c>
      <c r="D269" s="110">
        <v>28.4</v>
      </c>
      <c r="E269" s="110">
        <v>43.2</v>
      </c>
      <c r="F269" s="110">
        <v>20</v>
      </c>
      <c r="G269" s="110">
        <v>6.5</v>
      </c>
      <c r="H269" s="110">
        <v>45</v>
      </c>
      <c r="I269" s="110">
        <v>74</v>
      </c>
      <c r="J269" s="110">
        <v>23.9</v>
      </c>
      <c r="K269" s="110">
        <v>51.4</v>
      </c>
      <c r="L269" s="110">
        <v>86</v>
      </c>
      <c r="M269" s="110">
        <v>27.7</v>
      </c>
      <c r="N269" s="110">
        <v>43</v>
      </c>
      <c r="O269" s="110">
        <v>42</v>
      </c>
      <c r="P269" s="110">
        <v>13.5</v>
      </c>
      <c r="Q269" s="110">
        <v>52.4</v>
      </c>
    </row>
    <row r="270" spans="1:17" ht="76.5" x14ac:dyDescent="0.2">
      <c r="A270" s="108" t="s">
        <v>1138</v>
      </c>
      <c r="B270" s="110">
        <v>466</v>
      </c>
      <c r="C270" s="110">
        <v>112</v>
      </c>
      <c r="D270" s="110">
        <v>24</v>
      </c>
      <c r="E270" s="110">
        <v>48.2</v>
      </c>
      <c r="F270" s="110">
        <v>25</v>
      </c>
      <c r="G270" s="110">
        <v>5.4</v>
      </c>
      <c r="H270" s="110">
        <v>28</v>
      </c>
      <c r="I270" s="110">
        <v>118</v>
      </c>
      <c r="J270" s="110">
        <v>25.3</v>
      </c>
      <c r="K270" s="110">
        <v>46.6</v>
      </c>
      <c r="L270" s="110">
        <v>160</v>
      </c>
      <c r="M270" s="110">
        <v>34.299999999999997</v>
      </c>
      <c r="N270" s="110">
        <v>52.5</v>
      </c>
      <c r="O270" s="110">
        <v>51</v>
      </c>
      <c r="P270" s="110">
        <v>10.9</v>
      </c>
      <c r="Q270" s="110">
        <v>49</v>
      </c>
    </row>
    <row r="271" spans="1:17" ht="63.75" x14ac:dyDescent="0.2">
      <c r="A271" s="108" t="s">
        <v>1139</v>
      </c>
      <c r="B271" s="110">
        <v>364</v>
      </c>
      <c r="C271" s="110">
        <v>85</v>
      </c>
      <c r="D271" s="110">
        <v>23.4</v>
      </c>
      <c r="E271" s="110">
        <v>45.9</v>
      </c>
      <c r="F271" s="110">
        <v>28</v>
      </c>
      <c r="G271" s="110">
        <v>7.7</v>
      </c>
      <c r="H271" s="110">
        <v>46.4</v>
      </c>
      <c r="I271" s="110">
        <v>75</v>
      </c>
      <c r="J271" s="110">
        <v>20.6</v>
      </c>
      <c r="K271" s="110">
        <v>46.7</v>
      </c>
      <c r="L271" s="110">
        <v>117</v>
      </c>
      <c r="M271" s="110">
        <v>32.1</v>
      </c>
      <c r="N271" s="110">
        <v>48.7</v>
      </c>
      <c r="O271" s="110">
        <v>59</v>
      </c>
      <c r="P271" s="110">
        <v>16.2</v>
      </c>
      <c r="Q271" s="110">
        <v>52.5</v>
      </c>
    </row>
    <row r="272" spans="1:17" ht="76.5" x14ac:dyDescent="0.2">
      <c r="A272" s="108" t="s">
        <v>1140</v>
      </c>
      <c r="B272" s="110">
        <v>214</v>
      </c>
      <c r="C272" s="110">
        <v>34</v>
      </c>
      <c r="D272" s="110">
        <v>15.9</v>
      </c>
      <c r="E272" s="110">
        <v>44.1</v>
      </c>
      <c r="F272" s="110">
        <v>15</v>
      </c>
      <c r="G272" s="110">
        <v>7</v>
      </c>
      <c r="H272" s="110">
        <v>53.3</v>
      </c>
      <c r="I272" s="110">
        <v>32</v>
      </c>
      <c r="J272" s="110">
        <v>15</v>
      </c>
      <c r="K272" s="110">
        <v>40.6</v>
      </c>
      <c r="L272" s="110">
        <v>82</v>
      </c>
      <c r="M272" s="110">
        <v>38.299999999999997</v>
      </c>
      <c r="N272" s="110">
        <v>42.7</v>
      </c>
      <c r="O272" s="110">
        <v>51</v>
      </c>
      <c r="P272" s="110">
        <v>23.8</v>
      </c>
      <c r="Q272" s="110">
        <v>51</v>
      </c>
    </row>
    <row r="273" spans="1:17" ht="63.75" x14ac:dyDescent="0.2">
      <c r="A273" s="108" t="s">
        <v>1141</v>
      </c>
      <c r="B273" s="109">
        <v>1101</v>
      </c>
      <c r="C273" s="110">
        <v>242</v>
      </c>
      <c r="D273" s="110">
        <v>22</v>
      </c>
      <c r="E273" s="110">
        <v>51.7</v>
      </c>
      <c r="F273" s="110">
        <v>74</v>
      </c>
      <c r="G273" s="110">
        <v>6.7</v>
      </c>
      <c r="H273" s="110">
        <v>47.3</v>
      </c>
      <c r="I273" s="110">
        <v>220</v>
      </c>
      <c r="J273" s="110">
        <v>20</v>
      </c>
      <c r="K273" s="110">
        <v>46.8</v>
      </c>
      <c r="L273" s="110">
        <v>416</v>
      </c>
      <c r="M273" s="110">
        <v>37.799999999999997</v>
      </c>
      <c r="N273" s="110">
        <v>49.3</v>
      </c>
      <c r="O273" s="110">
        <v>149</v>
      </c>
      <c r="P273" s="110">
        <v>13.5</v>
      </c>
      <c r="Q273" s="110">
        <v>47.7</v>
      </c>
    </row>
    <row r="274" spans="1:17" ht="63.75" x14ac:dyDescent="0.2">
      <c r="A274" s="108" t="s">
        <v>1142</v>
      </c>
      <c r="B274" s="110">
        <v>265</v>
      </c>
      <c r="C274" s="110">
        <v>61</v>
      </c>
      <c r="D274" s="110">
        <v>23</v>
      </c>
      <c r="E274" s="110">
        <v>50.8</v>
      </c>
      <c r="F274" s="110">
        <v>14</v>
      </c>
      <c r="G274" s="110">
        <v>5.3</v>
      </c>
      <c r="H274" s="110">
        <v>35.700000000000003</v>
      </c>
      <c r="I274" s="110">
        <v>57</v>
      </c>
      <c r="J274" s="110">
        <v>21.5</v>
      </c>
      <c r="K274" s="110">
        <v>54.4</v>
      </c>
      <c r="L274" s="110">
        <v>84</v>
      </c>
      <c r="M274" s="110">
        <v>31.7</v>
      </c>
      <c r="N274" s="110">
        <v>45.2</v>
      </c>
      <c r="O274" s="110">
        <v>49</v>
      </c>
      <c r="P274" s="110">
        <v>18.5</v>
      </c>
      <c r="Q274" s="110">
        <v>59.2</v>
      </c>
    </row>
    <row r="275" spans="1:17" ht="76.5" x14ac:dyDescent="0.2">
      <c r="A275" s="108" t="s">
        <v>1143</v>
      </c>
      <c r="B275" s="109">
        <v>1682</v>
      </c>
      <c r="C275" s="110">
        <v>307</v>
      </c>
      <c r="D275" s="110">
        <v>18.3</v>
      </c>
      <c r="E275" s="110">
        <v>45</v>
      </c>
      <c r="F275" s="110">
        <v>173</v>
      </c>
      <c r="G275" s="110">
        <v>10.3</v>
      </c>
      <c r="H275" s="110">
        <v>53.2</v>
      </c>
      <c r="I275" s="110">
        <v>364</v>
      </c>
      <c r="J275" s="110">
        <v>21.6</v>
      </c>
      <c r="K275" s="110">
        <v>43.7</v>
      </c>
      <c r="L275" s="110">
        <v>502</v>
      </c>
      <c r="M275" s="110">
        <v>29.8</v>
      </c>
      <c r="N275" s="110">
        <v>47.4</v>
      </c>
      <c r="O275" s="110">
        <v>336</v>
      </c>
      <c r="P275" s="110">
        <v>20</v>
      </c>
      <c r="Q275" s="110">
        <v>57.1</v>
      </c>
    </row>
    <row r="276" spans="1:17" ht="63.75" x14ac:dyDescent="0.2">
      <c r="A276" s="108" t="s">
        <v>1144</v>
      </c>
      <c r="B276" s="110">
        <v>296</v>
      </c>
      <c r="C276" s="110">
        <v>66</v>
      </c>
      <c r="D276" s="110">
        <v>22.3</v>
      </c>
      <c r="E276" s="110">
        <v>40.9</v>
      </c>
      <c r="F276" s="110">
        <v>19</v>
      </c>
      <c r="G276" s="110">
        <v>6.4</v>
      </c>
      <c r="H276" s="110">
        <v>36.799999999999997</v>
      </c>
      <c r="I276" s="110">
        <v>53</v>
      </c>
      <c r="J276" s="110">
        <v>17.899999999999999</v>
      </c>
      <c r="K276" s="110">
        <v>47.2</v>
      </c>
      <c r="L276" s="110">
        <v>101</v>
      </c>
      <c r="M276" s="110">
        <v>34.1</v>
      </c>
      <c r="N276" s="110">
        <v>48.5</v>
      </c>
      <c r="O276" s="110">
        <v>57</v>
      </c>
      <c r="P276" s="110">
        <v>19.3</v>
      </c>
      <c r="Q276" s="110">
        <v>54.4</v>
      </c>
    </row>
    <row r="277" spans="1:17" ht="76.5" x14ac:dyDescent="0.2">
      <c r="A277" s="108" t="s">
        <v>1145</v>
      </c>
      <c r="B277" s="110">
        <v>262</v>
      </c>
      <c r="C277" s="110">
        <v>65</v>
      </c>
      <c r="D277" s="110">
        <v>24.8</v>
      </c>
      <c r="E277" s="110">
        <v>47.7</v>
      </c>
      <c r="F277" s="110">
        <v>16</v>
      </c>
      <c r="G277" s="110">
        <v>6.1</v>
      </c>
      <c r="H277" s="110">
        <v>43.8</v>
      </c>
      <c r="I277" s="110">
        <v>51</v>
      </c>
      <c r="J277" s="110">
        <v>19.5</v>
      </c>
      <c r="K277" s="110">
        <v>51</v>
      </c>
      <c r="L277" s="110">
        <v>76</v>
      </c>
      <c r="M277" s="110">
        <v>29</v>
      </c>
      <c r="N277" s="110">
        <v>47.4</v>
      </c>
      <c r="O277" s="110">
        <v>54</v>
      </c>
      <c r="P277" s="110">
        <v>20.6</v>
      </c>
      <c r="Q277" s="110">
        <v>44.4</v>
      </c>
    </row>
    <row r="278" spans="1:17" ht="51" x14ac:dyDescent="0.2">
      <c r="A278" s="108" t="s">
        <v>1146</v>
      </c>
      <c r="B278" s="110">
        <v>348</v>
      </c>
      <c r="C278" s="110">
        <v>98</v>
      </c>
      <c r="D278" s="110">
        <v>28.2</v>
      </c>
      <c r="E278" s="110">
        <v>44.9</v>
      </c>
      <c r="F278" s="110">
        <v>24</v>
      </c>
      <c r="G278" s="110">
        <v>6.9</v>
      </c>
      <c r="H278" s="110">
        <v>37.5</v>
      </c>
      <c r="I278" s="110">
        <v>83</v>
      </c>
      <c r="J278" s="110">
        <v>23.9</v>
      </c>
      <c r="K278" s="110">
        <v>48.2</v>
      </c>
      <c r="L278" s="110">
        <v>93</v>
      </c>
      <c r="M278" s="110">
        <v>26.7</v>
      </c>
      <c r="N278" s="110">
        <v>44.1</v>
      </c>
      <c r="O278" s="110">
        <v>50</v>
      </c>
      <c r="P278" s="110">
        <v>14.4</v>
      </c>
      <c r="Q278" s="110">
        <v>52</v>
      </c>
    </row>
    <row r="279" spans="1:17" ht="51" x14ac:dyDescent="0.2">
      <c r="A279" s="108" t="s">
        <v>1147</v>
      </c>
      <c r="B279" s="110">
        <v>243</v>
      </c>
      <c r="C279" s="110">
        <v>64</v>
      </c>
      <c r="D279" s="110">
        <v>26.3</v>
      </c>
      <c r="E279" s="110">
        <v>56.3</v>
      </c>
      <c r="F279" s="110">
        <v>10</v>
      </c>
      <c r="G279" s="110">
        <v>4.0999999999999996</v>
      </c>
      <c r="H279" s="110">
        <v>50</v>
      </c>
      <c r="I279" s="110">
        <v>53</v>
      </c>
      <c r="J279" s="110">
        <v>21.8</v>
      </c>
      <c r="K279" s="110">
        <v>45.3</v>
      </c>
      <c r="L279" s="110">
        <v>73</v>
      </c>
      <c r="M279" s="110">
        <v>30</v>
      </c>
      <c r="N279" s="110">
        <v>43.8</v>
      </c>
      <c r="O279" s="110">
        <v>43</v>
      </c>
      <c r="P279" s="110">
        <v>17.7</v>
      </c>
      <c r="Q279" s="110">
        <v>46.5</v>
      </c>
    </row>
    <row r="280" spans="1:17" ht="63.75" x14ac:dyDescent="0.2">
      <c r="A280" s="108" t="s">
        <v>1148</v>
      </c>
      <c r="B280" s="110">
        <v>268</v>
      </c>
      <c r="C280" s="110">
        <v>71</v>
      </c>
      <c r="D280" s="110">
        <v>26.5</v>
      </c>
      <c r="E280" s="110">
        <v>40.799999999999997</v>
      </c>
      <c r="F280" s="110">
        <v>16</v>
      </c>
      <c r="G280" s="110">
        <v>6</v>
      </c>
      <c r="H280" s="110">
        <v>25</v>
      </c>
      <c r="I280" s="110">
        <v>53</v>
      </c>
      <c r="J280" s="110">
        <v>19.8</v>
      </c>
      <c r="K280" s="110">
        <v>54.7</v>
      </c>
      <c r="L280" s="110">
        <v>81</v>
      </c>
      <c r="M280" s="110">
        <v>30.2</v>
      </c>
      <c r="N280" s="110">
        <v>44.4</v>
      </c>
      <c r="O280" s="110">
        <v>47</v>
      </c>
      <c r="P280" s="110">
        <v>17.5</v>
      </c>
      <c r="Q280" s="110">
        <v>48.9</v>
      </c>
    </row>
    <row r="281" spans="1:17" ht="63.75" x14ac:dyDescent="0.2">
      <c r="A281" s="108" t="s">
        <v>1149</v>
      </c>
      <c r="B281" s="110">
        <v>840</v>
      </c>
      <c r="C281" s="110">
        <v>161</v>
      </c>
      <c r="D281" s="110">
        <v>19.2</v>
      </c>
      <c r="E281" s="110">
        <v>40.4</v>
      </c>
      <c r="F281" s="110">
        <v>61</v>
      </c>
      <c r="G281" s="110">
        <v>7.3</v>
      </c>
      <c r="H281" s="110">
        <v>45.9</v>
      </c>
      <c r="I281" s="110">
        <v>185</v>
      </c>
      <c r="J281" s="110">
        <v>22</v>
      </c>
      <c r="K281" s="110">
        <v>45.9</v>
      </c>
      <c r="L281" s="110">
        <v>305</v>
      </c>
      <c r="M281" s="110">
        <v>36.299999999999997</v>
      </c>
      <c r="N281" s="110">
        <v>47.9</v>
      </c>
      <c r="O281" s="110">
        <v>128</v>
      </c>
      <c r="P281" s="110">
        <v>15.2</v>
      </c>
      <c r="Q281" s="110">
        <v>53.1</v>
      </c>
    </row>
    <row r="282" spans="1:17" ht="51" x14ac:dyDescent="0.2">
      <c r="A282" s="108" t="s">
        <v>1150</v>
      </c>
      <c r="B282" s="110">
        <v>254</v>
      </c>
      <c r="C282" s="110">
        <v>49</v>
      </c>
      <c r="D282" s="110">
        <v>19.3</v>
      </c>
      <c r="E282" s="110">
        <v>42.9</v>
      </c>
      <c r="F282" s="110">
        <v>12</v>
      </c>
      <c r="G282" s="110">
        <v>4.7</v>
      </c>
      <c r="H282" s="110">
        <v>41.7</v>
      </c>
      <c r="I282" s="110">
        <v>52</v>
      </c>
      <c r="J282" s="110">
        <v>20.5</v>
      </c>
      <c r="K282" s="110">
        <v>42.3</v>
      </c>
      <c r="L282" s="110">
        <v>92</v>
      </c>
      <c r="M282" s="110">
        <v>36.200000000000003</v>
      </c>
      <c r="N282" s="110">
        <v>48.9</v>
      </c>
      <c r="O282" s="110">
        <v>49</v>
      </c>
      <c r="P282" s="110">
        <v>19.3</v>
      </c>
      <c r="Q282" s="110">
        <v>40.799999999999997</v>
      </c>
    </row>
    <row r="283" spans="1:17" ht="51" x14ac:dyDescent="0.2">
      <c r="A283" s="108" t="s">
        <v>1151</v>
      </c>
      <c r="B283" s="110">
        <v>545</v>
      </c>
      <c r="C283" s="110">
        <v>130</v>
      </c>
      <c r="D283" s="110">
        <v>23.9</v>
      </c>
      <c r="E283" s="110">
        <v>52.3</v>
      </c>
      <c r="F283" s="110">
        <v>27</v>
      </c>
      <c r="G283" s="110">
        <v>5</v>
      </c>
      <c r="H283" s="110">
        <v>40.700000000000003</v>
      </c>
      <c r="I283" s="110">
        <v>95</v>
      </c>
      <c r="J283" s="110">
        <v>17.399999999999999</v>
      </c>
      <c r="K283" s="110">
        <v>48.4</v>
      </c>
      <c r="L283" s="110">
        <v>214</v>
      </c>
      <c r="M283" s="110">
        <v>39.299999999999997</v>
      </c>
      <c r="N283" s="110">
        <v>45.3</v>
      </c>
      <c r="O283" s="110">
        <v>79</v>
      </c>
      <c r="P283" s="110">
        <v>14.5</v>
      </c>
      <c r="Q283" s="110">
        <v>45.6</v>
      </c>
    </row>
    <row r="284" spans="1:17" ht="63.75" x14ac:dyDescent="0.2">
      <c r="A284" s="108" t="s">
        <v>1152</v>
      </c>
      <c r="B284" s="110">
        <v>339</v>
      </c>
      <c r="C284" s="110">
        <v>72</v>
      </c>
      <c r="D284" s="110">
        <v>21.2</v>
      </c>
      <c r="E284" s="110">
        <v>41.7</v>
      </c>
      <c r="F284" s="110">
        <v>28</v>
      </c>
      <c r="G284" s="110">
        <v>8.3000000000000007</v>
      </c>
      <c r="H284" s="110">
        <v>46.4</v>
      </c>
      <c r="I284" s="110">
        <v>71</v>
      </c>
      <c r="J284" s="110">
        <v>20.9</v>
      </c>
      <c r="K284" s="110">
        <v>40.799999999999997</v>
      </c>
      <c r="L284" s="110">
        <v>109</v>
      </c>
      <c r="M284" s="110">
        <v>32.200000000000003</v>
      </c>
      <c r="N284" s="110">
        <v>41.3</v>
      </c>
      <c r="O284" s="110">
        <v>59</v>
      </c>
      <c r="P284" s="110">
        <v>17.399999999999999</v>
      </c>
      <c r="Q284" s="110">
        <v>54.2</v>
      </c>
    </row>
    <row r="285" spans="1:17" ht="63.75" x14ac:dyDescent="0.2">
      <c r="A285" s="108" t="s">
        <v>1153</v>
      </c>
      <c r="B285" s="110">
        <v>287</v>
      </c>
      <c r="C285" s="110">
        <v>62</v>
      </c>
      <c r="D285" s="110">
        <v>21.6</v>
      </c>
      <c r="E285" s="110">
        <v>56.5</v>
      </c>
      <c r="F285" s="110">
        <v>13</v>
      </c>
      <c r="G285" s="110">
        <v>4.5</v>
      </c>
      <c r="H285" s="110">
        <v>53.8</v>
      </c>
      <c r="I285" s="110">
        <v>40</v>
      </c>
      <c r="J285" s="110">
        <v>13.9</v>
      </c>
      <c r="K285" s="110">
        <v>42.5</v>
      </c>
      <c r="L285" s="110">
        <v>107</v>
      </c>
      <c r="M285" s="110">
        <v>37.299999999999997</v>
      </c>
      <c r="N285" s="110">
        <v>41.1</v>
      </c>
      <c r="O285" s="110">
        <v>65</v>
      </c>
      <c r="P285" s="110">
        <v>22.6</v>
      </c>
      <c r="Q285" s="110">
        <v>52.3</v>
      </c>
    </row>
    <row r="286" spans="1:17" ht="51" x14ac:dyDescent="0.2">
      <c r="A286" s="108" t="s">
        <v>1154</v>
      </c>
      <c r="B286" s="110">
        <v>295</v>
      </c>
      <c r="C286" s="110">
        <v>76</v>
      </c>
      <c r="D286" s="110">
        <v>25.8</v>
      </c>
      <c r="E286" s="110">
        <v>57.9</v>
      </c>
      <c r="F286" s="110">
        <v>20</v>
      </c>
      <c r="G286" s="110">
        <v>6.8</v>
      </c>
      <c r="H286" s="110">
        <v>40</v>
      </c>
      <c r="I286" s="110">
        <v>67</v>
      </c>
      <c r="J286" s="110">
        <v>22.7</v>
      </c>
      <c r="K286" s="110">
        <v>43.3</v>
      </c>
      <c r="L286" s="110">
        <v>85</v>
      </c>
      <c r="M286" s="110">
        <v>28.8</v>
      </c>
      <c r="N286" s="110">
        <v>44.7</v>
      </c>
      <c r="O286" s="110">
        <v>47</v>
      </c>
      <c r="P286" s="110">
        <v>15.9</v>
      </c>
      <c r="Q286" s="110">
        <v>48.9</v>
      </c>
    </row>
    <row r="287" spans="1:17" ht="51" x14ac:dyDescent="0.2">
      <c r="A287" s="108" t="s">
        <v>1155</v>
      </c>
      <c r="B287" s="110">
        <v>694</v>
      </c>
      <c r="C287" s="110">
        <v>156</v>
      </c>
      <c r="D287" s="110">
        <v>22.5</v>
      </c>
      <c r="E287" s="110">
        <v>48.1</v>
      </c>
      <c r="F287" s="110">
        <v>33</v>
      </c>
      <c r="G287" s="110">
        <v>4.8</v>
      </c>
      <c r="H287" s="110">
        <v>57.6</v>
      </c>
      <c r="I287" s="110">
        <v>119</v>
      </c>
      <c r="J287" s="110">
        <v>17.100000000000001</v>
      </c>
      <c r="K287" s="110">
        <v>47.1</v>
      </c>
      <c r="L287" s="110">
        <v>268</v>
      </c>
      <c r="M287" s="110">
        <v>38.6</v>
      </c>
      <c r="N287" s="110">
        <v>49.3</v>
      </c>
      <c r="O287" s="110">
        <v>118</v>
      </c>
      <c r="P287" s="110">
        <v>17</v>
      </c>
      <c r="Q287" s="110">
        <v>45.8</v>
      </c>
    </row>
    <row r="288" spans="1:17" ht="51" x14ac:dyDescent="0.2">
      <c r="A288" s="108" t="s">
        <v>1156</v>
      </c>
      <c r="B288" s="110">
        <v>218</v>
      </c>
      <c r="C288" s="110">
        <v>42</v>
      </c>
      <c r="D288" s="110">
        <v>19.3</v>
      </c>
      <c r="E288" s="110">
        <v>47.6</v>
      </c>
      <c r="F288" s="110">
        <v>16</v>
      </c>
      <c r="G288" s="110">
        <v>7.3</v>
      </c>
      <c r="H288" s="110">
        <v>43.8</v>
      </c>
      <c r="I288" s="110">
        <v>33</v>
      </c>
      <c r="J288" s="110">
        <v>15.1</v>
      </c>
      <c r="K288" s="110">
        <v>51.5</v>
      </c>
      <c r="L288" s="110">
        <v>80</v>
      </c>
      <c r="M288" s="110">
        <v>36.700000000000003</v>
      </c>
      <c r="N288" s="110">
        <v>42.5</v>
      </c>
      <c r="O288" s="110">
        <v>47</v>
      </c>
      <c r="P288" s="110">
        <v>21.6</v>
      </c>
      <c r="Q288" s="110">
        <v>53.2</v>
      </c>
    </row>
    <row r="289" spans="1:17" ht="63.75" x14ac:dyDescent="0.2">
      <c r="A289" s="108" t="s">
        <v>1157</v>
      </c>
      <c r="B289" s="110">
        <v>287</v>
      </c>
      <c r="C289" s="110">
        <v>87</v>
      </c>
      <c r="D289" s="110">
        <v>30.3</v>
      </c>
      <c r="E289" s="110">
        <v>52.9</v>
      </c>
      <c r="F289" s="110">
        <v>12</v>
      </c>
      <c r="G289" s="110">
        <v>4.2</v>
      </c>
      <c r="H289" s="110">
        <v>25</v>
      </c>
      <c r="I289" s="110">
        <v>73</v>
      </c>
      <c r="J289" s="110">
        <v>25.4</v>
      </c>
      <c r="K289" s="110">
        <v>46.6</v>
      </c>
      <c r="L289" s="110">
        <v>76</v>
      </c>
      <c r="M289" s="110">
        <v>26.5</v>
      </c>
      <c r="N289" s="110">
        <v>47.4</v>
      </c>
      <c r="O289" s="110">
        <v>39</v>
      </c>
      <c r="P289" s="110">
        <v>13.6</v>
      </c>
      <c r="Q289" s="110">
        <v>48.7</v>
      </c>
    </row>
    <row r="290" spans="1:17" ht="63.75" x14ac:dyDescent="0.2">
      <c r="A290" s="108" t="s">
        <v>1158</v>
      </c>
      <c r="B290" s="110">
        <v>255</v>
      </c>
      <c r="C290" s="110">
        <v>41</v>
      </c>
      <c r="D290" s="110">
        <v>16.100000000000001</v>
      </c>
      <c r="E290" s="110">
        <v>70.7</v>
      </c>
      <c r="F290" s="110">
        <v>16</v>
      </c>
      <c r="G290" s="110">
        <v>6.3</v>
      </c>
      <c r="H290" s="110">
        <v>37.5</v>
      </c>
      <c r="I290" s="110">
        <v>51</v>
      </c>
      <c r="J290" s="110">
        <v>20</v>
      </c>
      <c r="K290" s="110">
        <v>43.1</v>
      </c>
      <c r="L290" s="110">
        <v>98</v>
      </c>
      <c r="M290" s="110">
        <v>38.4</v>
      </c>
      <c r="N290" s="110">
        <v>49</v>
      </c>
      <c r="O290" s="110">
        <v>49</v>
      </c>
      <c r="P290" s="110">
        <v>19.2</v>
      </c>
      <c r="Q290" s="110">
        <v>46.9</v>
      </c>
    </row>
    <row r="291" spans="1:17" ht="51" x14ac:dyDescent="0.2">
      <c r="A291" s="108" t="s">
        <v>1159</v>
      </c>
      <c r="B291" s="110">
        <v>344</v>
      </c>
      <c r="C291" s="110">
        <v>45</v>
      </c>
      <c r="D291" s="110">
        <v>13.1</v>
      </c>
      <c r="E291" s="110">
        <v>51.1</v>
      </c>
      <c r="F291" s="110">
        <v>27</v>
      </c>
      <c r="G291" s="110">
        <v>7.8</v>
      </c>
      <c r="H291" s="110">
        <v>40.700000000000003</v>
      </c>
      <c r="I291" s="110">
        <v>59</v>
      </c>
      <c r="J291" s="110">
        <v>17.2</v>
      </c>
      <c r="K291" s="110">
        <v>52.5</v>
      </c>
      <c r="L291" s="110">
        <v>153</v>
      </c>
      <c r="M291" s="110">
        <v>44.5</v>
      </c>
      <c r="N291" s="110">
        <v>45.1</v>
      </c>
      <c r="O291" s="110">
        <v>60</v>
      </c>
      <c r="P291" s="110">
        <v>17.399999999999999</v>
      </c>
      <c r="Q291" s="110">
        <v>45</v>
      </c>
    </row>
    <row r="292" spans="1:17" ht="51" x14ac:dyDescent="0.2">
      <c r="A292" s="108" t="s">
        <v>1160</v>
      </c>
      <c r="B292" s="110">
        <v>348</v>
      </c>
      <c r="C292" s="110">
        <v>77</v>
      </c>
      <c r="D292" s="110">
        <v>22.1</v>
      </c>
      <c r="E292" s="110">
        <v>53.2</v>
      </c>
      <c r="F292" s="110">
        <v>30</v>
      </c>
      <c r="G292" s="110">
        <v>8.6</v>
      </c>
      <c r="H292" s="110">
        <v>46.7</v>
      </c>
      <c r="I292" s="110">
        <v>69</v>
      </c>
      <c r="J292" s="110">
        <v>19.8</v>
      </c>
      <c r="K292" s="110">
        <v>44.9</v>
      </c>
      <c r="L292" s="110">
        <v>108</v>
      </c>
      <c r="M292" s="110">
        <v>31</v>
      </c>
      <c r="N292" s="110">
        <v>49.1</v>
      </c>
      <c r="O292" s="110">
        <v>64</v>
      </c>
      <c r="P292" s="110">
        <v>18.399999999999999</v>
      </c>
      <c r="Q292" s="110">
        <v>39.1</v>
      </c>
    </row>
    <row r="293" spans="1:17" ht="51" x14ac:dyDescent="0.2">
      <c r="A293" s="108" t="s">
        <v>1161</v>
      </c>
      <c r="B293" s="110">
        <v>165</v>
      </c>
      <c r="C293" s="110">
        <v>41</v>
      </c>
      <c r="D293" s="110">
        <v>24.8</v>
      </c>
      <c r="E293" s="110">
        <v>56.1</v>
      </c>
      <c r="F293" s="110">
        <v>17</v>
      </c>
      <c r="G293" s="110">
        <v>10.3</v>
      </c>
      <c r="H293" s="110">
        <v>47.1</v>
      </c>
      <c r="I293" s="110">
        <v>33</v>
      </c>
      <c r="J293" s="110">
        <v>20</v>
      </c>
      <c r="K293" s="110">
        <v>45.5</v>
      </c>
      <c r="L293" s="110">
        <v>56</v>
      </c>
      <c r="M293" s="110">
        <v>33.9</v>
      </c>
      <c r="N293" s="110">
        <v>50</v>
      </c>
      <c r="O293" s="110">
        <v>18</v>
      </c>
      <c r="P293" s="110">
        <v>10.9</v>
      </c>
      <c r="Q293" s="110">
        <v>38.9</v>
      </c>
    </row>
    <row r="294" spans="1:17" ht="51" x14ac:dyDescent="0.2">
      <c r="A294" s="108" t="s">
        <v>1162</v>
      </c>
      <c r="B294" s="110">
        <v>406</v>
      </c>
      <c r="C294" s="110">
        <v>100</v>
      </c>
      <c r="D294" s="110">
        <v>24.6</v>
      </c>
      <c r="E294" s="110">
        <v>55</v>
      </c>
      <c r="F294" s="110">
        <v>22</v>
      </c>
      <c r="G294" s="110">
        <v>5.4</v>
      </c>
      <c r="H294" s="110">
        <v>54.5</v>
      </c>
      <c r="I294" s="110">
        <v>106</v>
      </c>
      <c r="J294" s="110">
        <v>26.1</v>
      </c>
      <c r="K294" s="110">
        <v>48.1</v>
      </c>
      <c r="L294" s="110">
        <v>127</v>
      </c>
      <c r="M294" s="110">
        <v>31.3</v>
      </c>
      <c r="N294" s="110">
        <v>48.8</v>
      </c>
      <c r="O294" s="110">
        <v>51</v>
      </c>
      <c r="P294" s="110">
        <v>12.6</v>
      </c>
      <c r="Q294" s="110">
        <v>47.1</v>
      </c>
    </row>
    <row r="295" spans="1:17" ht="51" x14ac:dyDescent="0.2">
      <c r="A295" s="108" t="s">
        <v>1163</v>
      </c>
      <c r="B295" s="110">
        <v>140</v>
      </c>
      <c r="C295" s="110">
        <v>37</v>
      </c>
      <c r="D295" s="110">
        <v>26.4</v>
      </c>
      <c r="E295" s="110">
        <v>40.5</v>
      </c>
      <c r="F295" s="110">
        <v>6</v>
      </c>
      <c r="G295" s="110">
        <v>4.3</v>
      </c>
      <c r="H295" s="110">
        <v>50</v>
      </c>
      <c r="I295" s="110">
        <v>29</v>
      </c>
      <c r="J295" s="110">
        <v>20.7</v>
      </c>
      <c r="K295" s="110">
        <v>44.8</v>
      </c>
      <c r="L295" s="110">
        <v>48</v>
      </c>
      <c r="M295" s="110">
        <v>34.299999999999997</v>
      </c>
      <c r="N295" s="110">
        <v>50</v>
      </c>
      <c r="O295" s="110">
        <v>20</v>
      </c>
      <c r="P295" s="110">
        <v>14.3</v>
      </c>
      <c r="Q295" s="110">
        <v>50</v>
      </c>
    </row>
    <row r="296" spans="1:17" ht="51" x14ac:dyDescent="0.2">
      <c r="A296" s="108" t="s">
        <v>1164</v>
      </c>
      <c r="B296" s="109">
        <v>1061</v>
      </c>
      <c r="C296" s="110">
        <v>244</v>
      </c>
      <c r="D296" s="110">
        <v>23</v>
      </c>
      <c r="E296" s="110">
        <v>47.5</v>
      </c>
      <c r="F296" s="110">
        <v>60</v>
      </c>
      <c r="G296" s="110">
        <v>5.7</v>
      </c>
      <c r="H296" s="110">
        <v>36.700000000000003</v>
      </c>
      <c r="I296" s="110">
        <v>216</v>
      </c>
      <c r="J296" s="110">
        <v>20.399999999999999</v>
      </c>
      <c r="K296" s="110">
        <v>48.1</v>
      </c>
      <c r="L296" s="110">
        <v>386</v>
      </c>
      <c r="M296" s="110">
        <v>36.4</v>
      </c>
      <c r="N296" s="110">
        <v>50</v>
      </c>
      <c r="O296" s="110">
        <v>155</v>
      </c>
      <c r="P296" s="110">
        <v>14.6</v>
      </c>
      <c r="Q296" s="110">
        <v>48.4</v>
      </c>
    </row>
    <row r="297" spans="1:17" ht="63.75" x14ac:dyDescent="0.2">
      <c r="A297" s="108" t="s">
        <v>1165</v>
      </c>
      <c r="B297" s="110">
        <v>137</v>
      </c>
      <c r="C297" s="110">
        <v>35</v>
      </c>
      <c r="D297" s="110">
        <v>25.5</v>
      </c>
      <c r="E297" s="110">
        <v>37.1</v>
      </c>
      <c r="F297" s="110">
        <v>3</v>
      </c>
      <c r="G297" s="110">
        <v>2.2000000000000002</v>
      </c>
      <c r="H297" s="110">
        <v>66.7</v>
      </c>
      <c r="I297" s="110">
        <v>27</v>
      </c>
      <c r="J297" s="110">
        <v>19.7</v>
      </c>
      <c r="K297" s="110">
        <v>40.700000000000003</v>
      </c>
      <c r="L297" s="110">
        <v>54</v>
      </c>
      <c r="M297" s="110">
        <v>39.4</v>
      </c>
      <c r="N297" s="110">
        <v>46.3</v>
      </c>
      <c r="O297" s="110">
        <v>18</v>
      </c>
      <c r="P297" s="110">
        <v>13.1</v>
      </c>
      <c r="Q297" s="110">
        <v>50</v>
      </c>
    </row>
    <row r="298" spans="1:17" ht="63.75" x14ac:dyDescent="0.2">
      <c r="A298" s="108" t="s">
        <v>1166</v>
      </c>
      <c r="B298" s="110">
        <v>893</v>
      </c>
      <c r="C298" s="110">
        <v>234</v>
      </c>
      <c r="D298" s="110">
        <v>26.2</v>
      </c>
      <c r="E298" s="110">
        <v>49.6</v>
      </c>
      <c r="F298" s="110">
        <v>62</v>
      </c>
      <c r="G298" s="110">
        <v>6.9</v>
      </c>
      <c r="H298" s="110">
        <v>45.2</v>
      </c>
      <c r="I298" s="110">
        <v>220</v>
      </c>
      <c r="J298" s="110">
        <v>24.6</v>
      </c>
      <c r="K298" s="110">
        <v>47.3</v>
      </c>
      <c r="L298" s="110">
        <v>265</v>
      </c>
      <c r="M298" s="110">
        <v>29.7</v>
      </c>
      <c r="N298" s="110">
        <v>47.9</v>
      </c>
      <c r="O298" s="110">
        <v>112</v>
      </c>
      <c r="P298" s="110">
        <v>12.5</v>
      </c>
      <c r="Q298" s="110">
        <v>49.1</v>
      </c>
    </row>
    <row r="299" spans="1:17" ht="51" x14ac:dyDescent="0.2">
      <c r="A299" s="108" t="s">
        <v>1167</v>
      </c>
      <c r="B299" s="110">
        <v>581</v>
      </c>
      <c r="C299" s="110">
        <v>135</v>
      </c>
      <c r="D299" s="110">
        <v>23.2</v>
      </c>
      <c r="E299" s="110">
        <v>54.8</v>
      </c>
      <c r="F299" s="110">
        <v>24</v>
      </c>
      <c r="G299" s="110">
        <v>4.0999999999999996</v>
      </c>
      <c r="H299" s="110">
        <v>54.2</v>
      </c>
      <c r="I299" s="110">
        <v>126</v>
      </c>
      <c r="J299" s="110">
        <v>21.7</v>
      </c>
      <c r="K299" s="110">
        <v>41.3</v>
      </c>
      <c r="L299" s="110">
        <v>180</v>
      </c>
      <c r="M299" s="110">
        <v>31</v>
      </c>
      <c r="N299" s="110">
        <v>48.9</v>
      </c>
      <c r="O299" s="110">
        <v>116</v>
      </c>
      <c r="P299" s="110">
        <v>20</v>
      </c>
      <c r="Q299" s="110">
        <v>44.8</v>
      </c>
    </row>
    <row r="300" spans="1:17" ht="51" x14ac:dyDescent="0.2">
      <c r="A300" s="108" t="s">
        <v>1168</v>
      </c>
      <c r="B300" s="110">
        <v>182</v>
      </c>
      <c r="C300" s="110">
        <v>29</v>
      </c>
      <c r="D300" s="110">
        <v>15.9</v>
      </c>
      <c r="E300" s="110">
        <v>51.7</v>
      </c>
      <c r="F300" s="110">
        <v>11</v>
      </c>
      <c r="G300" s="110">
        <v>6</v>
      </c>
      <c r="H300" s="110">
        <v>72.7</v>
      </c>
      <c r="I300" s="110">
        <v>41</v>
      </c>
      <c r="J300" s="110">
        <v>22.5</v>
      </c>
      <c r="K300" s="110">
        <v>39</v>
      </c>
      <c r="L300" s="110">
        <v>76</v>
      </c>
      <c r="M300" s="110">
        <v>41.8</v>
      </c>
      <c r="N300" s="110">
        <v>42.1</v>
      </c>
      <c r="O300" s="110">
        <v>25</v>
      </c>
      <c r="P300" s="110">
        <v>13.7</v>
      </c>
      <c r="Q300" s="110">
        <v>40</v>
      </c>
    </row>
    <row r="301" spans="1:17" ht="51" x14ac:dyDescent="0.2">
      <c r="A301" s="108" t="s">
        <v>1169</v>
      </c>
      <c r="B301" s="110">
        <v>327</v>
      </c>
      <c r="C301" s="110">
        <v>63</v>
      </c>
      <c r="D301" s="110">
        <v>19.3</v>
      </c>
      <c r="E301" s="110">
        <v>49.2</v>
      </c>
      <c r="F301" s="110">
        <v>16</v>
      </c>
      <c r="G301" s="110">
        <v>4.9000000000000004</v>
      </c>
      <c r="H301" s="110">
        <v>31.3</v>
      </c>
      <c r="I301" s="110">
        <v>72</v>
      </c>
      <c r="J301" s="110">
        <v>22</v>
      </c>
      <c r="K301" s="110">
        <v>47.2</v>
      </c>
      <c r="L301" s="110">
        <v>124</v>
      </c>
      <c r="M301" s="110">
        <v>37.9</v>
      </c>
      <c r="N301" s="110">
        <v>41.1</v>
      </c>
      <c r="O301" s="110">
        <v>52</v>
      </c>
      <c r="P301" s="110">
        <v>15.9</v>
      </c>
      <c r="Q301" s="110">
        <v>50</v>
      </c>
    </row>
    <row r="302" spans="1:17" ht="63.75" x14ac:dyDescent="0.2">
      <c r="A302" s="108" t="s">
        <v>1170</v>
      </c>
      <c r="B302" s="110">
        <v>179</v>
      </c>
      <c r="C302" s="110">
        <v>40</v>
      </c>
      <c r="D302" s="110">
        <v>22.3</v>
      </c>
      <c r="E302" s="110">
        <v>65</v>
      </c>
      <c r="F302" s="110">
        <v>8</v>
      </c>
      <c r="G302" s="110">
        <v>4.5</v>
      </c>
      <c r="H302" s="110">
        <v>75</v>
      </c>
      <c r="I302" s="110">
        <v>38</v>
      </c>
      <c r="J302" s="110">
        <v>21.2</v>
      </c>
      <c r="K302" s="110">
        <v>55.3</v>
      </c>
      <c r="L302" s="110">
        <v>49</v>
      </c>
      <c r="M302" s="110">
        <v>27.4</v>
      </c>
      <c r="N302" s="110">
        <v>51</v>
      </c>
      <c r="O302" s="110">
        <v>44</v>
      </c>
      <c r="P302" s="110">
        <v>24.6</v>
      </c>
      <c r="Q302" s="110">
        <v>43.2</v>
      </c>
    </row>
    <row r="303" spans="1:17" ht="63.75" x14ac:dyDescent="0.2">
      <c r="A303" s="108" t="s">
        <v>1171</v>
      </c>
      <c r="B303" s="110">
        <v>613</v>
      </c>
      <c r="C303" s="110">
        <v>154</v>
      </c>
      <c r="D303" s="110">
        <v>25.1</v>
      </c>
      <c r="E303" s="110">
        <v>37.700000000000003</v>
      </c>
      <c r="F303" s="110">
        <v>32</v>
      </c>
      <c r="G303" s="110">
        <v>5.2</v>
      </c>
      <c r="H303" s="110">
        <v>40.6</v>
      </c>
      <c r="I303" s="110">
        <v>151</v>
      </c>
      <c r="J303" s="110">
        <v>24.6</v>
      </c>
      <c r="K303" s="110">
        <v>51.7</v>
      </c>
      <c r="L303" s="110">
        <v>204</v>
      </c>
      <c r="M303" s="110">
        <v>33.299999999999997</v>
      </c>
      <c r="N303" s="110">
        <v>49.5</v>
      </c>
      <c r="O303" s="110">
        <v>72</v>
      </c>
      <c r="P303" s="110">
        <v>11.7</v>
      </c>
      <c r="Q303" s="110">
        <v>47.2</v>
      </c>
    </row>
    <row r="304" spans="1:17" ht="63.75" x14ac:dyDescent="0.2">
      <c r="A304" s="108" t="s">
        <v>1172</v>
      </c>
      <c r="B304" s="109">
        <v>1061</v>
      </c>
      <c r="C304" s="110">
        <v>234</v>
      </c>
      <c r="D304" s="110">
        <v>22.1</v>
      </c>
      <c r="E304" s="110">
        <v>44</v>
      </c>
      <c r="F304" s="110">
        <v>69</v>
      </c>
      <c r="G304" s="110">
        <v>6.5</v>
      </c>
      <c r="H304" s="110">
        <v>40.6</v>
      </c>
      <c r="I304" s="110">
        <v>175</v>
      </c>
      <c r="J304" s="110">
        <v>16.5</v>
      </c>
      <c r="K304" s="110">
        <v>52</v>
      </c>
      <c r="L304" s="110">
        <v>331</v>
      </c>
      <c r="M304" s="110">
        <v>31.2</v>
      </c>
      <c r="N304" s="110">
        <v>50.5</v>
      </c>
      <c r="O304" s="110">
        <v>252</v>
      </c>
      <c r="P304" s="110">
        <v>23.8</v>
      </c>
      <c r="Q304" s="110">
        <v>56.3</v>
      </c>
    </row>
    <row r="305" spans="1:17" ht="63.75" x14ac:dyDescent="0.2">
      <c r="A305" s="108" t="s">
        <v>1173</v>
      </c>
      <c r="B305" s="109">
        <v>1046</v>
      </c>
      <c r="C305" s="110">
        <v>255</v>
      </c>
      <c r="D305" s="110">
        <v>24.4</v>
      </c>
      <c r="E305" s="110">
        <v>46.3</v>
      </c>
      <c r="F305" s="110">
        <v>80</v>
      </c>
      <c r="G305" s="110">
        <v>7.6</v>
      </c>
      <c r="H305" s="110">
        <v>42.5</v>
      </c>
      <c r="I305" s="110">
        <v>214</v>
      </c>
      <c r="J305" s="110">
        <v>20.5</v>
      </c>
      <c r="K305" s="110">
        <v>49.1</v>
      </c>
      <c r="L305" s="110">
        <v>342</v>
      </c>
      <c r="M305" s="110">
        <v>32.700000000000003</v>
      </c>
      <c r="N305" s="110">
        <v>47.7</v>
      </c>
      <c r="O305" s="110">
        <v>155</v>
      </c>
      <c r="P305" s="110">
        <v>14.8</v>
      </c>
      <c r="Q305" s="110">
        <v>45.2</v>
      </c>
    </row>
    <row r="306" spans="1:17" ht="63.75" x14ac:dyDescent="0.2">
      <c r="A306" s="108" t="s">
        <v>1174</v>
      </c>
      <c r="B306" s="110">
        <v>648</v>
      </c>
      <c r="C306" s="110">
        <v>154</v>
      </c>
      <c r="D306" s="110">
        <v>23.8</v>
      </c>
      <c r="E306" s="110">
        <v>43.5</v>
      </c>
      <c r="F306" s="110">
        <v>56</v>
      </c>
      <c r="G306" s="110">
        <v>8.6</v>
      </c>
      <c r="H306" s="110">
        <v>48.2</v>
      </c>
      <c r="I306" s="110">
        <v>155</v>
      </c>
      <c r="J306" s="110">
        <v>23.9</v>
      </c>
      <c r="K306" s="110">
        <v>49.7</v>
      </c>
      <c r="L306" s="110">
        <v>222</v>
      </c>
      <c r="M306" s="110">
        <v>34.299999999999997</v>
      </c>
      <c r="N306" s="110">
        <v>46.4</v>
      </c>
      <c r="O306" s="110">
        <v>61</v>
      </c>
      <c r="P306" s="110">
        <v>9.4</v>
      </c>
      <c r="Q306" s="110">
        <v>55.7</v>
      </c>
    </row>
    <row r="307" spans="1:17" ht="51" x14ac:dyDescent="0.2">
      <c r="A307" s="108" t="s">
        <v>1175</v>
      </c>
      <c r="B307" s="110">
        <v>457</v>
      </c>
      <c r="C307" s="110">
        <v>116</v>
      </c>
      <c r="D307" s="110">
        <v>25.4</v>
      </c>
      <c r="E307" s="110">
        <v>43.1</v>
      </c>
      <c r="F307" s="110">
        <v>30</v>
      </c>
      <c r="G307" s="110">
        <v>6.6</v>
      </c>
      <c r="H307" s="110">
        <v>40</v>
      </c>
      <c r="I307" s="110">
        <v>90</v>
      </c>
      <c r="J307" s="110">
        <v>19.7</v>
      </c>
      <c r="K307" s="110">
        <v>52.2</v>
      </c>
      <c r="L307" s="110">
        <v>155</v>
      </c>
      <c r="M307" s="110">
        <v>33.9</v>
      </c>
      <c r="N307" s="110">
        <v>44.5</v>
      </c>
      <c r="O307" s="110">
        <v>66</v>
      </c>
      <c r="P307" s="110">
        <v>14.4</v>
      </c>
      <c r="Q307" s="110">
        <v>42.4</v>
      </c>
    </row>
    <row r="308" spans="1:17" ht="51" x14ac:dyDescent="0.2">
      <c r="A308" s="108" t="s">
        <v>1176</v>
      </c>
      <c r="B308" s="110">
        <v>414</v>
      </c>
      <c r="C308" s="110">
        <v>101</v>
      </c>
      <c r="D308" s="110">
        <v>24.4</v>
      </c>
      <c r="E308" s="110">
        <v>44.6</v>
      </c>
      <c r="F308" s="110">
        <v>20</v>
      </c>
      <c r="G308" s="110">
        <v>4.8</v>
      </c>
      <c r="H308" s="110">
        <v>30</v>
      </c>
      <c r="I308" s="110">
        <v>103</v>
      </c>
      <c r="J308" s="110">
        <v>24.9</v>
      </c>
      <c r="K308" s="110">
        <v>47.6</v>
      </c>
      <c r="L308" s="110">
        <v>134</v>
      </c>
      <c r="M308" s="110">
        <v>32.4</v>
      </c>
      <c r="N308" s="110">
        <v>47.8</v>
      </c>
      <c r="O308" s="110">
        <v>56</v>
      </c>
      <c r="P308" s="110">
        <v>13.5</v>
      </c>
      <c r="Q308" s="110">
        <v>55.4</v>
      </c>
    </row>
    <row r="309" spans="1:17" ht="63.75" x14ac:dyDescent="0.2">
      <c r="A309" s="108" t="s">
        <v>1177</v>
      </c>
      <c r="B309" s="110">
        <v>166</v>
      </c>
      <c r="C309" s="110">
        <v>41</v>
      </c>
      <c r="D309" s="110">
        <v>24.7</v>
      </c>
      <c r="E309" s="110">
        <v>51.2</v>
      </c>
      <c r="F309" s="110">
        <v>7</v>
      </c>
      <c r="G309" s="110">
        <v>4.2</v>
      </c>
      <c r="H309" s="110">
        <v>57.1</v>
      </c>
      <c r="I309" s="110">
        <v>36</v>
      </c>
      <c r="J309" s="110">
        <v>21.7</v>
      </c>
      <c r="K309" s="110">
        <v>50</v>
      </c>
      <c r="L309" s="110">
        <v>50</v>
      </c>
      <c r="M309" s="110">
        <v>30.1</v>
      </c>
      <c r="N309" s="110">
        <v>46</v>
      </c>
      <c r="O309" s="110">
        <v>32</v>
      </c>
      <c r="P309" s="110">
        <v>19.3</v>
      </c>
      <c r="Q309" s="110">
        <v>43.8</v>
      </c>
    </row>
    <row r="310" spans="1:17" ht="63.75" x14ac:dyDescent="0.2">
      <c r="A310" s="108" t="s">
        <v>1178</v>
      </c>
      <c r="B310" s="109">
        <v>5003</v>
      </c>
      <c r="C310" s="109">
        <v>1325</v>
      </c>
      <c r="D310" s="110">
        <v>26.5</v>
      </c>
      <c r="E310" s="110">
        <v>48.7</v>
      </c>
      <c r="F310" s="110">
        <v>299</v>
      </c>
      <c r="G310" s="110">
        <v>6</v>
      </c>
      <c r="H310" s="110">
        <v>39.1</v>
      </c>
      <c r="I310" s="109">
        <v>1192</v>
      </c>
      <c r="J310" s="110">
        <v>23.8</v>
      </c>
      <c r="K310" s="110">
        <v>50.3</v>
      </c>
      <c r="L310" s="109">
        <v>1636</v>
      </c>
      <c r="M310" s="110">
        <v>32.700000000000003</v>
      </c>
      <c r="N310" s="110">
        <v>47.6</v>
      </c>
      <c r="O310" s="110">
        <v>551</v>
      </c>
      <c r="P310" s="110">
        <v>11</v>
      </c>
      <c r="Q310" s="110">
        <v>50.1</v>
      </c>
    </row>
    <row r="311" spans="1:17" ht="63.75" x14ac:dyDescent="0.2">
      <c r="A311" s="108" t="s">
        <v>1179</v>
      </c>
      <c r="B311" s="109">
        <v>2108</v>
      </c>
      <c r="C311" s="110">
        <v>458</v>
      </c>
      <c r="D311" s="110">
        <v>21.7</v>
      </c>
      <c r="E311" s="110">
        <v>46.9</v>
      </c>
      <c r="F311" s="110">
        <v>153</v>
      </c>
      <c r="G311" s="110">
        <v>7.3</v>
      </c>
      <c r="H311" s="110">
        <v>45.8</v>
      </c>
      <c r="I311" s="110">
        <v>426</v>
      </c>
      <c r="J311" s="110">
        <v>20.2</v>
      </c>
      <c r="K311" s="110">
        <v>49.1</v>
      </c>
      <c r="L311" s="110">
        <v>765</v>
      </c>
      <c r="M311" s="110">
        <v>36.299999999999997</v>
      </c>
      <c r="N311" s="110">
        <v>46.9</v>
      </c>
      <c r="O311" s="110">
        <v>306</v>
      </c>
      <c r="P311" s="110">
        <v>14.5</v>
      </c>
      <c r="Q311" s="110">
        <v>52.6</v>
      </c>
    </row>
    <row r="312" spans="1:17" ht="63.75" x14ac:dyDescent="0.2">
      <c r="A312" s="108" t="s">
        <v>1180</v>
      </c>
      <c r="B312" s="110">
        <v>382</v>
      </c>
      <c r="C312" s="110">
        <v>96</v>
      </c>
      <c r="D312" s="110">
        <v>25.1</v>
      </c>
      <c r="E312" s="110">
        <v>46.9</v>
      </c>
      <c r="F312" s="110">
        <v>19</v>
      </c>
      <c r="G312" s="110">
        <v>5</v>
      </c>
      <c r="H312" s="110">
        <v>52.6</v>
      </c>
      <c r="I312" s="110">
        <v>98</v>
      </c>
      <c r="J312" s="110">
        <v>25.7</v>
      </c>
      <c r="K312" s="110">
        <v>48</v>
      </c>
      <c r="L312" s="110">
        <v>141</v>
      </c>
      <c r="M312" s="110">
        <v>36.9</v>
      </c>
      <c r="N312" s="110">
        <v>43.3</v>
      </c>
      <c r="O312" s="110">
        <v>28</v>
      </c>
      <c r="P312" s="110">
        <v>7.3</v>
      </c>
      <c r="Q312" s="110">
        <v>50</v>
      </c>
    </row>
    <row r="313" spans="1:17" ht="51" x14ac:dyDescent="0.2">
      <c r="A313" s="108" t="s">
        <v>1181</v>
      </c>
      <c r="B313" s="110">
        <v>786</v>
      </c>
      <c r="C313" s="110">
        <v>180</v>
      </c>
      <c r="D313" s="110">
        <v>22.9</v>
      </c>
      <c r="E313" s="110">
        <v>53.3</v>
      </c>
      <c r="F313" s="110">
        <v>47</v>
      </c>
      <c r="G313" s="110">
        <v>6</v>
      </c>
      <c r="H313" s="110">
        <v>48.9</v>
      </c>
      <c r="I313" s="110">
        <v>169</v>
      </c>
      <c r="J313" s="110">
        <v>21.5</v>
      </c>
      <c r="K313" s="110">
        <v>46.7</v>
      </c>
      <c r="L313" s="110">
        <v>274</v>
      </c>
      <c r="M313" s="110">
        <v>34.9</v>
      </c>
      <c r="N313" s="110">
        <v>47.8</v>
      </c>
      <c r="O313" s="110">
        <v>116</v>
      </c>
      <c r="P313" s="110">
        <v>14.8</v>
      </c>
      <c r="Q313" s="110">
        <v>46.6</v>
      </c>
    </row>
    <row r="314" spans="1:17" ht="51" x14ac:dyDescent="0.2">
      <c r="A314" s="108" t="s">
        <v>1182</v>
      </c>
      <c r="B314" s="110">
        <v>922</v>
      </c>
      <c r="C314" s="110">
        <v>233</v>
      </c>
      <c r="D314" s="110">
        <v>25.3</v>
      </c>
      <c r="E314" s="110">
        <v>57.5</v>
      </c>
      <c r="F314" s="110">
        <v>64</v>
      </c>
      <c r="G314" s="110">
        <v>6.9</v>
      </c>
      <c r="H314" s="110">
        <v>31.3</v>
      </c>
      <c r="I314" s="110">
        <v>198</v>
      </c>
      <c r="J314" s="110">
        <v>21.5</v>
      </c>
      <c r="K314" s="110">
        <v>44.9</v>
      </c>
      <c r="L314" s="110">
        <v>312</v>
      </c>
      <c r="M314" s="110">
        <v>33.799999999999997</v>
      </c>
      <c r="N314" s="110">
        <v>49.4</v>
      </c>
      <c r="O314" s="110">
        <v>115</v>
      </c>
      <c r="P314" s="110">
        <v>12.5</v>
      </c>
      <c r="Q314" s="110">
        <v>46.1</v>
      </c>
    </row>
    <row r="315" spans="1:17" ht="63.75" x14ac:dyDescent="0.2">
      <c r="A315" s="108" t="s">
        <v>1183</v>
      </c>
      <c r="B315" s="109">
        <v>1331</v>
      </c>
      <c r="C315" s="110">
        <v>286</v>
      </c>
      <c r="D315" s="110">
        <v>21.5</v>
      </c>
      <c r="E315" s="110">
        <v>50.3</v>
      </c>
      <c r="F315" s="110">
        <v>106</v>
      </c>
      <c r="G315" s="110">
        <v>8</v>
      </c>
      <c r="H315" s="110">
        <v>32.1</v>
      </c>
      <c r="I315" s="110">
        <v>274</v>
      </c>
      <c r="J315" s="110">
        <v>20.6</v>
      </c>
      <c r="K315" s="110">
        <v>50.4</v>
      </c>
      <c r="L315" s="110">
        <v>484</v>
      </c>
      <c r="M315" s="110">
        <v>36.4</v>
      </c>
      <c r="N315" s="110">
        <v>46.1</v>
      </c>
      <c r="O315" s="110">
        <v>181</v>
      </c>
      <c r="P315" s="110">
        <v>13.6</v>
      </c>
      <c r="Q315" s="110">
        <v>48.1</v>
      </c>
    </row>
    <row r="316" spans="1:17" ht="51" x14ac:dyDescent="0.2">
      <c r="A316" s="108" t="s">
        <v>1184</v>
      </c>
      <c r="B316" s="110">
        <v>345</v>
      </c>
      <c r="C316" s="110">
        <v>83</v>
      </c>
      <c r="D316" s="110">
        <v>24.1</v>
      </c>
      <c r="E316" s="110">
        <v>53</v>
      </c>
      <c r="F316" s="110">
        <v>20</v>
      </c>
      <c r="G316" s="110">
        <v>5.8</v>
      </c>
      <c r="H316" s="110">
        <v>60</v>
      </c>
      <c r="I316" s="110">
        <v>81</v>
      </c>
      <c r="J316" s="110">
        <v>23.5</v>
      </c>
      <c r="K316" s="110">
        <v>46.9</v>
      </c>
      <c r="L316" s="110">
        <v>123</v>
      </c>
      <c r="M316" s="110">
        <v>35.700000000000003</v>
      </c>
      <c r="N316" s="110">
        <v>49.6</v>
      </c>
      <c r="O316" s="110">
        <v>38</v>
      </c>
      <c r="P316" s="110">
        <v>11</v>
      </c>
      <c r="Q316" s="110">
        <v>52.6</v>
      </c>
    </row>
    <row r="317" spans="1:17" ht="63.75" x14ac:dyDescent="0.2">
      <c r="A317" s="108" t="s">
        <v>1185</v>
      </c>
      <c r="B317" s="109">
        <v>1041</v>
      </c>
      <c r="C317" s="110">
        <v>245</v>
      </c>
      <c r="D317" s="110">
        <v>23.5</v>
      </c>
      <c r="E317" s="110">
        <v>48.2</v>
      </c>
      <c r="F317" s="110">
        <v>72</v>
      </c>
      <c r="G317" s="110">
        <v>6.9</v>
      </c>
      <c r="H317" s="110">
        <v>44.4</v>
      </c>
      <c r="I317" s="110">
        <v>219</v>
      </c>
      <c r="J317" s="110">
        <v>21</v>
      </c>
      <c r="K317" s="110">
        <v>45.7</v>
      </c>
      <c r="L317" s="110">
        <v>371</v>
      </c>
      <c r="M317" s="110">
        <v>35.6</v>
      </c>
      <c r="N317" s="110">
        <v>48.8</v>
      </c>
      <c r="O317" s="110">
        <v>134</v>
      </c>
      <c r="P317" s="110">
        <v>12.9</v>
      </c>
      <c r="Q317" s="110">
        <v>52.2</v>
      </c>
    </row>
    <row r="318" spans="1:17" ht="63.75" x14ac:dyDescent="0.2">
      <c r="A318" s="108" t="s">
        <v>1186</v>
      </c>
      <c r="B318" s="109">
        <v>2243</v>
      </c>
      <c r="C318" s="110">
        <v>445</v>
      </c>
      <c r="D318" s="110">
        <v>19.8</v>
      </c>
      <c r="E318" s="110">
        <v>51.7</v>
      </c>
      <c r="F318" s="110">
        <v>585</v>
      </c>
      <c r="G318" s="110">
        <v>26.1</v>
      </c>
      <c r="H318" s="110">
        <v>57.6</v>
      </c>
      <c r="I318" s="110">
        <v>369</v>
      </c>
      <c r="J318" s="110">
        <v>16.5</v>
      </c>
      <c r="K318" s="110">
        <v>50.1</v>
      </c>
      <c r="L318" s="110">
        <v>639</v>
      </c>
      <c r="M318" s="110">
        <v>28.5</v>
      </c>
      <c r="N318" s="110">
        <v>48.7</v>
      </c>
      <c r="O318" s="110">
        <v>205</v>
      </c>
      <c r="P318" s="110">
        <v>9.1</v>
      </c>
      <c r="Q318" s="110">
        <v>51.2</v>
      </c>
    </row>
    <row r="319" spans="1:17" ht="76.5" x14ac:dyDescent="0.2">
      <c r="A319" s="108" t="s">
        <v>1187</v>
      </c>
      <c r="B319" s="110">
        <v>832</v>
      </c>
      <c r="C319" s="110">
        <v>203</v>
      </c>
      <c r="D319" s="110">
        <v>24.4</v>
      </c>
      <c r="E319" s="110">
        <v>47.3</v>
      </c>
      <c r="F319" s="110">
        <v>64</v>
      </c>
      <c r="G319" s="110">
        <v>7.7</v>
      </c>
      <c r="H319" s="110">
        <v>29.7</v>
      </c>
      <c r="I319" s="110">
        <v>137</v>
      </c>
      <c r="J319" s="110">
        <v>16.5</v>
      </c>
      <c r="K319" s="110">
        <v>51.1</v>
      </c>
      <c r="L319" s="110">
        <v>341</v>
      </c>
      <c r="M319" s="110">
        <v>41</v>
      </c>
      <c r="N319" s="110">
        <v>46.3</v>
      </c>
      <c r="O319" s="110">
        <v>87</v>
      </c>
      <c r="P319" s="110">
        <v>10.5</v>
      </c>
      <c r="Q319" s="110">
        <v>51.7</v>
      </c>
    </row>
    <row r="320" spans="1:17" ht="51" x14ac:dyDescent="0.2">
      <c r="A320" s="108" t="s">
        <v>1188</v>
      </c>
      <c r="B320" s="109">
        <v>1228</v>
      </c>
      <c r="C320" s="110">
        <v>321</v>
      </c>
      <c r="D320" s="110">
        <v>26.1</v>
      </c>
      <c r="E320" s="110">
        <v>49.8</v>
      </c>
      <c r="F320" s="110">
        <v>75</v>
      </c>
      <c r="G320" s="110">
        <v>6.1</v>
      </c>
      <c r="H320" s="110">
        <v>40</v>
      </c>
      <c r="I320" s="110">
        <v>214</v>
      </c>
      <c r="J320" s="110">
        <v>17.399999999999999</v>
      </c>
      <c r="K320" s="110">
        <v>49.1</v>
      </c>
      <c r="L320" s="110">
        <v>448</v>
      </c>
      <c r="M320" s="110">
        <v>36.5</v>
      </c>
      <c r="N320" s="110">
        <v>47.3</v>
      </c>
      <c r="O320" s="110">
        <v>170</v>
      </c>
      <c r="P320" s="110">
        <v>13.8</v>
      </c>
      <c r="Q320" s="110">
        <v>47.1</v>
      </c>
    </row>
    <row r="321" spans="1:17" ht="63.75" x14ac:dyDescent="0.2">
      <c r="A321" s="108" t="s">
        <v>1189</v>
      </c>
      <c r="B321" s="109">
        <v>1204</v>
      </c>
      <c r="C321" s="110">
        <v>260</v>
      </c>
      <c r="D321" s="110">
        <v>21.6</v>
      </c>
      <c r="E321" s="110">
        <v>43.5</v>
      </c>
      <c r="F321" s="110">
        <v>61</v>
      </c>
      <c r="G321" s="110">
        <v>5.0999999999999996</v>
      </c>
      <c r="H321" s="110">
        <v>49.2</v>
      </c>
      <c r="I321" s="110">
        <v>235</v>
      </c>
      <c r="J321" s="110">
        <v>19.5</v>
      </c>
      <c r="K321" s="110">
        <v>49.8</v>
      </c>
      <c r="L321" s="110">
        <v>491</v>
      </c>
      <c r="M321" s="110">
        <v>40.799999999999997</v>
      </c>
      <c r="N321" s="110">
        <v>48.3</v>
      </c>
      <c r="O321" s="110">
        <v>157</v>
      </c>
      <c r="P321" s="110">
        <v>13</v>
      </c>
      <c r="Q321" s="110">
        <v>50.3</v>
      </c>
    </row>
    <row r="322" spans="1:17" ht="63.75" x14ac:dyDescent="0.2">
      <c r="A322" s="108" t="s">
        <v>1190</v>
      </c>
      <c r="B322" s="110">
        <v>715</v>
      </c>
      <c r="C322" s="110">
        <v>153</v>
      </c>
      <c r="D322" s="110">
        <v>21.4</v>
      </c>
      <c r="E322" s="110">
        <v>55.6</v>
      </c>
      <c r="F322" s="110">
        <v>45</v>
      </c>
      <c r="G322" s="110">
        <v>6.3</v>
      </c>
      <c r="H322" s="110">
        <v>31.1</v>
      </c>
      <c r="I322" s="110">
        <v>144</v>
      </c>
      <c r="J322" s="110">
        <v>20.100000000000001</v>
      </c>
      <c r="K322" s="110">
        <v>48.6</v>
      </c>
      <c r="L322" s="110">
        <v>277</v>
      </c>
      <c r="M322" s="110">
        <v>38.700000000000003</v>
      </c>
      <c r="N322" s="110">
        <v>50.2</v>
      </c>
      <c r="O322" s="110">
        <v>96</v>
      </c>
      <c r="P322" s="110">
        <v>13.4</v>
      </c>
      <c r="Q322" s="110">
        <v>44.8</v>
      </c>
    </row>
    <row r="323" spans="1:17" ht="38.25" x14ac:dyDescent="0.2">
      <c r="A323" s="108" t="s">
        <v>1191</v>
      </c>
      <c r="B323" s="110">
        <v>97</v>
      </c>
      <c r="C323" s="110">
        <v>21</v>
      </c>
      <c r="D323" s="110">
        <v>21.6</v>
      </c>
      <c r="E323" s="110">
        <v>52.4</v>
      </c>
      <c r="F323" s="110">
        <v>10</v>
      </c>
      <c r="G323" s="110">
        <v>10.3</v>
      </c>
      <c r="H323" s="110">
        <v>50</v>
      </c>
      <c r="I323" s="110">
        <v>15</v>
      </c>
      <c r="J323" s="110">
        <v>15.5</v>
      </c>
      <c r="K323" s="110">
        <v>26.7</v>
      </c>
      <c r="L323" s="110">
        <v>34</v>
      </c>
      <c r="M323" s="110">
        <v>35.1</v>
      </c>
      <c r="N323" s="110">
        <v>47.1</v>
      </c>
      <c r="O323" s="110">
        <v>17</v>
      </c>
      <c r="P323" s="110">
        <v>17.5</v>
      </c>
      <c r="Q323" s="110">
        <v>52.9</v>
      </c>
    </row>
    <row r="324" spans="1:17" ht="38.25" x14ac:dyDescent="0.2">
      <c r="A324" s="108" t="s">
        <v>1192</v>
      </c>
      <c r="B324" s="110">
        <v>559</v>
      </c>
      <c r="C324" s="110">
        <v>120</v>
      </c>
      <c r="D324" s="110">
        <v>21.5</v>
      </c>
      <c r="E324" s="110">
        <v>45</v>
      </c>
      <c r="F324" s="110">
        <v>24</v>
      </c>
      <c r="G324" s="110">
        <v>4.3</v>
      </c>
      <c r="H324" s="110">
        <v>66.7</v>
      </c>
      <c r="I324" s="110">
        <v>128</v>
      </c>
      <c r="J324" s="110">
        <v>22.9</v>
      </c>
      <c r="K324" s="110">
        <v>47.7</v>
      </c>
      <c r="L324" s="110">
        <v>169</v>
      </c>
      <c r="M324" s="110">
        <v>30.2</v>
      </c>
      <c r="N324" s="110">
        <v>49.1</v>
      </c>
      <c r="O324" s="110">
        <v>118</v>
      </c>
      <c r="P324" s="110">
        <v>21.1</v>
      </c>
      <c r="Q324" s="110">
        <v>42.4</v>
      </c>
    </row>
    <row r="325" spans="1:17" ht="38.25" x14ac:dyDescent="0.2">
      <c r="A325" s="108" t="s">
        <v>1193</v>
      </c>
      <c r="B325" s="110">
        <v>517</v>
      </c>
      <c r="C325" s="110">
        <v>133</v>
      </c>
      <c r="D325" s="110">
        <v>25.7</v>
      </c>
      <c r="E325" s="110">
        <v>48.1</v>
      </c>
      <c r="F325" s="110">
        <v>40</v>
      </c>
      <c r="G325" s="110">
        <v>7.7</v>
      </c>
      <c r="H325" s="110">
        <v>45</v>
      </c>
      <c r="I325" s="110">
        <v>117</v>
      </c>
      <c r="J325" s="110">
        <v>22.6</v>
      </c>
      <c r="K325" s="110">
        <v>51.3</v>
      </c>
      <c r="L325" s="110">
        <v>154</v>
      </c>
      <c r="M325" s="110">
        <v>29.8</v>
      </c>
      <c r="N325" s="110">
        <v>44.8</v>
      </c>
      <c r="O325" s="110">
        <v>73</v>
      </c>
      <c r="P325" s="110">
        <v>14.1</v>
      </c>
      <c r="Q325" s="110">
        <v>49.3</v>
      </c>
    </row>
    <row r="326" spans="1:17" ht="38.25" x14ac:dyDescent="0.2">
      <c r="A326" s="108" t="s">
        <v>1194</v>
      </c>
      <c r="B326" s="110">
        <v>64</v>
      </c>
      <c r="C326" s="110">
        <v>3</v>
      </c>
      <c r="D326" s="110">
        <v>4.7</v>
      </c>
      <c r="E326" s="110">
        <v>33.299999999999997</v>
      </c>
      <c r="F326" s="110">
        <v>1</v>
      </c>
      <c r="G326" s="110">
        <v>1.6</v>
      </c>
      <c r="H326" s="110">
        <v>0</v>
      </c>
      <c r="I326" s="110">
        <v>4</v>
      </c>
      <c r="J326" s="110">
        <v>6.3</v>
      </c>
      <c r="K326" s="110">
        <v>50</v>
      </c>
      <c r="L326" s="110">
        <v>26</v>
      </c>
      <c r="M326" s="110">
        <v>40.6</v>
      </c>
      <c r="N326" s="110">
        <v>38.5</v>
      </c>
      <c r="O326" s="110">
        <v>30</v>
      </c>
      <c r="P326" s="110">
        <v>46.9</v>
      </c>
      <c r="Q326" s="110">
        <v>43.3</v>
      </c>
    </row>
    <row r="327" spans="1:17" ht="51" x14ac:dyDescent="0.2">
      <c r="A327" s="108" t="s">
        <v>1195</v>
      </c>
      <c r="B327" s="110">
        <v>524</v>
      </c>
      <c r="C327" s="110">
        <v>75</v>
      </c>
      <c r="D327" s="110">
        <v>14.3</v>
      </c>
      <c r="E327" s="110">
        <v>45.3</v>
      </c>
      <c r="F327" s="110">
        <v>17</v>
      </c>
      <c r="G327" s="110">
        <v>3.2</v>
      </c>
      <c r="H327" s="110">
        <v>41.2</v>
      </c>
      <c r="I327" s="110">
        <v>65</v>
      </c>
      <c r="J327" s="110">
        <v>12.4</v>
      </c>
      <c r="K327" s="110">
        <v>47.7</v>
      </c>
      <c r="L327" s="110">
        <v>184</v>
      </c>
      <c r="M327" s="110">
        <v>35.1</v>
      </c>
      <c r="N327" s="110">
        <v>46.7</v>
      </c>
      <c r="O327" s="110">
        <v>183</v>
      </c>
      <c r="P327" s="110">
        <v>34.9</v>
      </c>
      <c r="Q327" s="110">
        <v>46.4</v>
      </c>
    </row>
    <row r="328" spans="1:17" ht="51" x14ac:dyDescent="0.2">
      <c r="A328" s="108" t="s">
        <v>1196</v>
      </c>
      <c r="B328" s="110">
        <v>82</v>
      </c>
      <c r="C328" s="110">
        <v>19</v>
      </c>
      <c r="D328" s="110">
        <v>23.2</v>
      </c>
      <c r="E328" s="110">
        <v>47.4</v>
      </c>
      <c r="F328" s="110">
        <v>7</v>
      </c>
      <c r="G328" s="110">
        <v>8.5</v>
      </c>
      <c r="H328" s="110">
        <v>28.6</v>
      </c>
      <c r="I328" s="110">
        <v>15</v>
      </c>
      <c r="J328" s="110">
        <v>18.3</v>
      </c>
      <c r="K328" s="110">
        <v>40</v>
      </c>
      <c r="L328" s="110">
        <v>32</v>
      </c>
      <c r="M328" s="110">
        <v>39</v>
      </c>
      <c r="N328" s="110">
        <v>40.6</v>
      </c>
      <c r="O328" s="110">
        <v>9</v>
      </c>
      <c r="P328" s="110">
        <v>11</v>
      </c>
      <c r="Q328" s="110">
        <v>55.6</v>
      </c>
    </row>
    <row r="329" spans="1:17" ht="51" x14ac:dyDescent="0.2">
      <c r="A329" s="108" t="s">
        <v>1197</v>
      </c>
      <c r="B329" s="110">
        <v>256</v>
      </c>
      <c r="C329" s="110">
        <v>79</v>
      </c>
      <c r="D329" s="110">
        <v>30.9</v>
      </c>
      <c r="E329" s="110">
        <v>50.6</v>
      </c>
      <c r="F329" s="110">
        <v>21</v>
      </c>
      <c r="G329" s="110">
        <v>8.1999999999999993</v>
      </c>
      <c r="H329" s="110">
        <v>57.1</v>
      </c>
      <c r="I329" s="110">
        <v>43</v>
      </c>
      <c r="J329" s="110">
        <v>16.8</v>
      </c>
      <c r="K329" s="110">
        <v>53.5</v>
      </c>
      <c r="L329" s="110">
        <v>73</v>
      </c>
      <c r="M329" s="110">
        <v>28.5</v>
      </c>
      <c r="N329" s="110">
        <v>47.9</v>
      </c>
      <c r="O329" s="110">
        <v>40</v>
      </c>
      <c r="P329" s="110">
        <v>15.6</v>
      </c>
      <c r="Q329" s="110">
        <v>47.5</v>
      </c>
    </row>
    <row r="330" spans="1:17" ht="51" x14ac:dyDescent="0.2">
      <c r="A330" s="108" t="s">
        <v>1198</v>
      </c>
      <c r="B330" s="110">
        <v>86</v>
      </c>
      <c r="C330" s="110">
        <v>19</v>
      </c>
      <c r="D330" s="110">
        <v>22.1</v>
      </c>
      <c r="E330" s="110">
        <v>73.7</v>
      </c>
      <c r="F330" s="110">
        <v>9</v>
      </c>
      <c r="G330" s="110">
        <v>10.5</v>
      </c>
      <c r="H330" s="110">
        <v>44.4</v>
      </c>
      <c r="I330" s="110">
        <v>19</v>
      </c>
      <c r="J330" s="110">
        <v>22.1</v>
      </c>
      <c r="K330" s="110">
        <v>52.6</v>
      </c>
      <c r="L330" s="110">
        <v>26</v>
      </c>
      <c r="M330" s="110">
        <v>30.2</v>
      </c>
      <c r="N330" s="110">
        <v>38.5</v>
      </c>
      <c r="O330" s="110">
        <v>13</v>
      </c>
      <c r="P330" s="110">
        <v>15.1</v>
      </c>
      <c r="Q330" s="110">
        <v>69.2</v>
      </c>
    </row>
    <row r="331" spans="1:17" ht="51" x14ac:dyDescent="0.2">
      <c r="A331" s="108" t="s">
        <v>1199</v>
      </c>
      <c r="B331" s="110">
        <v>133</v>
      </c>
      <c r="C331" s="110">
        <v>41</v>
      </c>
      <c r="D331" s="110">
        <v>30.8</v>
      </c>
      <c r="E331" s="110">
        <v>41.5</v>
      </c>
      <c r="F331" s="110">
        <v>6</v>
      </c>
      <c r="G331" s="110">
        <v>4.5</v>
      </c>
      <c r="H331" s="110">
        <v>33.299999999999997</v>
      </c>
      <c r="I331" s="110">
        <v>38</v>
      </c>
      <c r="J331" s="110">
        <v>28.6</v>
      </c>
      <c r="K331" s="110">
        <v>47.4</v>
      </c>
      <c r="L331" s="110">
        <v>37</v>
      </c>
      <c r="M331" s="110">
        <v>27.8</v>
      </c>
      <c r="N331" s="110">
        <v>51.4</v>
      </c>
      <c r="O331" s="110">
        <v>11</v>
      </c>
      <c r="P331" s="110">
        <v>8.3000000000000007</v>
      </c>
      <c r="Q331" s="110">
        <v>54.5</v>
      </c>
    </row>
    <row r="332" spans="1:17" ht="38.25" x14ac:dyDescent="0.2">
      <c r="A332" s="108" t="s">
        <v>1200</v>
      </c>
      <c r="B332" s="110">
        <v>188</v>
      </c>
      <c r="C332" s="110">
        <v>58</v>
      </c>
      <c r="D332" s="110">
        <v>30.9</v>
      </c>
      <c r="E332" s="110">
        <v>58.6</v>
      </c>
      <c r="F332" s="110">
        <v>14</v>
      </c>
      <c r="G332" s="110">
        <v>7.4</v>
      </c>
      <c r="H332" s="110">
        <v>50</v>
      </c>
      <c r="I332" s="110">
        <v>42</v>
      </c>
      <c r="J332" s="110">
        <v>22.3</v>
      </c>
      <c r="K332" s="110">
        <v>45.2</v>
      </c>
      <c r="L332" s="110">
        <v>58</v>
      </c>
      <c r="M332" s="110">
        <v>30.9</v>
      </c>
      <c r="N332" s="110">
        <v>48.3</v>
      </c>
      <c r="O332" s="110">
        <v>16</v>
      </c>
      <c r="P332" s="110">
        <v>8.5</v>
      </c>
      <c r="Q332" s="110">
        <v>43.8</v>
      </c>
    </row>
    <row r="333" spans="1:17" ht="38.25" x14ac:dyDescent="0.2">
      <c r="A333" s="108" t="s">
        <v>1201</v>
      </c>
      <c r="B333" s="110">
        <v>144</v>
      </c>
      <c r="C333" s="110">
        <v>26</v>
      </c>
      <c r="D333" s="110">
        <v>18.100000000000001</v>
      </c>
      <c r="E333" s="110">
        <v>42.3</v>
      </c>
      <c r="F333" s="110">
        <v>11</v>
      </c>
      <c r="G333" s="110">
        <v>7.6</v>
      </c>
      <c r="H333" s="110">
        <v>63.6</v>
      </c>
      <c r="I333" s="110">
        <v>35</v>
      </c>
      <c r="J333" s="110">
        <v>24.3</v>
      </c>
      <c r="K333" s="110">
        <v>48.6</v>
      </c>
      <c r="L333" s="110">
        <v>44</v>
      </c>
      <c r="M333" s="110">
        <v>30.6</v>
      </c>
      <c r="N333" s="110">
        <v>54.5</v>
      </c>
      <c r="O333" s="110">
        <v>28</v>
      </c>
      <c r="P333" s="110">
        <v>19.399999999999999</v>
      </c>
      <c r="Q333" s="110">
        <v>46.4</v>
      </c>
    </row>
    <row r="334" spans="1:17" ht="63.75" x14ac:dyDescent="0.2">
      <c r="A334" s="108" t="s">
        <v>1202</v>
      </c>
      <c r="B334" s="110">
        <v>560</v>
      </c>
      <c r="C334" s="110">
        <v>54</v>
      </c>
      <c r="D334" s="110">
        <v>9.6</v>
      </c>
      <c r="E334" s="110">
        <v>40.700000000000003</v>
      </c>
      <c r="F334" s="110">
        <v>15</v>
      </c>
      <c r="G334" s="110">
        <v>2.7</v>
      </c>
      <c r="H334" s="110">
        <v>26.7</v>
      </c>
      <c r="I334" s="110">
        <v>53</v>
      </c>
      <c r="J334" s="110">
        <v>9.5</v>
      </c>
      <c r="K334" s="110">
        <v>45.3</v>
      </c>
      <c r="L334" s="110">
        <v>226</v>
      </c>
      <c r="M334" s="110">
        <v>40.4</v>
      </c>
      <c r="N334" s="110">
        <v>49.1</v>
      </c>
      <c r="O334" s="110">
        <v>212</v>
      </c>
      <c r="P334" s="110">
        <v>37.9</v>
      </c>
      <c r="Q334" s="110">
        <v>43.4</v>
      </c>
    </row>
    <row r="335" spans="1:17" ht="63.75" x14ac:dyDescent="0.2">
      <c r="A335" s="108" t="s">
        <v>1203</v>
      </c>
      <c r="B335" s="110">
        <v>118</v>
      </c>
      <c r="C335" s="110">
        <v>18</v>
      </c>
      <c r="D335" s="110">
        <v>15.3</v>
      </c>
      <c r="E335" s="110">
        <v>50</v>
      </c>
      <c r="F335" s="110">
        <v>10</v>
      </c>
      <c r="G335" s="110">
        <v>8.5</v>
      </c>
      <c r="H335" s="110">
        <v>30</v>
      </c>
      <c r="I335" s="110">
        <v>27</v>
      </c>
      <c r="J335" s="110">
        <v>22.9</v>
      </c>
      <c r="K335" s="110">
        <v>40.700000000000003</v>
      </c>
      <c r="L335" s="110">
        <v>32</v>
      </c>
      <c r="M335" s="110">
        <v>27.1</v>
      </c>
      <c r="N335" s="110">
        <v>46.9</v>
      </c>
      <c r="O335" s="110">
        <v>31</v>
      </c>
      <c r="P335" s="110">
        <v>26.3</v>
      </c>
      <c r="Q335" s="110">
        <v>45.2</v>
      </c>
    </row>
    <row r="336" spans="1:17" ht="51" x14ac:dyDescent="0.2">
      <c r="A336" s="108" t="s">
        <v>1204</v>
      </c>
      <c r="B336" s="110">
        <v>821</v>
      </c>
      <c r="C336" s="110">
        <v>194</v>
      </c>
      <c r="D336" s="110">
        <v>23.6</v>
      </c>
      <c r="E336" s="110">
        <v>43.3</v>
      </c>
      <c r="F336" s="110">
        <v>43</v>
      </c>
      <c r="G336" s="110">
        <v>5.2</v>
      </c>
      <c r="H336" s="110">
        <v>41.9</v>
      </c>
      <c r="I336" s="110">
        <v>189</v>
      </c>
      <c r="J336" s="110">
        <v>23</v>
      </c>
      <c r="K336" s="110">
        <v>49.2</v>
      </c>
      <c r="L336" s="110">
        <v>246</v>
      </c>
      <c r="M336" s="110">
        <v>30</v>
      </c>
      <c r="N336" s="110">
        <v>50</v>
      </c>
      <c r="O336" s="110">
        <v>149</v>
      </c>
      <c r="P336" s="110">
        <v>18.100000000000001</v>
      </c>
      <c r="Q336" s="110">
        <v>45</v>
      </c>
    </row>
    <row r="337" spans="1:17" ht="38.25" x14ac:dyDescent="0.2">
      <c r="A337" s="108" t="s">
        <v>1205</v>
      </c>
      <c r="B337" s="110">
        <v>224</v>
      </c>
      <c r="C337" s="110">
        <v>64</v>
      </c>
      <c r="D337" s="110">
        <v>28.6</v>
      </c>
      <c r="E337" s="110">
        <v>48.4</v>
      </c>
      <c r="F337" s="110">
        <v>16</v>
      </c>
      <c r="G337" s="110">
        <v>7.1</v>
      </c>
      <c r="H337" s="110">
        <v>43.8</v>
      </c>
      <c r="I337" s="110">
        <v>32</v>
      </c>
      <c r="J337" s="110">
        <v>14.3</v>
      </c>
      <c r="K337" s="110">
        <v>46.9</v>
      </c>
      <c r="L337" s="110">
        <v>68</v>
      </c>
      <c r="M337" s="110">
        <v>30.4</v>
      </c>
      <c r="N337" s="110">
        <v>50</v>
      </c>
      <c r="O337" s="110">
        <v>44</v>
      </c>
      <c r="P337" s="110">
        <v>19.600000000000001</v>
      </c>
      <c r="Q337" s="110">
        <v>40.9</v>
      </c>
    </row>
    <row r="338" spans="1:17" ht="38.25" x14ac:dyDescent="0.2">
      <c r="A338" s="108" t="s">
        <v>1206</v>
      </c>
      <c r="B338" s="110">
        <v>316</v>
      </c>
      <c r="C338" s="110">
        <v>48</v>
      </c>
      <c r="D338" s="110">
        <v>15.2</v>
      </c>
      <c r="E338" s="110">
        <v>56.3</v>
      </c>
      <c r="F338" s="110">
        <v>15</v>
      </c>
      <c r="G338" s="110">
        <v>4.7</v>
      </c>
      <c r="H338" s="110">
        <v>40</v>
      </c>
      <c r="I338" s="110">
        <v>41</v>
      </c>
      <c r="J338" s="110">
        <v>13</v>
      </c>
      <c r="K338" s="110">
        <v>43.9</v>
      </c>
      <c r="L338" s="110">
        <v>108</v>
      </c>
      <c r="M338" s="110">
        <v>34.200000000000003</v>
      </c>
      <c r="N338" s="110">
        <v>50</v>
      </c>
      <c r="O338" s="110">
        <v>104</v>
      </c>
      <c r="P338" s="110">
        <v>32.9</v>
      </c>
      <c r="Q338" s="110">
        <v>51</v>
      </c>
    </row>
    <row r="339" spans="1:17" ht="51" x14ac:dyDescent="0.2">
      <c r="A339" s="108" t="s">
        <v>1207</v>
      </c>
      <c r="B339" s="110">
        <v>255</v>
      </c>
      <c r="C339" s="110">
        <v>56</v>
      </c>
      <c r="D339" s="110">
        <v>22</v>
      </c>
      <c r="E339" s="110">
        <v>44.6</v>
      </c>
      <c r="F339" s="110">
        <v>18</v>
      </c>
      <c r="G339" s="110">
        <v>7.1</v>
      </c>
      <c r="H339" s="110">
        <v>22.2</v>
      </c>
      <c r="I339" s="110">
        <v>63</v>
      </c>
      <c r="J339" s="110">
        <v>24.7</v>
      </c>
      <c r="K339" s="110">
        <v>46</v>
      </c>
      <c r="L339" s="110">
        <v>74</v>
      </c>
      <c r="M339" s="110">
        <v>29</v>
      </c>
      <c r="N339" s="110">
        <v>50</v>
      </c>
      <c r="O339" s="110">
        <v>44</v>
      </c>
      <c r="P339" s="110">
        <v>17.3</v>
      </c>
      <c r="Q339" s="110">
        <v>54.5</v>
      </c>
    </row>
    <row r="340" spans="1:17" ht="63.75" x14ac:dyDescent="0.2">
      <c r="A340" s="108" t="s">
        <v>1208</v>
      </c>
      <c r="B340" s="110">
        <v>190</v>
      </c>
      <c r="C340" s="110">
        <v>13</v>
      </c>
      <c r="D340" s="110">
        <v>6.8</v>
      </c>
      <c r="E340" s="110">
        <v>46.2</v>
      </c>
      <c r="F340" s="110">
        <v>8</v>
      </c>
      <c r="G340" s="110">
        <v>4.2</v>
      </c>
      <c r="H340" s="110">
        <v>12.5</v>
      </c>
      <c r="I340" s="110">
        <v>20</v>
      </c>
      <c r="J340" s="110">
        <v>10.5</v>
      </c>
      <c r="K340" s="110">
        <v>55</v>
      </c>
      <c r="L340" s="110">
        <v>64</v>
      </c>
      <c r="M340" s="110">
        <v>33.700000000000003</v>
      </c>
      <c r="N340" s="110">
        <v>42.2</v>
      </c>
      <c r="O340" s="110">
        <v>85</v>
      </c>
      <c r="P340" s="110">
        <v>44.7</v>
      </c>
      <c r="Q340" s="110">
        <v>50.6</v>
      </c>
    </row>
    <row r="341" spans="1:17" ht="38.25" x14ac:dyDescent="0.2">
      <c r="A341" s="108" t="s">
        <v>1209</v>
      </c>
      <c r="B341" s="110">
        <v>505</v>
      </c>
      <c r="C341" s="110">
        <v>94</v>
      </c>
      <c r="D341" s="110">
        <v>18.600000000000001</v>
      </c>
      <c r="E341" s="110">
        <v>48.9</v>
      </c>
      <c r="F341" s="110">
        <v>24</v>
      </c>
      <c r="G341" s="110">
        <v>4.8</v>
      </c>
      <c r="H341" s="110">
        <v>62.5</v>
      </c>
      <c r="I341" s="110">
        <v>75</v>
      </c>
      <c r="J341" s="110">
        <v>14.9</v>
      </c>
      <c r="K341" s="110">
        <v>48</v>
      </c>
      <c r="L341" s="110">
        <v>163</v>
      </c>
      <c r="M341" s="110">
        <v>32.299999999999997</v>
      </c>
      <c r="N341" s="110">
        <v>47.9</v>
      </c>
      <c r="O341" s="110">
        <v>149</v>
      </c>
      <c r="P341" s="110">
        <v>29.5</v>
      </c>
      <c r="Q341" s="110">
        <v>49</v>
      </c>
    </row>
    <row r="342" spans="1:17" ht="51" x14ac:dyDescent="0.2">
      <c r="A342" s="108" t="s">
        <v>1210</v>
      </c>
      <c r="B342" s="110">
        <v>436</v>
      </c>
      <c r="C342" s="110">
        <v>96</v>
      </c>
      <c r="D342" s="110">
        <v>22</v>
      </c>
      <c r="E342" s="110">
        <v>55.2</v>
      </c>
      <c r="F342" s="110">
        <v>25</v>
      </c>
      <c r="G342" s="110">
        <v>5.7</v>
      </c>
      <c r="H342" s="110">
        <v>40</v>
      </c>
      <c r="I342" s="110">
        <v>68</v>
      </c>
      <c r="J342" s="110">
        <v>15.6</v>
      </c>
      <c r="K342" s="110">
        <v>57.4</v>
      </c>
      <c r="L342" s="110">
        <v>149</v>
      </c>
      <c r="M342" s="110">
        <v>34.200000000000003</v>
      </c>
      <c r="N342" s="110">
        <v>53.7</v>
      </c>
      <c r="O342" s="110">
        <v>98</v>
      </c>
      <c r="P342" s="110">
        <v>22.5</v>
      </c>
      <c r="Q342" s="110">
        <v>44.9</v>
      </c>
    </row>
    <row r="343" spans="1:17" ht="38.25" x14ac:dyDescent="0.2">
      <c r="A343" s="108" t="s">
        <v>1211</v>
      </c>
      <c r="B343" s="110">
        <v>101</v>
      </c>
      <c r="C343" s="110">
        <v>21</v>
      </c>
      <c r="D343" s="110">
        <v>20.8</v>
      </c>
      <c r="E343" s="110">
        <v>61.9</v>
      </c>
      <c r="F343" s="110">
        <v>8</v>
      </c>
      <c r="G343" s="110">
        <v>7.9</v>
      </c>
      <c r="H343" s="110">
        <v>50</v>
      </c>
      <c r="I343" s="110">
        <v>16</v>
      </c>
      <c r="J343" s="110">
        <v>15.8</v>
      </c>
      <c r="K343" s="110">
        <v>62.5</v>
      </c>
      <c r="L343" s="110">
        <v>34</v>
      </c>
      <c r="M343" s="110">
        <v>33.700000000000003</v>
      </c>
      <c r="N343" s="110">
        <v>44.1</v>
      </c>
      <c r="O343" s="110">
        <v>22</v>
      </c>
      <c r="P343" s="110">
        <v>21.8</v>
      </c>
      <c r="Q343" s="110">
        <v>31.8</v>
      </c>
    </row>
    <row r="344" spans="1:17" ht="51" x14ac:dyDescent="0.2">
      <c r="A344" s="108" t="s">
        <v>1212</v>
      </c>
      <c r="B344" s="110">
        <v>540</v>
      </c>
      <c r="C344" s="110">
        <v>143</v>
      </c>
      <c r="D344" s="110">
        <v>26.5</v>
      </c>
      <c r="E344" s="110">
        <v>41.3</v>
      </c>
      <c r="F344" s="110">
        <v>35</v>
      </c>
      <c r="G344" s="110">
        <v>6.5</v>
      </c>
      <c r="H344" s="110">
        <v>42.9</v>
      </c>
      <c r="I344" s="110">
        <v>115</v>
      </c>
      <c r="J344" s="110">
        <v>21.3</v>
      </c>
      <c r="K344" s="110">
        <v>50.4</v>
      </c>
      <c r="L344" s="110">
        <v>180</v>
      </c>
      <c r="M344" s="110">
        <v>33.299999999999997</v>
      </c>
      <c r="N344" s="110">
        <v>48.9</v>
      </c>
      <c r="O344" s="110">
        <v>67</v>
      </c>
      <c r="P344" s="110">
        <v>12.4</v>
      </c>
      <c r="Q344" s="110">
        <v>43.3</v>
      </c>
    </row>
    <row r="345" spans="1:17" ht="38.25" x14ac:dyDescent="0.2">
      <c r="A345" s="108" t="s">
        <v>1213</v>
      </c>
      <c r="B345" s="110">
        <v>377</v>
      </c>
      <c r="C345" s="110">
        <v>91</v>
      </c>
      <c r="D345" s="110">
        <v>24.1</v>
      </c>
      <c r="E345" s="110">
        <v>46.2</v>
      </c>
      <c r="F345" s="110">
        <v>23</v>
      </c>
      <c r="G345" s="110">
        <v>6.1</v>
      </c>
      <c r="H345" s="110">
        <v>60.9</v>
      </c>
      <c r="I345" s="110">
        <v>94</v>
      </c>
      <c r="J345" s="110">
        <v>24.9</v>
      </c>
      <c r="K345" s="110">
        <v>47.9</v>
      </c>
      <c r="L345" s="110">
        <v>115</v>
      </c>
      <c r="M345" s="110">
        <v>30.5</v>
      </c>
      <c r="N345" s="110">
        <v>43.5</v>
      </c>
      <c r="O345" s="110">
        <v>54</v>
      </c>
      <c r="P345" s="110">
        <v>14.3</v>
      </c>
      <c r="Q345" s="110">
        <v>42.6</v>
      </c>
    </row>
    <row r="346" spans="1:17" ht="38.25" x14ac:dyDescent="0.2">
      <c r="A346" s="108" t="s">
        <v>1214</v>
      </c>
      <c r="B346" s="110">
        <v>852</v>
      </c>
      <c r="C346" s="110">
        <v>198</v>
      </c>
      <c r="D346" s="110">
        <v>23.2</v>
      </c>
      <c r="E346" s="110">
        <v>56.6</v>
      </c>
      <c r="F346" s="110">
        <v>48</v>
      </c>
      <c r="G346" s="110">
        <v>5.6</v>
      </c>
      <c r="H346" s="110">
        <v>50</v>
      </c>
      <c r="I346" s="110">
        <v>189</v>
      </c>
      <c r="J346" s="110">
        <v>22.2</v>
      </c>
      <c r="K346" s="110">
        <v>48.7</v>
      </c>
      <c r="L346" s="110">
        <v>290</v>
      </c>
      <c r="M346" s="110">
        <v>34</v>
      </c>
      <c r="N346" s="110">
        <v>47.2</v>
      </c>
      <c r="O346" s="110">
        <v>127</v>
      </c>
      <c r="P346" s="110">
        <v>14.9</v>
      </c>
      <c r="Q346" s="110">
        <v>55.9</v>
      </c>
    </row>
    <row r="347" spans="1:17" ht="63.75" x14ac:dyDescent="0.2">
      <c r="A347" s="108" t="s">
        <v>1215</v>
      </c>
      <c r="B347" s="110">
        <v>133</v>
      </c>
      <c r="C347" s="110">
        <v>25</v>
      </c>
      <c r="D347" s="110">
        <v>18.8</v>
      </c>
      <c r="E347" s="110">
        <v>56</v>
      </c>
      <c r="F347" s="110">
        <v>4</v>
      </c>
      <c r="G347" s="110">
        <v>3</v>
      </c>
      <c r="H347" s="110">
        <v>75</v>
      </c>
      <c r="I347" s="110">
        <v>38</v>
      </c>
      <c r="J347" s="110">
        <v>28.6</v>
      </c>
      <c r="K347" s="110">
        <v>36.799999999999997</v>
      </c>
      <c r="L347" s="110">
        <v>48</v>
      </c>
      <c r="M347" s="110">
        <v>36.1</v>
      </c>
      <c r="N347" s="110">
        <v>58.3</v>
      </c>
      <c r="O347" s="110">
        <v>18</v>
      </c>
      <c r="P347" s="110">
        <v>13.5</v>
      </c>
      <c r="Q347" s="110">
        <v>27.8</v>
      </c>
    </row>
    <row r="348" spans="1:17" ht="63.75" x14ac:dyDescent="0.2">
      <c r="A348" s="108" t="s">
        <v>1216</v>
      </c>
      <c r="B348" s="110">
        <v>226</v>
      </c>
      <c r="C348" s="110">
        <v>45</v>
      </c>
      <c r="D348" s="110">
        <v>19.899999999999999</v>
      </c>
      <c r="E348" s="110">
        <v>55.6</v>
      </c>
      <c r="F348" s="110">
        <v>17</v>
      </c>
      <c r="G348" s="110">
        <v>7.5</v>
      </c>
      <c r="H348" s="110">
        <v>29.4</v>
      </c>
      <c r="I348" s="110">
        <v>44</v>
      </c>
      <c r="J348" s="110">
        <v>19.5</v>
      </c>
      <c r="K348" s="110">
        <v>52.3</v>
      </c>
      <c r="L348" s="110">
        <v>80</v>
      </c>
      <c r="M348" s="110">
        <v>35.4</v>
      </c>
      <c r="N348" s="110">
        <v>42.5</v>
      </c>
      <c r="O348" s="110">
        <v>40</v>
      </c>
      <c r="P348" s="110">
        <v>17.7</v>
      </c>
      <c r="Q348" s="110">
        <v>45</v>
      </c>
    </row>
    <row r="349" spans="1:17" ht="51" x14ac:dyDescent="0.2">
      <c r="A349" s="108" t="s">
        <v>1217</v>
      </c>
      <c r="B349" s="110">
        <v>111</v>
      </c>
      <c r="C349" s="110">
        <v>20</v>
      </c>
      <c r="D349" s="110">
        <v>18</v>
      </c>
      <c r="E349" s="110">
        <v>55</v>
      </c>
      <c r="F349" s="110">
        <v>11</v>
      </c>
      <c r="G349" s="110">
        <v>9.9</v>
      </c>
      <c r="H349" s="110">
        <v>36.4</v>
      </c>
      <c r="I349" s="110">
        <v>21</v>
      </c>
      <c r="J349" s="110">
        <v>18.899999999999999</v>
      </c>
      <c r="K349" s="110">
        <v>42.9</v>
      </c>
      <c r="L349" s="110">
        <v>43</v>
      </c>
      <c r="M349" s="110">
        <v>38.700000000000003</v>
      </c>
      <c r="N349" s="110">
        <v>48.8</v>
      </c>
      <c r="O349" s="110">
        <v>16</v>
      </c>
      <c r="P349" s="110">
        <v>14.4</v>
      </c>
      <c r="Q349" s="110">
        <v>37.5</v>
      </c>
    </row>
    <row r="350" spans="1:17" ht="76.5" x14ac:dyDescent="0.2">
      <c r="A350" s="108" t="s">
        <v>1218</v>
      </c>
      <c r="B350" s="110">
        <v>54</v>
      </c>
      <c r="C350" s="110">
        <v>3</v>
      </c>
      <c r="D350" s="110">
        <v>5.6</v>
      </c>
      <c r="E350" s="110">
        <v>33.299999999999997</v>
      </c>
      <c r="F350" s="110">
        <v>4</v>
      </c>
      <c r="G350" s="110">
        <v>7.4</v>
      </c>
      <c r="H350" s="110">
        <v>75</v>
      </c>
      <c r="I350" s="110">
        <v>7</v>
      </c>
      <c r="J350" s="110">
        <v>13</v>
      </c>
      <c r="K350" s="110">
        <v>42.9</v>
      </c>
      <c r="L350" s="110">
        <v>24</v>
      </c>
      <c r="M350" s="110">
        <v>44.4</v>
      </c>
      <c r="N350" s="110">
        <v>45.8</v>
      </c>
      <c r="O350" s="110">
        <v>16</v>
      </c>
      <c r="P350" s="110">
        <v>29.6</v>
      </c>
      <c r="Q350" s="110">
        <v>50</v>
      </c>
    </row>
    <row r="351" spans="1:17" ht="51" x14ac:dyDescent="0.2">
      <c r="A351" s="108" t="s">
        <v>1219</v>
      </c>
      <c r="B351" s="109">
        <v>1610</v>
      </c>
      <c r="C351" s="110">
        <v>521</v>
      </c>
      <c r="D351" s="110">
        <v>32.4</v>
      </c>
      <c r="E351" s="110">
        <v>48.2</v>
      </c>
      <c r="F351" s="110">
        <v>163</v>
      </c>
      <c r="G351" s="110">
        <v>10.1</v>
      </c>
      <c r="H351" s="110">
        <v>48.5</v>
      </c>
      <c r="I351" s="110">
        <v>349</v>
      </c>
      <c r="J351" s="110">
        <v>21.7</v>
      </c>
      <c r="K351" s="110">
        <v>52.4</v>
      </c>
      <c r="L351" s="110">
        <v>415</v>
      </c>
      <c r="M351" s="110">
        <v>25.8</v>
      </c>
      <c r="N351" s="110">
        <v>51.1</v>
      </c>
      <c r="O351" s="110">
        <v>162</v>
      </c>
      <c r="P351" s="110">
        <v>10.1</v>
      </c>
      <c r="Q351" s="110">
        <v>53.7</v>
      </c>
    </row>
    <row r="352" spans="1:17" ht="51" x14ac:dyDescent="0.2">
      <c r="A352" s="108" t="s">
        <v>1220</v>
      </c>
      <c r="B352" s="110">
        <v>207</v>
      </c>
      <c r="C352" s="110">
        <v>36</v>
      </c>
      <c r="D352" s="110">
        <v>17.399999999999999</v>
      </c>
      <c r="E352" s="110">
        <v>47.2</v>
      </c>
      <c r="F352" s="110">
        <v>5</v>
      </c>
      <c r="G352" s="110">
        <v>2.4</v>
      </c>
      <c r="H352" s="110">
        <v>60</v>
      </c>
      <c r="I352" s="110">
        <v>27</v>
      </c>
      <c r="J352" s="110">
        <v>13</v>
      </c>
      <c r="K352" s="110">
        <v>48.1</v>
      </c>
      <c r="L352" s="110">
        <v>85</v>
      </c>
      <c r="M352" s="110">
        <v>41.1</v>
      </c>
      <c r="N352" s="110">
        <v>54.1</v>
      </c>
      <c r="O352" s="110">
        <v>54</v>
      </c>
      <c r="P352" s="110">
        <v>26.1</v>
      </c>
      <c r="Q352" s="110">
        <v>48.1</v>
      </c>
    </row>
    <row r="353" spans="1:17" ht="51" x14ac:dyDescent="0.2">
      <c r="A353" s="108" t="s">
        <v>1221</v>
      </c>
      <c r="B353" s="109">
        <v>1156</v>
      </c>
      <c r="C353" s="110">
        <v>286</v>
      </c>
      <c r="D353" s="110">
        <v>24.7</v>
      </c>
      <c r="E353" s="110">
        <v>47.9</v>
      </c>
      <c r="F353" s="110">
        <v>79</v>
      </c>
      <c r="G353" s="110">
        <v>6.8</v>
      </c>
      <c r="H353" s="110">
        <v>48.1</v>
      </c>
      <c r="I353" s="110">
        <v>231</v>
      </c>
      <c r="J353" s="110">
        <v>20</v>
      </c>
      <c r="K353" s="110">
        <v>49.4</v>
      </c>
      <c r="L353" s="110">
        <v>363</v>
      </c>
      <c r="M353" s="110">
        <v>31.4</v>
      </c>
      <c r="N353" s="110">
        <v>46</v>
      </c>
      <c r="O353" s="110">
        <v>197</v>
      </c>
      <c r="P353" s="110">
        <v>17</v>
      </c>
      <c r="Q353" s="110">
        <v>49.7</v>
      </c>
    </row>
    <row r="354" spans="1:17" ht="51" x14ac:dyDescent="0.2">
      <c r="A354" s="108" t="s">
        <v>1222</v>
      </c>
      <c r="B354" s="110">
        <v>481</v>
      </c>
      <c r="C354" s="110">
        <v>51</v>
      </c>
      <c r="D354" s="110">
        <v>10.6</v>
      </c>
      <c r="E354" s="110">
        <v>51</v>
      </c>
      <c r="F354" s="110">
        <v>15</v>
      </c>
      <c r="G354" s="110">
        <v>3.1</v>
      </c>
      <c r="H354" s="110">
        <v>26.7</v>
      </c>
      <c r="I354" s="110">
        <v>59</v>
      </c>
      <c r="J354" s="110">
        <v>12.3</v>
      </c>
      <c r="K354" s="110">
        <v>45.8</v>
      </c>
      <c r="L354" s="110">
        <v>199</v>
      </c>
      <c r="M354" s="110">
        <v>41.4</v>
      </c>
      <c r="N354" s="110">
        <v>53.3</v>
      </c>
      <c r="O354" s="110">
        <v>157</v>
      </c>
      <c r="P354" s="110">
        <v>32.6</v>
      </c>
      <c r="Q354" s="110">
        <v>45.9</v>
      </c>
    </row>
    <row r="355" spans="1:17" ht="38.25" x14ac:dyDescent="0.2">
      <c r="A355" s="108" t="s">
        <v>1223</v>
      </c>
      <c r="B355" s="110">
        <v>170</v>
      </c>
      <c r="C355" s="110">
        <v>42</v>
      </c>
      <c r="D355" s="110">
        <v>24.7</v>
      </c>
      <c r="E355" s="110">
        <v>50</v>
      </c>
      <c r="F355" s="110">
        <v>19</v>
      </c>
      <c r="G355" s="110">
        <v>11.2</v>
      </c>
      <c r="H355" s="110">
        <v>52.6</v>
      </c>
      <c r="I355" s="110">
        <v>38</v>
      </c>
      <c r="J355" s="110">
        <v>22.4</v>
      </c>
      <c r="K355" s="110">
        <v>39.5</v>
      </c>
      <c r="L355" s="110">
        <v>52</v>
      </c>
      <c r="M355" s="110">
        <v>30.6</v>
      </c>
      <c r="N355" s="110">
        <v>53.8</v>
      </c>
      <c r="O355" s="110">
        <v>19</v>
      </c>
      <c r="P355" s="110">
        <v>11.2</v>
      </c>
      <c r="Q355" s="110">
        <v>36.799999999999997</v>
      </c>
    </row>
    <row r="356" spans="1:17" ht="38.25" x14ac:dyDescent="0.2">
      <c r="A356" s="108" t="s">
        <v>1224</v>
      </c>
      <c r="B356" s="110">
        <v>715</v>
      </c>
      <c r="C356" s="110">
        <v>111</v>
      </c>
      <c r="D356" s="110">
        <v>15.5</v>
      </c>
      <c r="E356" s="110">
        <v>48.6</v>
      </c>
      <c r="F356" s="110">
        <v>38</v>
      </c>
      <c r="G356" s="110">
        <v>5.3</v>
      </c>
      <c r="H356" s="110">
        <v>52.6</v>
      </c>
      <c r="I356" s="110">
        <v>119</v>
      </c>
      <c r="J356" s="110">
        <v>16.600000000000001</v>
      </c>
      <c r="K356" s="110">
        <v>48.7</v>
      </c>
      <c r="L356" s="110">
        <v>244</v>
      </c>
      <c r="M356" s="110">
        <v>34.1</v>
      </c>
      <c r="N356" s="110">
        <v>47.5</v>
      </c>
      <c r="O356" s="110">
        <v>203</v>
      </c>
      <c r="P356" s="110">
        <v>28.4</v>
      </c>
      <c r="Q356" s="110">
        <v>49.3</v>
      </c>
    </row>
    <row r="357" spans="1:17" ht="38.25" x14ac:dyDescent="0.2">
      <c r="A357" s="108" t="s">
        <v>1225</v>
      </c>
      <c r="B357" s="110">
        <v>189</v>
      </c>
      <c r="C357" s="110">
        <v>37</v>
      </c>
      <c r="D357" s="110">
        <v>19.600000000000001</v>
      </c>
      <c r="E357" s="110">
        <v>35.1</v>
      </c>
      <c r="F357" s="110">
        <v>19</v>
      </c>
      <c r="G357" s="110">
        <v>10.1</v>
      </c>
      <c r="H357" s="110">
        <v>57.9</v>
      </c>
      <c r="I357" s="110">
        <v>28</v>
      </c>
      <c r="J357" s="110">
        <v>14.8</v>
      </c>
      <c r="K357" s="110">
        <v>50</v>
      </c>
      <c r="L357" s="110">
        <v>69</v>
      </c>
      <c r="M357" s="110">
        <v>36.5</v>
      </c>
      <c r="N357" s="110">
        <v>56.5</v>
      </c>
      <c r="O357" s="110">
        <v>36</v>
      </c>
      <c r="P357" s="110">
        <v>19</v>
      </c>
      <c r="Q357" s="110">
        <v>58.3</v>
      </c>
    </row>
    <row r="358" spans="1:17" ht="38.25" x14ac:dyDescent="0.2">
      <c r="A358" s="108" t="s">
        <v>1226</v>
      </c>
      <c r="B358" s="110">
        <v>63</v>
      </c>
      <c r="C358" s="110">
        <v>8</v>
      </c>
      <c r="D358" s="110">
        <v>12.7</v>
      </c>
      <c r="E358" s="110">
        <v>62.5</v>
      </c>
      <c r="F358" s="110">
        <v>4</v>
      </c>
      <c r="G358" s="110">
        <v>6.3</v>
      </c>
      <c r="H358" s="110">
        <v>75</v>
      </c>
      <c r="I358" s="110">
        <v>10</v>
      </c>
      <c r="J358" s="110">
        <v>15.9</v>
      </c>
      <c r="K358" s="110">
        <v>50</v>
      </c>
      <c r="L358" s="110">
        <v>21</v>
      </c>
      <c r="M358" s="110">
        <v>33.299999999999997</v>
      </c>
      <c r="N358" s="110">
        <v>42.9</v>
      </c>
      <c r="O358" s="110">
        <v>20</v>
      </c>
      <c r="P358" s="110">
        <v>31.7</v>
      </c>
      <c r="Q358" s="110">
        <v>35</v>
      </c>
    </row>
    <row r="359" spans="1:17" ht="38.25" x14ac:dyDescent="0.2">
      <c r="A359" s="108" t="s">
        <v>1227</v>
      </c>
      <c r="B359" s="110">
        <v>95</v>
      </c>
      <c r="C359" s="110">
        <v>19</v>
      </c>
      <c r="D359" s="110">
        <v>20</v>
      </c>
      <c r="E359" s="110">
        <v>68.400000000000006</v>
      </c>
      <c r="F359" s="110">
        <v>9</v>
      </c>
      <c r="G359" s="110">
        <v>9.5</v>
      </c>
      <c r="H359" s="110">
        <v>44.4</v>
      </c>
      <c r="I359" s="110">
        <v>16</v>
      </c>
      <c r="J359" s="110">
        <v>16.8</v>
      </c>
      <c r="K359" s="110">
        <v>56.3</v>
      </c>
      <c r="L359" s="110">
        <v>33</v>
      </c>
      <c r="M359" s="110">
        <v>34.700000000000003</v>
      </c>
      <c r="N359" s="110">
        <v>45.5</v>
      </c>
      <c r="O359" s="110">
        <v>18</v>
      </c>
      <c r="P359" s="110">
        <v>18.899999999999999</v>
      </c>
      <c r="Q359" s="110">
        <v>44.4</v>
      </c>
    </row>
    <row r="360" spans="1:17" ht="63.75" x14ac:dyDescent="0.2">
      <c r="A360" s="108" t="s">
        <v>1228</v>
      </c>
      <c r="B360" s="109">
        <v>1514</v>
      </c>
      <c r="C360" s="110">
        <v>293</v>
      </c>
      <c r="D360" s="110">
        <v>19.399999999999999</v>
      </c>
      <c r="E360" s="110">
        <v>47.1</v>
      </c>
      <c r="F360" s="110">
        <v>95</v>
      </c>
      <c r="G360" s="110">
        <v>6.3</v>
      </c>
      <c r="H360" s="110">
        <v>41.1</v>
      </c>
      <c r="I360" s="110">
        <v>265</v>
      </c>
      <c r="J360" s="110">
        <v>17.5</v>
      </c>
      <c r="K360" s="110">
        <v>50.9</v>
      </c>
      <c r="L360" s="110">
        <v>516</v>
      </c>
      <c r="M360" s="110">
        <v>34.1</v>
      </c>
      <c r="N360" s="110">
        <v>51</v>
      </c>
      <c r="O360" s="110">
        <v>345</v>
      </c>
      <c r="P360" s="110">
        <v>22.8</v>
      </c>
      <c r="Q360" s="110">
        <v>51</v>
      </c>
    </row>
    <row r="361" spans="1:17" ht="38.25" x14ac:dyDescent="0.2">
      <c r="A361" s="108" t="s">
        <v>1229</v>
      </c>
      <c r="B361" s="110">
        <v>215</v>
      </c>
      <c r="C361" s="110">
        <v>34</v>
      </c>
      <c r="D361" s="110">
        <v>15.8</v>
      </c>
      <c r="E361" s="110">
        <v>73.5</v>
      </c>
      <c r="F361" s="110">
        <v>6</v>
      </c>
      <c r="G361" s="110">
        <v>2.8</v>
      </c>
      <c r="H361" s="110">
        <v>66.7</v>
      </c>
      <c r="I361" s="110">
        <v>32</v>
      </c>
      <c r="J361" s="110">
        <v>14.9</v>
      </c>
      <c r="K361" s="110">
        <v>50</v>
      </c>
      <c r="L361" s="110">
        <v>84</v>
      </c>
      <c r="M361" s="110">
        <v>39.1</v>
      </c>
      <c r="N361" s="110">
        <v>50</v>
      </c>
      <c r="O361" s="110">
        <v>59</v>
      </c>
      <c r="P361" s="110">
        <v>27.4</v>
      </c>
      <c r="Q361" s="110">
        <v>39</v>
      </c>
    </row>
    <row r="362" spans="1:17" ht="51" x14ac:dyDescent="0.2">
      <c r="A362" s="108" t="s">
        <v>1230</v>
      </c>
      <c r="B362" s="110">
        <v>70</v>
      </c>
      <c r="C362" s="110">
        <v>13</v>
      </c>
      <c r="D362" s="110">
        <v>18.600000000000001</v>
      </c>
      <c r="E362" s="110">
        <v>69.2</v>
      </c>
      <c r="F362" s="110">
        <v>7</v>
      </c>
      <c r="G362" s="110">
        <v>10</v>
      </c>
      <c r="H362" s="110">
        <v>28.6</v>
      </c>
      <c r="I362" s="110">
        <v>4</v>
      </c>
      <c r="J362" s="110">
        <v>5.7</v>
      </c>
      <c r="K362" s="110">
        <v>25</v>
      </c>
      <c r="L362" s="110">
        <v>30</v>
      </c>
      <c r="M362" s="110">
        <v>42.9</v>
      </c>
      <c r="N362" s="110">
        <v>50</v>
      </c>
      <c r="O362" s="110">
        <v>16</v>
      </c>
      <c r="P362" s="110">
        <v>22.9</v>
      </c>
      <c r="Q362" s="110">
        <v>37.5</v>
      </c>
    </row>
    <row r="363" spans="1:17" ht="38.25" x14ac:dyDescent="0.2">
      <c r="A363" s="108" t="s">
        <v>1231</v>
      </c>
      <c r="B363" s="109">
        <v>2702</v>
      </c>
      <c r="C363" s="110">
        <v>635</v>
      </c>
      <c r="D363" s="110">
        <v>23.5</v>
      </c>
      <c r="E363" s="110">
        <v>47.1</v>
      </c>
      <c r="F363" s="110">
        <v>197</v>
      </c>
      <c r="G363" s="110">
        <v>7.3</v>
      </c>
      <c r="H363" s="110">
        <v>41.1</v>
      </c>
      <c r="I363" s="110">
        <v>680</v>
      </c>
      <c r="J363" s="110">
        <v>25.2</v>
      </c>
      <c r="K363" s="110">
        <v>47.2</v>
      </c>
      <c r="L363" s="110">
        <v>848</v>
      </c>
      <c r="M363" s="110">
        <v>31.4</v>
      </c>
      <c r="N363" s="110">
        <v>49.3</v>
      </c>
      <c r="O363" s="110">
        <v>342</v>
      </c>
      <c r="P363" s="110">
        <v>12.7</v>
      </c>
      <c r="Q363" s="110">
        <v>46.2</v>
      </c>
    </row>
    <row r="364" spans="1:17" ht="63.75" x14ac:dyDescent="0.2">
      <c r="A364" s="108" t="s">
        <v>1232</v>
      </c>
      <c r="B364" s="110">
        <v>272</v>
      </c>
      <c r="C364" s="110">
        <v>25</v>
      </c>
      <c r="D364" s="110">
        <v>9.1999999999999993</v>
      </c>
      <c r="E364" s="110">
        <v>56</v>
      </c>
      <c r="F364" s="110">
        <v>6</v>
      </c>
      <c r="G364" s="110">
        <v>2.2000000000000002</v>
      </c>
      <c r="H364" s="110">
        <v>33.299999999999997</v>
      </c>
      <c r="I364" s="110">
        <v>20</v>
      </c>
      <c r="J364" s="110">
        <v>7.4</v>
      </c>
      <c r="K364" s="110">
        <v>40</v>
      </c>
      <c r="L364" s="110">
        <v>107</v>
      </c>
      <c r="M364" s="110">
        <v>39.299999999999997</v>
      </c>
      <c r="N364" s="110">
        <v>50.5</v>
      </c>
      <c r="O364" s="110">
        <v>114</v>
      </c>
      <c r="P364" s="110">
        <v>41.9</v>
      </c>
      <c r="Q364" s="110">
        <v>43</v>
      </c>
    </row>
    <row r="365" spans="1:17" ht="38.25" x14ac:dyDescent="0.2">
      <c r="A365" s="108" t="s">
        <v>1233</v>
      </c>
      <c r="B365" s="110">
        <v>155</v>
      </c>
      <c r="C365" s="110">
        <v>25</v>
      </c>
      <c r="D365" s="110">
        <v>16.100000000000001</v>
      </c>
      <c r="E365" s="110">
        <v>32</v>
      </c>
      <c r="F365" s="110">
        <v>2</v>
      </c>
      <c r="G365" s="110">
        <v>1.3</v>
      </c>
      <c r="H365" s="110">
        <v>50</v>
      </c>
      <c r="I365" s="110">
        <v>25</v>
      </c>
      <c r="J365" s="110">
        <v>16.100000000000001</v>
      </c>
      <c r="K365" s="110">
        <v>52</v>
      </c>
      <c r="L365" s="110">
        <v>52</v>
      </c>
      <c r="M365" s="110">
        <v>33.5</v>
      </c>
      <c r="N365" s="110">
        <v>48.1</v>
      </c>
      <c r="O365" s="110">
        <v>51</v>
      </c>
      <c r="P365" s="110">
        <v>32.9</v>
      </c>
      <c r="Q365" s="110">
        <v>51</v>
      </c>
    </row>
    <row r="366" spans="1:17" ht="38.25" x14ac:dyDescent="0.2">
      <c r="A366" s="108" t="s">
        <v>1234</v>
      </c>
      <c r="B366" s="110">
        <v>150</v>
      </c>
      <c r="C366" s="110">
        <v>13</v>
      </c>
      <c r="D366" s="110">
        <v>8.6999999999999993</v>
      </c>
      <c r="E366" s="110">
        <v>46.2</v>
      </c>
      <c r="F366" s="110">
        <v>11</v>
      </c>
      <c r="G366" s="110">
        <v>7.3</v>
      </c>
      <c r="H366" s="110">
        <v>45.5</v>
      </c>
      <c r="I366" s="110">
        <v>15</v>
      </c>
      <c r="J366" s="110">
        <v>10</v>
      </c>
      <c r="K366" s="110">
        <v>40</v>
      </c>
      <c r="L366" s="110">
        <v>60</v>
      </c>
      <c r="M366" s="110">
        <v>40</v>
      </c>
      <c r="N366" s="110">
        <v>50</v>
      </c>
      <c r="O366" s="110">
        <v>51</v>
      </c>
      <c r="P366" s="110">
        <v>34</v>
      </c>
      <c r="Q366" s="110">
        <v>52.9</v>
      </c>
    </row>
    <row r="367" spans="1:17" ht="51" x14ac:dyDescent="0.2">
      <c r="A367" s="108" t="s">
        <v>1235</v>
      </c>
      <c r="B367" s="110">
        <v>683</v>
      </c>
      <c r="C367" s="110">
        <v>177</v>
      </c>
      <c r="D367" s="110">
        <v>25.9</v>
      </c>
      <c r="E367" s="110">
        <v>45.2</v>
      </c>
      <c r="F367" s="110">
        <v>49</v>
      </c>
      <c r="G367" s="110">
        <v>7.2</v>
      </c>
      <c r="H367" s="110">
        <v>42.9</v>
      </c>
      <c r="I367" s="110">
        <v>130</v>
      </c>
      <c r="J367" s="110">
        <v>19</v>
      </c>
      <c r="K367" s="110">
        <v>53.1</v>
      </c>
      <c r="L367" s="110">
        <v>200</v>
      </c>
      <c r="M367" s="110">
        <v>29.3</v>
      </c>
      <c r="N367" s="110">
        <v>44.5</v>
      </c>
      <c r="O367" s="110">
        <v>127</v>
      </c>
      <c r="P367" s="110">
        <v>18.600000000000001</v>
      </c>
      <c r="Q367" s="110">
        <v>48.8</v>
      </c>
    </row>
    <row r="368" spans="1:17" ht="51" x14ac:dyDescent="0.2">
      <c r="A368" s="108" t="s">
        <v>1236</v>
      </c>
      <c r="B368" s="110">
        <v>341</v>
      </c>
      <c r="C368" s="110">
        <v>31</v>
      </c>
      <c r="D368" s="110">
        <v>9.1</v>
      </c>
      <c r="E368" s="110">
        <v>48.4</v>
      </c>
      <c r="F368" s="110">
        <v>6</v>
      </c>
      <c r="G368" s="110">
        <v>1.8</v>
      </c>
      <c r="H368" s="110">
        <v>50</v>
      </c>
      <c r="I368" s="110">
        <v>42</v>
      </c>
      <c r="J368" s="110">
        <v>12.3</v>
      </c>
      <c r="K368" s="110">
        <v>50</v>
      </c>
      <c r="L368" s="110">
        <v>125</v>
      </c>
      <c r="M368" s="110">
        <v>36.700000000000003</v>
      </c>
      <c r="N368" s="110">
        <v>49.6</v>
      </c>
      <c r="O368" s="110">
        <v>137</v>
      </c>
      <c r="P368" s="110">
        <v>40.200000000000003</v>
      </c>
      <c r="Q368" s="110">
        <v>45.3</v>
      </c>
    </row>
    <row r="369" spans="1:17" ht="38.25" x14ac:dyDescent="0.2">
      <c r="A369" s="108" t="s">
        <v>1237</v>
      </c>
      <c r="B369" s="110">
        <v>500</v>
      </c>
      <c r="C369" s="110">
        <v>115</v>
      </c>
      <c r="D369" s="110">
        <v>23</v>
      </c>
      <c r="E369" s="110">
        <v>48.7</v>
      </c>
      <c r="F369" s="110">
        <v>44</v>
      </c>
      <c r="G369" s="110">
        <v>8.8000000000000007</v>
      </c>
      <c r="H369" s="110">
        <v>50</v>
      </c>
      <c r="I369" s="110">
        <v>91</v>
      </c>
      <c r="J369" s="110">
        <v>18.2</v>
      </c>
      <c r="K369" s="110">
        <v>48.4</v>
      </c>
      <c r="L369" s="110">
        <v>159</v>
      </c>
      <c r="M369" s="110">
        <v>31.8</v>
      </c>
      <c r="N369" s="110">
        <v>49.7</v>
      </c>
      <c r="O369" s="110">
        <v>91</v>
      </c>
      <c r="P369" s="110">
        <v>18.2</v>
      </c>
      <c r="Q369" s="110">
        <v>49.5</v>
      </c>
    </row>
    <row r="370" spans="1:17" ht="63.75" x14ac:dyDescent="0.2">
      <c r="A370" s="108" t="s">
        <v>1238</v>
      </c>
      <c r="B370" s="110">
        <v>401</v>
      </c>
      <c r="C370" s="110">
        <v>114</v>
      </c>
      <c r="D370" s="110">
        <v>28.4</v>
      </c>
      <c r="E370" s="110">
        <v>43.9</v>
      </c>
      <c r="F370" s="110">
        <v>27</v>
      </c>
      <c r="G370" s="110">
        <v>6.7</v>
      </c>
      <c r="H370" s="110">
        <v>51.9</v>
      </c>
      <c r="I370" s="110">
        <v>85</v>
      </c>
      <c r="J370" s="110">
        <v>21.2</v>
      </c>
      <c r="K370" s="110">
        <v>54.1</v>
      </c>
      <c r="L370" s="110">
        <v>107</v>
      </c>
      <c r="M370" s="110">
        <v>26.7</v>
      </c>
      <c r="N370" s="110">
        <v>49.5</v>
      </c>
      <c r="O370" s="110">
        <v>68</v>
      </c>
      <c r="P370" s="110">
        <v>17</v>
      </c>
      <c r="Q370" s="110">
        <v>44.1</v>
      </c>
    </row>
    <row r="371" spans="1:17" ht="38.25" x14ac:dyDescent="0.2">
      <c r="A371" s="108" t="s">
        <v>1239</v>
      </c>
      <c r="B371" s="110">
        <v>645</v>
      </c>
      <c r="C371" s="110">
        <v>162</v>
      </c>
      <c r="D371" s="110">
        <v>25.1</v>
      </c>
      <c r="E371" s="110">
        <v>44.4</v>
      </c>
      <c r="F371" s="110">
        <v>50</v>
      </c>
      <c r="G371" s="110">
        <v>7.8</v>
      </c>
      <c r="H371" s="110">
        <v>50</v>
      </c>
      <c r="I371" s="110">
        <v>151</v>
      </c>
      <c r="J371" s="110">
        <v>23.4</v>
      </c>
      <c r="K371" s="110">
        <v>45</v>
      </c>
      <c r="L371" s="110">
        <v>191</v>
      </c>
      <c r="M371" s="110">
        <v>29.6</v>
      </c>
      <c r="N371" s="110">
        <v>46.1</v>
      </c>
      <c r="O371" s="110">
        <v>91</v>
      </c>
      <c r="P371" s="110">
        <v>14.1</v>
      </c>
      <c r="Q371" s="110">
        <v>56</v>
      </c>
    </row>
    <row r="372" spans="1:17" ht="63.75" x14ac:dyDescent="0.2">
      <c r="A372" s="108" t="s">
        <v>1240</v>
      </c>
      <c r="B372" s="110">
        <v>611</v>
      </c>
      <c r="C372" s="110">
        <v>60</v>
      </c>
      <c r="D372" s="110">
        <v>9.8000000000000007</v>
      </c>
      <c r="E372" s="110">
        <v>45</v>
      </c>
      <c r="F372" s="110">
        <v>22</v>
      </c>
      <c r="G372" s="110">
        <v>3.6</v>
      </c>
      <c r="H372" s="110">
        <v>50</v>
      </c>
      <c r="I372" s="110">
        <v>63</v>
      </c>
      <c r="J372" s="110">
        <v>10.3</v>
      </c>
      <c r="K372" s="110">
        <v>41.3</v>
      </c>
      <c r="L372" s="110">
        <v>229</v>
      </c>
      <c r="M372" s="110">
        <v>37.5</v>
      </c>
      <c r="N372" s="110">
        <v>49.3</v>
      </c>
      <c r="O372" s="110">
        <v>237</v>
      </c>
      <c r="P372" s="110">
        <v>38.799999999999997</v>
      </c>
      <c r="Q372" s="110">
        <v>48.1</v>
      </c>
    </row>
    <row r="373" spans="1:17" ht="63.75" x14ac:dyDescent="0.2">
      <c r="A373" s="108" t="s">
        <v>1241</v>
      </c>
      <c r="B373" s="110">
        <v>240</v>
      </c>
      <c r="C373" s="110">
        <v>55</v>
      </c>
      <c r="D373" s="110">
        <v>22.9</v>
      </c>
      <c r="E373" s="110">
        <v>56.4</v>
      </c>
      <c r="F373" s="110">
        <v>10</v>
      </c>
      <c r="G373" s="110">
        <v>4.2</v>
      </c>
      <c r="H373" s="110">
        <v>50</v>
      </c>
      <c r="I373" s="110">
        <v>51</v>
      </c>
      <c r="J373" s="110">
        <v>21.3</v>
      </c>
      <c r="K373" s="110">
        <v>47.1</v>
      </c>
      <c r="L373" s="110">
        <v>88</v>
      </c>
      <c r="M373" s="110">
        <v>36.700000000000003</v>
      </c>
      <c r="N373" s="110">
        <v>50</v>
      </c>
      <c r="O373" s="110">
        <v>36</v>
      </c>
      <c r="P373" s="110">
        <v>15</v>
      </c>
      <c r="Q373" s="110">
        <v>44.4</v>
      </c>
    </row>
    <row r="374" spans="1:17" ht="51" x14ac:dyDescent="0.2">
      <c r="A374" s="108" t="s">
        <v>1242</v>
      </c>
      <c r="B374" s="110">
        <v>211</v>
      </c>
      <c r="C374" s="110">
        <v>54</v>
      </c>
      <c r="D374" s="110">
        <v>25.6</v>
      </c>
      <c r="E374" s="110">
        <v>51.9</v>
      </c>
      <c r="F374" s="110">
        <v>7</v>
      </c>
      <c r="G374" s="110">
        <v>3.3</v>
      </c>
      <c r="H374" s="110">
        <v>71.400000000000006</v>
      </c>
      <c r="I374" s="110">
        <v>59</v>
      </c>
      <c r="J374" s="110">
        <v>28</v>
      </c>
      <c r="K374" s="110">
        <v>47.5</v>
      </c>
      <c r="L374" s="110">
        <v>62</v>
      </c>
      <c r="M374" s="110">
        <v>29.4</v>
      </c>
      <c r="N374" s="110">
        <v>50</v>
      </c>
      <c r="O374" s="110">
        <v>29</v>
      </c>
      <c r="P374" s="110">
        <v>13.7</v>
      </c>
      <c r="Q374" s="110">
        <v>41.4</v>
      </c>
    </row>
    <row r="375" spans="1:17" ht="51" x14ac:dyDescent="0.2">
      <c r="A375" s="108" t="s">
        <v>1243</v>
      </c>
      <c r="B375" s="110">
        <v>95</v>
      </c>
      <c r="C375" s="110">
        <v>16</v>
      </c>
      <c r="D375" s="110">
        <v>16.8</v>
      </c>
      <c r="E375" s="110">
        <v>50</v>
      </c>
      <c r="F375" s="110">
        <v>6</v>
      </c>
      <c r="G375" s="110">
        <v>6.3</v>
      </c>
      <c r="H375" s="110">
        <v>50</v>
      </c>
      <c r="I375" s="110">
        <v>18</v>
      </c>
      <c r="J375" s="110">
        <v>18.899999999999999</v>
      </c>
      <c r="K375" s="110">
        <v>38.9</v>
      </c>
      <c r="L375" s="110">
        <v>36</v>
      </c>
      <c r="M375" s="110">
        <v>37.9</v>
      </c>
      <c r="N375" s="110">
        <v>55.6</v>
      </c>
      <c r="O375" s="110">
        <v>19</v>
      </c>
      <c r="P375" s="110">
        <v>20</v>
      </c>
      <c r="Q375" s="110">
        <v>36.799999999999997</v>
      </c>
    </row>
    <row r="376" spans="1:17" ht="63.75" x14ac:dyDescent="0.2">
      <c r="A376" s="108" t="s">
        <v>1244</v>
      </c>
      <c r="B376" s="110">
        <v>253</v>
      </c>
      <c r="C376" s="110">
        <v>56</v>
      </c>
      <c r="D376" s="110">
        <v>22.1</v>
      </c>
      <c r="E376" s="110">
        <v>37.5</v>
      </c>
      <c r="F376" s="110">
        <v>14</v>
      </c>
      <c r="G376" s="110">
        <v>5.5</v>
      </c>
      <c r="H376" s="110">
        <v>42.9</v>
      </c>
      <c r="I376" s="110">
        <v>46</v>
      </c>
      <c r="J376" s="110">
        <v>18.2</v>
      </c>
      <c r="K376" s="110">
        <v>52.2</v>
      </c>
      <c r="L376" s="110">
        <v>102</v>
      </c>
      <c r="M376" s="110">
        <v>40.299999999999997</v>
      </c>
      <c r="N376" s="110">
        <v>49</v>
      </c>
      <c r="O376" s="110">
        <v>35</v>
      </c>
      <c r="P376" s="110">
        <v>13.8</v>
      </c>
      <c r="Q376" s="110">
        <v>45.7</v>
      </c>
    </row>
    <row r="377" spans="1:17" ht="63.75" x14ac:dyDescent="0.2">
      <c r="A377" s="108" t="s">
        <v>1245</v>
      </c>
      <c r="B377" s="110">
        <v>181</v>
      </c>
      <c r="C377" s="110">
        <v>32</v>
      </c>
      <c r="D377" s="110">
        <v>17.7</v>
      </c>
      <c r="E377" s="110">
        <v>50</v>
      </c>
      <c r="F377" s="110">
        <v>13</v>
      </c>
      <c r="G377" s="110">
        <v>7.2</v>
      </c>
      <c r="H377" s="110">
        <v>76.900000000000006</v>
      </c>
      <c r="I377" s="110">
        <v>29</v>
      </c>
      <c r="J377" s="110">
        <v>16</v>
      </c>
      <c r="K377" s="110">
        <v>37.9</v>
      </c>
      <c r="L377" s="110">
        <v>73</v>
      </c>
      <c r="M377" s="110">
        <v>40.299999999999997</v>
      </c>
      <c r="N377" s="110">
        <v>50.7</v>
      </c>
      <c r="O377" s="110">
        <v>34</v>
      </c>
      <c r="P377" s="110">
        <v>18.8</v>
      </c>
      <c r="Q377" s="110">
        <v>52.9</v>
      </c>
    </row>
    <row r="378" spans="1:17" ht="51" x14ac:dyDescent="0.2">
      <c r="A378" s="108" t="s">
        <v>1246</v>
      </c>
      <c r="B378" s="110">
        <v>125</v>
      </c>
      <c r="C378" s="110">
        <v>20</v>
      </c>
      <c r="D378" s="110">
        <v>16</v>
      </c>
      <c r="E378" s="110">
        <v>45</v>
      </c>
      <c r="F378" s="110">
        <v>7</v>
      </c>
      <c r="G378" s="110">
        <v>5.6</v>
      </c>
      <c r="H378" s="110">
        <v>28.6</v>
      </c>
      <c r="I378" s="110">
        <v>27</v>
      </c>
      <c r="J378" s="110">
        <v>21.6</v>
      </c>
      <c r="K378" s="110">
        <v>40.700000000000003</v>
      </c>
      <c r="L378" s="110">
        <v>40</v>
      </c>
      <c r="M378" s="110">
        <v>32</v>
      </c>
      <c r="N378" s="110">
        <v>47.5</v>
      </c>
      <c r="O378" s="110">
        <v>31</v>
      </c>
      <c r="P378" s="110">
        <v>24.8</v>
      </c>
      <c r="Q378" s="110">
        <v>45.2</v>
      </c>
    </row>
    <row r="379" spans="1:17" ht="63.75" x14ac:dyDescent="0.2">
      <c r="A379" s="108" t="s">
        <v>1247</v>
      </c>
      <c r="B379" s="110">
        <v>243</v>
      </c>
      <c r="C379" s="110">
        <v>60</v>
      </c>
      <c r="D379" s="110">
        <v>24.7</v>
      </c>
      <c r="E379" s="110">
        <v>55</v>
      </c>
      <c r="F379" s="110">
        <v>9</v>
      </c>
      <c r="G379" s="110">
        <v>3.7</v>
      </c>
      <c r="H379" s="110">
        <v>55.6</v>
      </c>
      <c r="I379" s="110">
        <v>57</v>
      </c>
      <c r="J379" s="110">
        <v>23.5</v>
      </c>
      <c r="K379" s="110">
        <v>47.4</v>
      </c>
      <c r="L379" s="110">
        <v>87</v>
      </c>
      <c r="M379" s="110">
        <v>35.799999999999997</v>
      </c>
      <c r="N379" s="110">
        <v>49.4</v>
      </c>
      <c r="O379" s="110">
        <v>30</v>
      </c>
      <c r="P379" s="110">
        <v>12.3</v>
      </c>
      <c r="Q379" s="110">
        <v>46.7</v>
      </c>
    </row>
    <row r="380" spans="1:17" ht="63.75" x14ac:dyDescent="0.2">
      <c r="A380" s="108" t="s">
        <v>1248</v>
      </c>
      <c r="B380" s="110">
        <v>199</v>
      </c>
      <c r="C380" s="110">
        <v>56</v>
      </c>
      <c r="D380" s="110">
        <v>28.1</v>
      </c>
      <c r="E380" s="110">
        <v>55.4</v>
      </c>
      <c r="F380" s="110">
        <v>15</v>
      </c>
      <c r="G380" s="110">
        <v>7.5</v>
      </c>
      <c r="H380" s="110">
        <v>26.7</v>
      </c>
      <c r="I380" s="110">
        <v>46</v>
      </c>
      <c r="J380" s="110">
        <v>23.1</v>
      </c>
      <c r="K380" s="110">
        <v>50</v>
      </c>
      <c r="L380" s="110">
        <v>63</v>
      </c>
      <c r="M380" s="110">
        <v>31.7</v>
      </c>
      <c r="N380" s="110">
        <v>47.6</v>
      </c>
      <c r="O380" s="110">
        <v>19</v>
      </c>
      <c r="P380" s="110">
        <v>9.5</v>
      </c>
      <c r="Q380" s="110">
        <v>57.9</v>
      </c>
    </row>
    <row r="381" spans="1:17" ht="63.75" x14ac:dyDescent="0.2">
      <c r="A381" s="108" t="s">
        <v>1249</v>
      </c>
      <c r="B381" s="110">
        <v>165</v>
      </c>
      <c r="C381" s="110">
        <v>47</v>
      </c>
      <c r="D381" s="110">
        <v>28.5</v>
      </c>
      <c r="E381" s="110">
        <v>38.299999999999997</v>
      </c>
      <c r="F381" s="110">
        <v>16</v>
      </c>
      <c r="G381" s="110">
        <v>9.6999999999999993</v>
      </c>
      <c r="H381" s="110">
        <v>50</v>
      </c>
      <c r="I381" s="110">
        <v>26</v>
      </c>
      <c r="J381" s="110">
        <v>15.8</v>
      </c>
      <c r="K381" s="110">
        <v>46.2</v>
      </c>
      <c r="L381" s="110">
        <v>55</v>
      </c>
      <c r="M381" s="110">
        <v>33.299999999999997</v>
      </c>
      <c r="N381" s="110">
        <v>45.5</v>
      </c>
      <c r="O381" s="110">
        <v>21</v>
      </c>
      <c r="P381" s="110">
        <v>12.7</v>
      </c>
      <c r="Q381" s="110">
        <v>52.4</v>
      </c>
    </row>
    <row r="382" spans="1:17" ht="51" x14ac:dyDescent="0.2">
      <c r="A382" s="108" t="s">
        <v>1250</v>
      </c>
      <c r="B382" s="110">
        <v>152</v>
      </c>
      <c r="C382" s="110">
        <v>31</v>
      </c>
      <c r="D382" s="110">
        <v>20.399999999999999</v>
      </c>
      <c r="E382" s="110">
        <v>41.9</v>
      </c>
      <c r="F382" s="110">
        <v>7</v>
      </c>
      <c r="G382" s="110">
        <v>4.5999999999999996</v>
      </c>
      <c r="H382" s="110">
        <v>14.3</v>
      </c>
      <c r="I382" s="110">
        <v>33</v>
      </c>
      <c r="J382" s="110">
        <v>21.7</v>
      </c>
      <c r="K382" s="110">
        <v>48.5</v>
      </c>
      <c r="L382" s="110">
        <v>49</v>
      </c>
      <c r="M382" s="110">
        <v>32.200000000000003</v>
      </c>
      <c r="N382" s="110">
        <v>51</v>
      </c>
      <c r="O382" s="110">
        <v>32</v>
      </c>
      <c r="P382" s="110">
        <v>21.1</v>
      </c>
      <c r="Q382" s="110">
        <v>46.9</v>
      </c>
    </row>
    <row r="383" spans="1:17" ht="63.75" x14ac:dyDescent="0.2">
      <c r="A383" s="108" t="s">
        <v>1251</v>
      </c>
      <c r="B383" s="110">
        <v>269</v>
      </c>
      <c r="C383" s="110">
        <v>69</v>
      </c>
      <c r="D383" s="110">
        <v>25.7</v>
      </c>
      <c r="E383" s="110">
        <v>47.8</v>
      </c>
      <c r="F383" s="110">
        <v>13</v>
      </c>
      <c r="G383" s="110">
        <v>4.8</v>
      </c>
      <c r="H383" s="110">
        <v>23.1</v>
      </c>
      <c r="I383" s="110">
        <v>60</v>
      </c>
      <c r="J383" s="110">
        <v>22.3</v>
      </c>
      <c r="K383" s="110">
        <v>51.7</v>
      </c>
      <c r="L383" s="110">
        <v>88</v>
      </c>
      <c r="M383" s="110">
        <v>32.700000000000003</v>
      </c>
      <c r="N383" s="110">
        <v>48.9</v>
      </c>
      <c r="O383" s="110">
        <v>39</v>
      </c>
      <c r="P383" s="110">
        <v>14.5</v>
      </c>
      <c r="Q383" s="110">
        <v>48.7</v>
      </c>
    </row>
    <row r="384" spans="1:17" ht="63.75" x14ac:dyDescent="0.2">
      <c r="A384" s="108" t="s">
        <v>1252</v>
      </c>
      <c r="B384" s="110">
        <v>348</v>
      </c>
      <c r="C384" s="110">
        <v>98</v>
      </c>
      <c r="D384" s="110">
        <v>28.2</v>
      </c>
      <c r="E384" s="110">
        <v>45.9</v>
      </c>
      <c r="F384" s="110">
        <v>14</v>
      </c>
      <c r="G384" s="110">
        <v>4</v>
      </c>
      <c r="H384" s="110">
        <v>21.4</v>
      </c>
      <c r="I384" s="110">
        <v>82</v>
      </c>
      <c r="J384" s="110">
        <v>23.6</v>
      </c>
      <c r="K384" s="110">
        <v>51.2</v>
      </c>
      <c r="L384" s="110">
        <v>118</v>
      </c>
      <c r="M384" s="110">
        <v>33.9</v>
      </c>
      <c r="N384" s="110">
        <v>44.9</v>
      </c>
      <c r="O384" s="110">
        <v>36</v>
      </c>
      <c r="P384" s="110">
        <v>10.3</v>
      </c>
      <c r="Q384" s="110">
        <v>44.4</v>
      </c>
    </row>
    <row r="385" spans="1:17" ht="51" x14ac:dyDescent="0.2">
      <c r="A385" s="108" t="s">
        <v>1253</v>
      </c>
      <c r="B385" s="110">
        <v>748</v>
      </c>
      <c r="C385" s="110">
        <v>164</v>
      </c>
      <c r="D385" s="110">
        <v>21.9</v>
      </c>
      <c r="E385" s="110">
        <v>49.4</v>
      </c>
      <c r="F385" s="110">
        <v>46</v>
      </c>
      <c r="G385" s="110">
        <v>6.1</v>
      </c>
      <c r="H385" s="110">
        <v>47.8</v>
      </c>
      <c r="I385" s="110">
        <v>154</v>
      </c>
      <c r="J385" s="110">
        <v>20.6</v>
      </c>
      <c r="K385" s="110">
        <v>50.6</v>
      </c>
      <c r="L385" s="110">
        <v>260</v>
      </c>
      <c r="M385" s="110">
        <v>34.799999999999997</v>
      </c>
      <c r="N385" s="110">
        <v>46.5</v>
      </c>
      <c r="O385" s="110">
        <v>124</v>
      </c>
      <c r="P385" s="110">
        <v>16.600000000000001</v>
      </c>
      <c r="Q385" s="110">
        <v>52.4</v>
      </c>
    </row>
    <row r="386" spans="1:17" ht="63.75" x14ac:dyDescent="0.2">
      <c r="A386" s="108" t="s">
        <v>1254</v>
      </c>
      <c r="B386" s="110">
        <v>241</v>
      </c>
      <c r="C386" s="110">
        <v>56</v>
      </c>
      <c r="D386" s="110">
        <v>23.2</v>
      </c>
      <c r="E386" s="110">
        <v>32.1</v>
      </c>
      <c r="F386" s="110">
        <v>11</v>
      </c>
      <c r="G386" s="110">
        <v>4.5999999999999996</v>
      </c>
      <c r="H386" s="110">
        <v>63.6</v>
      </c>
      <c r="I386" s="110">
        <v>42</v>
      </c>
      <c r="J386" s="110">
        <v>17.399999999999999</v>
      </c>
      <c r="K386" s="110">
        <v>57.1</v>
      </c>
      <c r="L386" s="110">
        <v>87</v>
      </c>
      <c r="M386" s="110">
        <v>36.1</v>
      </c>
      <c r="N386" s="110">
        <v>43.7</v>
      </c>
      <c r="O386" s="110">
        <v>45</v>
      </c>
      <c r="P386" s="110">
        <v>18.7</v>
      </c>
      <c r="Q386" s="110">
        <v>53.3</v>
      </c>
    </row>
    <row r="387" spans="1:17" ht="63.75" x14ac:dyDescent="0.2">
      <c r="A387" s="108" t="s">
        <v>1255</v>
      </c>
      <c r="B387" s="110">
        <v>208</v>
      </c>
      <c r="C387" s="110">
        <v>53</v>
      </c>
      <c r="D387" s="110">
        <v>25.5</v>
      </c>
      <c r="E387" s="110">
        <v>50.9</v>
      </c>
      <c r="F387" s="110">
        <v>15</v>
      </c>
      <c r="G387" s="110">
        <v>7.2</v>
      </c>
      <c r="H387" s="110">
        <v>46.7</v>
      </c>
      <c r="I387" s="110">
        <v>40</v>
      </c>
      <c r="J387" s="110">
        <v>19.2</v>
      </c>
      <c r="K387" s="110">
        <v>45</v>
      </c>
      <c r="L387" s="110">
        <v>64</v>
      </c>
      <c r="M387" s="110">
        <v>30.8</v>
      </c>
      <c r="N387" s="110">
        <v>48.4</v>
      </c>
      <c r="O387" s="110">
        <v>36</v>
      </c>
      <c r="P387" s="110">
        <v>17.3</v>
      </c>
      <c r="Q387" s="110">
        <v>47.2</v>
      </c>
    </row>
    <row r="388" spans="1:17" ht="51" x14ac:dyDescent="0.2">
      <c r="A388" s="108" t="s">
        <v>1256</v>
      </c>
      <c r="B388" s="110">
        <v>227</v>
      </c>
      <c r="C388" s="110">
        <v>61</v>
      </c>
      <c r="D388" s="110">
        <v>26.9</v>
      </c>
      <c r="E388" s="110">
        <v>45.9</v>
      </c>
      <c r="F388" s="110">
        <v>14</v>
      </c>
      <c r="G388" s="110">
        <v>6.2</v>
      </c>
      <c r="H388" s="110">
        <v>21.4</v>
      </c>
      <c r="I388" s="110">
        <v>43</v>
      </c>
      <c r="J388" s="110">
        <v>18.899999999999999</v>
      </c>
      <c r="K388" s="110">
        <v>44.2</v>
      </c>
      <c r="L388" s="110">
        <v>71</v>
      </c>
      <c r="M388" s="110">
        <v>31.3</v>
      </c>
      <c r="N388" s="110">
        <v>46.5</v>
      </c>
      <c r="O388" s="110">
        <v>38</v>
      </c>
      <c r="P388" s="110">
        <v>16.7</v>
      </c>
      <c r="Q388" s="110">
        <v>50</v>
      </c>
    </row>
    <row r="389" spans="1:17" ht="51" x14ac:dyDescent="0.2">
      <c r="A389" s="108" t="s">
        <v>1257</v>
      </c>
      <c r="B389" s="110">
        <v>885</v>
      </c>
      <c r="C389" s="110">
        <v>232</v>
      </c>
      <c r="D389" s="110">
        <v>26.2</v>
      </c>
      <c r="E389" s="110">
        <v>55.6</v>
      </c>
      <c r="F389" s="110">
        <v>60</v>
      </c>
      <c r="G389" s="110">
        <v>6.8</v>
      </c>
      <c r="H389" s="110">
        <v>46.7</v>
      </c>
      <c r="I389" s="110">
        <v>209</v>
      </c>
      <c r="J389" s="110">
        <v>23.6</v>
      </c>
      <c r="K389" s="110">
        <v>49.3</v>
      </c>
      <c r="L389" s="110">
        <v>293</v>
      </c>
      <c r="M389" s="110">
        <v>33.1</v>
      </c>
      <c r="N389" s="110">
        <v>47.1</v>
      </c>
      <c r="O389" s="110">
        <v>91</v>
      </c>
      <c r="P389" s="110">
        <v>10.3</v>
      </c>
      <c r="Q389" s="110">
        <v>46.2</v>
      </c>
    </row>
    <row r="390" spans="1:17" ht="63.75" x14ac:dyDescent="0.2">
      <c r="A390" s="108" t="s">
        <v>1258</v>
      </c>
      <c r="B390" s="109">
        <v>4656</v>
      </c>
      <c r="C390" s="109">
        <v>1221</v>
      </c>
      <c r="D390" s="110">
        <v>26.2</v>
      </c>
      <c r="E390" s="110">
        <v>51.5</v>
      </c>
      <c r="F390" s="110">
        <v>304</v>
      </c>
      <c r="G390" s="110">
        <v>6.5</v>
      </c>
      <c r="H390" s="110">
        <v>43.1</v>
      </c>
      <c r="I390" s="109">
        <v>1009</v>
      </c>
      <c r="J390" s="110">
        <v>21.7</v>
      </c>
      <c r="K390" s="110">
        <v>50.4</v>
      </c>
      <c r="L390" s="109">
        <v>1630</v>
      </c>
      <c r="M390" s="110">
        <v>35</v>
      </c>
      <c r="N390" s="110">
        <v>48.2</v>
      </c>
      <c r="O390" s="110">
        <v>492</v>
      </c>
      <c r="P390" s="110">
        <v>10.6</v>
      </c>
      <c r="Q390" s="110">
        <v>46.3</v>
      </c>
    </row>
    <row r="391" spans="1:17" ht="63.75" x14ac:dyDescent="0.2">
      <c r="A391" s="108" t="s">
        <v>1259</v>
      </c>
      <c r="B391" s="109">
        <v>2012</v>
      </c>
      <c r="C391" s="110">
        <v>466</v>
      </c>
      <c r="D391" s="110">
        <v>23.2</v>
      </c>
      <c r="E391" s="110">
        <v>45.9</v>
      </c>
      <c r="F391" s="110">
        <v>127</v>
      </c>
      <c r="G391" s="110">
        <v>6.3</v>
      </c>
      <c r="H391" s="110">
        <v>47.2</v>
      </c>
      <c r="I391" s="110">
        <v>500</v>
      </c>
      <c r="J391" s="110">
        <v>24.9</v>
      </c>
      <c r="K391" s="110">
        <v>47.8</v>
      </c>
      <c r="L391" s="110">
        <v>678</v>
      </c>
      <c r="M391" s="110">
        <v>33.700000000000003</v>
      </c>
      <c r="N391" s="110">
        <v>47.6</v>
      </c>
      <c r="O391" s="110">
        <v>241</v>
      </c>
      <c r="P391" s="110">
        <v>12</v>
      </c>
      <c r="Q391" s="110">
        <v>51.9</v>
      </c>
    </row>
    <row r="392" spans="1:17" ht="63.75" x14ac:dyDescent="0.2">
      <c r="A392" s="108" t="s">
        <v>1260</v>
      </c>
      <c r="B392" s="109">
        <v>1805</v>
      </c>
      <c r="C392" s="110">
        <v>387</v>
      </c>
      <c r="D392" s="110">
        <v>21.4</v>
      </c>
      <c r="E392" s="110">
        <v>48.6</v>
      </c>
      <c r="F392" s="110">
        <v>132</v>
      </c>
      <c r="G392" s="110">
        <v>7.3</v>
      </c>
      <c r="H392" s="110">
        <v>49.2</v>
      </c>
      <c r="I392" s="110">
        <v>474</v>
      </c>
      <c r="J392" s="110">
        <v>26.3</v>
      </c>
      <c r="K392" s="110">
        <v>48.1</v>
      </c>
      <c r="L392" s="110">
        <v>661</v>
      </c>
      <c r="M392" s="110">
        <v>36.6</v>
      </c>
      <c r="N392" s="110">
        <v>45.7</v>
      </c>
      <c r="O392" s="110">
        <v>151</v>
      </c>
      <c r="P392" s="110">
        <v>8.4</v>
      </c>
      <c r="Q392" s="110">
        <v>42.4</v>
      </c>
    </row>
    <row r="393" spans="1:17" ht="51" x14ac:dyDescent="0.2">
      <c r="A393" s="108" t="s">
        <v>1261</v>
      </c>
      <c r="B393" s="109">
        <v>3091</v>
      </c>
      <c r="C393" s="110">
        <v>801</v>
      </c>
      <c r="D393" s="110">
        <v>25.9</v>
      </c>
      <c r="E393" s="110">
        <v>46.3</v>
      </c>
      <c r="F393" s="110">
        <v>217</v>
      </c>
      <c r="G393" s="110">
        <v>7</v>
      </c>
      <c r="H393" s="110">
        <v>46.1</v>
      </c>
      <c r="I393" s="110">
        <v>775</v>
      </c>
      <c r="J393" s="110">
        <v>25.1</v>
      </c>
      <c r="K393" s="110">
        <v>50.1</v>
      </c>
      <c r="L393" s="109">
        <v>1050</v>
      </c>
      <c r="M393" s="110">
        <v>34</v>
      </c>
      <c r="N393" s="110">
        <v>46.6</v>
      </c>
      <c r="O393" s="110">
        <v>248</v>
      </c>
      <c r="P393" s="110">
        <v>8</v>
      </c>
      <c r="Q393" s="110">
        <v>50.4</v>
      </c>
    </row>
    <row r="394" spans="1:17" ht="51" x14ac:dyDescent="0.2">
      <c r="A394" s="108" t="s">
        <v>1262</v>
      </c>
      <c r="B394" s="109">
        <v>1951</v>
      </c>
      <c r="C394" s="110">
        <v>406</v>
      </c>
      <c r="D394" s="110">
        <v>20.8</v>
      </c>
      <c r="E394" s="110">
        <v>53.4</v>
      </c>
      <c r="F394" s="110">
        <v>161</v>
      </c>
      <c r="G394" s="110">
        <v>8.3000000000000007</v>
      </c>
      <c r="H394" s="110">
        <v>40.4</v>
      </c>
      <c r="I394" s="110">
        <v>411</v>
      </c>
      <c r="J394" s="110">
        <v>21.1</v>
      </c>
      <c r="K394" s="110">
        <v>49.1</v>
      </c>
      <c r="L394" s="110">
        <v>659</v>
      </c>
      <c r="M394" s="110">
        <v>33.799999999999997</v>
      </c>
      <c r="N394" s="110">
        <v>46.9</v>
      </c>
      <c r="O394" s="110">
        <v>314</v>
      </c>
      <c r="P394" s="110">
        <v>16.100000000000001</v>
      </c>
      <c r="Q394" s="110">
        <v>47.1</v>
      </c>
    </row>
    <row r="395" spans="1:17" ht="63.75" x14ac:dyDescent="0.2">
      <c r="A395" s="108" t="s">
        <v>1263</v>
      </c>
      <c r="B395" s="110">
        <v>804</v>
      </c>
      <c r="C395" s="110">
        <v>197</v>
      </c>
      <c r="D395" s="110">
        <v>24.5</v>
      </c>
      <c r="E395" s="110">
        <v>49.2</v>
      </c>
      <c r="F395" s="110">
        <v>47</v>
      </c>
      <c r="G395" s="110">
        <v>5.8</v>
      </c>
      <c r="H395" s="110">
        <v>36.200000000000003</v>
      </c>
      <c r="I395" s="110">
        <v>201</v>
      </c>
      <c r="J395" s="110">
        <v>25</v>
      </c>
      <c r="K395" s="110">
        <v>49.8</v>
      </c>
      <c r="L395" s="110">
        <v>274</v>
      </c>
      <c r="M395" s="110">
        <v>34.1</v>
      </c>
      <c r="N395" s="110">
        <v>46.7</v>
      </c>
      <c r="O395" s="110">
        <v>85</v>
      </c>
      <c r="P395" s="110">
        <v>10.6</v>
      </c>
      <c r="Q395" s="110">
        <v>51.8</v>
      </c>
    </row>
    <row r="396" spans="1:17" ht="51" x14ac:dyDescent="0.2">
      <c r="A396" s="108" t="s">
        <v>1264</v>
      </c>
      <c r="B396" s="109">
        <v>1048</v>
      </c>
      <c r="C396" s="110">
        <v>257</v>
      </c>
      <c r="D396" s="110">
        <v>24.5</v>
      </c>
      <c r="E396" s="110">
        <v>49.8</v>
      </c>
      <c r="F396" s="110">
        <v>84</v>
      </c>
      <c r="G396" s="110">
        <v>8</v>
      </c>
      <c r="H396" s="110">
        <v>44</v>
      </c>
      <c r="I396" s="110">
        <v>234</v>
      </c>
      <c r="J396" s="110">
        <v>22.3</v>
      </c>
      <c r="K396" s="110">
        <v>48.7</v>
      </c>
      <c r="L396" s="110">
        <v>357</v>
      </c>
      <c r="M396" s="110">
        <v>34.1</v>
      </c>
      <c r="N396" s="110">
        <v>46.8</v>
      </c>
      <c r="O396" s="110">
        <v>116</v>
      </c>
      <c r="P396" s="110">
        <v>11.1</v>
      </c>
      <c r="Q396" s="110">
        <v>52.6</v>
      </c>
    </row>
    <row r="397" spans="1:17" ht="51" x14ac:dyDescent="0.2">
      <c r="A397" s="108" t="s">
        <v>1265</v>
      </c>
      <c r="B397" s="109">
        <v>1994</v>
      </c>
      <c r="C397" s="110">
        <v>514</v>
      </c>
      <c r="D397" s="110">
        <v>25.8</v>
      </c>
      <c r="E397" s="110">
        <v>48.1</v>
      </c>
      <c r="F397" s="110">
        <v>138</v>
      </c>
      <c r="G397" s="110">
        <v>6.9</v>
      </c>
      <c r="H397" s="110">
        <v>37</v>
      </c>
      <c r="I397" s="110">
        <v>531</v>
      </c>
      <c r="J397" s="110">
        <v>26.6</v>
      </c>
      <c r="K397" s="110">
        <v>49.3</v>
      </c>
      <c r="L397" s="110">
        <v>653</v>
      </c>
      <c r="M397" s="110">
        <v>32.700000000000003</v>
      </c>
      <c r="N397" s="110">
        <v>47.9</v>
      </c>
      <c r="O397" s="110">
        <v>158</v>
      </c>
      <c r="P397" s="110">
        <v>7.9</v>
      </c>
      <c r="Q397" s="110">
        <v>45.6</v>
      </c>
    </row>
    <row r="398" spans="1:17" ht="38.25" x14ac:dyDescent="0.2">
      <c r="A398" s="108" t="s">
        <v>1266</v>
      </c>
      <c r="B398" s="110">
        <v>235</v>
      </c>
      <c r="C398" s="110">
        <v>60</v>
      </c>
      <c r="D398" s="110">
        <v>25.5</v>
      </c>
      <c r="E398" s="110">
        <v>40</v>
      </c>
      <c r="F398" s="110">
        <v>8</v>
      </c>
      <c r="G398" s="110">
        <v>3.4</v>
      </c>
      <c r="H398" s="110">
        <v>50</v>
      </c>
      <c r="I398" s="110">
        <v>63</v>
      </c>
      <c r="J398" s="110">
        <v>26.8</v>
      </c>
      <c r="K398" s="110">
        <v>47.6</v>
      </c>
      <c r="L398" s="110">
        <v>70</v>
      </c>
      <c r="M398" s="110">
        <v>29.8</v>
      </c>
      <c r="N398" s="110">
        <v>44.3</v>
      </c>
      <c r="O398" s="110">
        <v>34</v>
      </c>
      <c r="P398" s="110">
        <v>14.5</v>
      </c>
      <c r="Q398" s="110">
        <v>50</v>
      </c>
    </row>
    <row r="399" spans="1:17" ht="51" x14ac:dyDescent="0.2">
      <c r="A399" s="108" t="s">
        <v>1267</v>
      </c>
      <c r="B399" s="110">
        <v>147</v>
      </c>
      <c r="C399" s="110">
        <v>27</v>
      </c>
      <c r="D399" s="110">
        <v>18.399999999999999</v>
      </c>
      <c r="E399" s="110">
        <v>55.6</v>
      </c>
      <c r="F399" s="110">
        <v>8</v>
      </c>
      <c r="G399" s="110">
        <v>5.4</v>
      </c>
      <c r="H399" s="110">
        <v>50</v>
      </c>
      <c r="I399" s="110">
        <v>29</v>
      </c>
      <c r="J399" s="110">
        <v>19.7</v>
      </c>
      <c r="K399" s="110">
        <v>44.8</v>
      </c>
      <c r="L399" s="110">
        <v>59</v>
      </c>
      <c r="M399" s="110">
        <v>40.1</v>
      </c>
      <c r="N399" s="110">
        <v>47.5</v>
      </c>
      <c r="O399" s="110">
        <v>24</v>
      </c>
      <c r="P399" s="110">
        <v>16.3</v>
      </c>
      <c r="Q399" s="110">
        <v>50</v>
      </c>
    </row>
    <row r="400" spans="1:17" ht="51" x14ac:dyDescent="0.2">
      <c r="A400" s="108" t="s">
        <v>1268</v>
      </c>
      <c r="B400" s="110">
        <v>345</v>
      </c>
      <c r="C400" s="110">
        <v>95</v>
      </c>
      <c r="D400" s="110">
        <v>27.5</v>
      </c>
      <c r="E400" s="110">
        <v>48.4</v>
      </c>
      <c r="F400" s="110">
        <v>19</v>
      </c>
      <c r="G400" s="110">
        <v>5.5</v>
      </c>
      <c r="H400" s="110">
        <v>36.799999999999997</v>
      </c>
      <c r="I400" s="110">
        <v>88</v>
      </c>
      <c r="J400" s="110">
        <v>25.5</v>
      </c>
      <c r="K400" s="110">
        <v>48.9</v>
      </c>
      <c r="L400" s="110">
        <v>107</v>
      </c>
      <c r="M400" s="110">
        <v>31</v>
      </c>
      <c r="N400" s="110">
        <v>53.3</v>
      </c>
      <c r="O400" s="110">
        <v>36</v>
      </c>
      <c r="P400" s="110">
        <v>10.4</v>
      </c>
      <c r="Q400" s="110">
        <v>47.2</v>
      </c>
    </row>
    <row r="401" spans="1:17" ht="38.25" x14ac:dyDescent="0.2">
      <c r="A401" s="108" t="s">
        <v>1269</v>
      </c>
      <c r="B401" s="110">
        <v>508</v>
      </c>
      <c r="C401" s="110">
        <v>131</v>
      </c>
      <c r="D401" s="110">
        <v>25.8</v>
      </c>
      <c r="E401" s="110">
        <v>42</v>
      </c>
      <c r="F401" s="110">
        <v>22</v>
      </c>
      <c r="G401" s="110">
        <v>4.3</v>
      </c>
      <c r="H401" s="110">
        <v>40.9</v>
      </c>
      <c r="I401" s="110">
        <v>108</v>
      </c>
      <c r="J401" s="110">
        <v>21.3</v>
      </c>
      <c r="K401" s="110">
        <v>47.2</v>
      </c>
      <c r="L401" s="110">
        <v>159</v>
      </c>
      <c r="M401" s="110">
        <v>31.3</v>
      </c>
      <c r="N401" s="110">
        <v>47.8</v>
      </c>
      <c r="O401" s="110">
        <v>88</v>
      </c>
      <c r="P401" s="110">
        <v>17.3</v>
      </c>
      <c r="Q401" s="110">
        <v>48.9</v>
      </c>
    </row>
    <row r="402" spans="1:17" ht="38.25" x14ac:dyDescent="0.2">
      <c r="A402" s="108" t="s">
        <v>1270</v>
      </c>
      <c r="B402" s="110">
        <v>308</v>
      </c>
      <c r="C402" s="110">
        <v>81</v>
      </c>
      <c r="D402" s="110">
        <v>26.3</v>
      </c>
      <c r="E402" s="110">
        <v>45.7</v>
      </c>
      <c r="F402" s="110">
        <v>17</v>
      </c>
      <c r="G402" s="110">
        <v>5.5</v>
      </c>
      <c r="H402" s="110">
        <v>35.299999999999997</v>
      </c>
      <c r="I402" s="110">
        <v>66</v>
      </c>
      <c r="J402" s="110">
        <v>21.4</v>
      </c>
      <c r="K402" s="110">
        <v>51.5</v>
      </c>
      <c r="L402" s="110">
        <v>110</v>
      </c>
      <c r="M402" s="110">
        <v>35.700000000000003</v>
      </c>
      <c r="N402" s="110">
        <v>46.4</v>
      </c>
      <c r="O402" s="110">
        <v>34</v>
      </c>
      <c r="P402" s="110">
        <v>11</v>
      </c>
      <c r="Q402" s="110">
        <v>38.200000000000003</v>
      </c>
    </row>
    <row r="403" spans="1:17" ht="51" x14ac:dyDescent="0.2">
      <c r="A403" s="108" t="s">
        <v>1271</v>
      </c>
      <c r="B403" s="110">
        <v>415</v>
      </c>
      <c r="C403" s="110">
        <v>111</v>
      </c>
      <c r="D403" s="110">
        <v>26.7</v>
      </c>
      <c r="E403" s="110">
        <v>51.4</v>
      </c>
      <c r="F403" s="110">
        <v>27</v>
      </c>
      <c r="G403" s="110">
        <v>6.5</v>
      </c>
      <c r="H403" s="110">
        <v>48.1</v>
      </c>
      <c r="I403" s="110">
        <v>87</v>
      </c>
      <c r="J403" s="110">
        <v>21</v>
      </c>
      <c r="K403" s="110">
        <v>48.3</v>
      </c>
      <c r="L403" s="110">
        <v>132</v>
      </c>
      <c r="M403" s="110">
        <v>31.8</v>
      </c>
      <c r="N403" s="110">
        <v>51.5</v>
      </c>
      <c r="O403" s="110">
        <v>58</v>
      </c>
      <c r="P403" s="110">
        <v>14</v>
      </c>
      <c r="Q403" s="110">
        <v>41.4</v>
      </c>
    </row>
    <row r="404" spans="1:17" ht="38.25" x14ac:dyDescent="0.2">
      <c r="A404" s="108" t="s">
        <v>1272</v>
      </c>
      <c r="B404" s="110">
        <v>86</v>
      </c>
      <c r="C404" s="110">
        <v>18</v>
      </c>
      <c r="D404" s="110">
        <v>20.9</v>
      </c>
      <c r="E404" s="110">
        <v>38.9</v>
      </c>
      <c r="F404" s="110">
        <v>6</v>
      </c>
      <c r="G404" s="110">
        <v>7</v>
      </c>
      <c r="H404" s="110">
        <v>33.299999999999997</v>
      </c>
      <c r="I404" s="110">
        <v>11</v>
      </c>
      <c r="J404" s="110">
        <v>12.8</v>
      </c>
      <c r="K404" s="110">
        <v>36.4</v>
      </c>
      <c r="L404" s="110">
        <v>28</v>
      </c>
      <c r="M404" s="110">
        <v>32.6</v>
      </c>
      <c r="N404" s="110">
        <v>46.4</v>
      </c>
      <c r="O404" s="110">
        <v>23</v>
      </c>
      <c r="P404" s="110">
        <v>26.7</v>
      </c>
      <c r="Q404" s="110">
        <v>56.5</v>
      </c>
    </row>
    <row r="405" spans="1:17" ht="38.25" x14ac:dyDescent="0.2">
      <c r="A405" s="108" t="s">
        <v>1273</v>
      </c>
      <c r="B405" s="110">
        <v>77</v>
      </c>
      <c r="C405" s="110">
        <v>19</v>
      </c>
      <c r="D405" s="110">
        <v>24.7</v>
      </c>
      <c r="E405" s="110">
        <v>47.4</v>
      </c>
      <c r="F405" s="110">
        <v>2</v>
      </c>
      <c r="G405" s="110">
        <v>2.6</v>
      </c>
      <c r="H405" s="110">
        <v>50</v>
      </c>
      <c r="I405" s="110">
        <v>22</v>
      </c>
      <c r="J405" s="110">
        <v>28.6</v>
      </c>
      <c r="K405" s="110">
        <v>59.1</v>
      </c>
      <c r="L405" s="110">
        <v>25</v>
      </c>
      <c r="M405" s="110">
        <v>32.5</v>
      </c>
      <c r="N405" s="110">
        <v>52</v>
      </c>
      <c r="O405" s="110">
        <v>9</v>
      </c>
      <c r="P405" s="110">
        <v>11.7</v>
      </c>
      <c r="Q405" s="110">
        <v>44.4</v>
      </c>
    </row>
    <row r="406" spans="1:17" ht="51" x14ac:dyDescent="0.2">
      <c r="A406" s="108" t="s">
        <v>1274</v>
      </c>
      <c r="B406" s="110">
        <v>156</v>
      </c>
      <c r="C406" s="110">
        <v>33</v>
      </c>
      <c r="D406" s="110">
        <v>21.2</v>
      </c>
      <c r="E406" s="110">
        <v>45.5</v>
      </c>
      <c r="F406" s="110">
        <v>14</v>
      </c>
      <c r="G406" s="110">
        <v>9</v>
      </c>
      <c r="H406" s="110">
        <v>50</v>
      </c>
      <c r="I406" s="110">
        <v>33</v>
      </c>
      <c r="J406" s="110">
        <v>21.2</v>
      </c>
      <c r="K406" s="110">
        <v>54.5</v>
      </c>
      <c r="L406" s="110">
        <v>57</v>
      </c>
      <c r="M406" s="110">
        <v>36.5</v>
      </c>
      <c r="N406" s="110">
        <v>45.6</v>
      </c>
      <c r="O406" s="110">
        <v>19</v>
      </c>
      <c r="P406" s="110">
        <v>12.2</v>
      </c>
      <c r="Q406" s="110">
        <v>52.6</v>
      </c>
    </row>
    <row r="407" spans="1:17" ht="38.25" x14ac:dyDescent="0.2">
      <c r="A407" s="108" t="s">
        <v>1275</v>
      </c>
      <c r="B407" s="110">
        <v>278</v>
      </c>
      <c r="C407" s="110">
        <v>55</v>
      </c>
      <c r="D407" s="110">
        <v>19.8</v>
      </c>
      <c r="E407" s="110">
        <v>50.9</v>
      </c>
      <c r="F407" s="110">
        <v>18</v>
      </c>
      <c r="G407" s="110">
        <v>6.5</v>
      </c>
      <c r="H407" s="110">
        <v>33.299999999999997</v>
      </c>
      <c r="I407" s="110">
        <v>64</v>
      </c>
      <c r="J407" s="110">
        <v>23</v>
      </c>
      <c r="K407" s="110">
        <v>51.6</v>
      </c>
      <c r="L407" s="110">
        <v>102</v>
      </c>
      <c r="M407" s="110">
        <v>36.700000000000003</v>
      </c>
      <c r="N407" s="110">
        <v>46.1</v>
      </c>
      <c r="O407" s="110">
        <v>39</v>
      </c>
      <c r="P407" s="110">
        <v>14</v>
      </c>
      <c r="Q407" s="110">
        <v>48.7</v>
      </c>
    </row>
    <row r="408" spans="1:17" ht="51" x14ac:dyDescent="0.2">
      <c r="A408" s="108" t="s">
        <v>1276</v>
      </c>
      <c r="B408" s="110">
        <v>175</v>
      </c>
      <c r="C408" s="110">
        <v>43</v>
      </c>
      <c r="D408" s="110">
        <v>24.6</v>
      </c>
      <c r="E408" s="110">
        <v>32.6</v>
      </c>
      <c r="F408" s="110">
        <v>12</v>
      </c>
      <c r="G408" s="110">
        <v>6.9</v>
      </c>
      <c r="H408" s="110">
        <v>41.7</v>
      </c>
      <c r="I408" s="110">
        <v>38</v>
      </c>
      <c r="J408" s="110">
        <v>21.7</v>
      </c>
      <c r="K408" s="110">
        <v>44.7</v>
      </c>
      <c r="L408" s="110">
        <v>61</v>
      </c>
      <c r="M408" s="110">
        <v>34.9</v>
      </c>
      <c r="N408" s="110">
        <v>41</v>
      </c>
      <c r="O408" s="110">
        <v>21</v>
      </c>
      <c r="P408" s="110">
        <v>12</v>
      </c>
      <c r="Q408" s="110">
        <v>42.9</v>
      </c>
    </row>
    <row r="409" spans="1:17" ht="38.25" x14ac:dyDescent="0.2">
      <c r="A409" s="108" t="s">
        <v>1277</v>
      </c>
      <c r="B409" s="110">
        <v>154</v>
      </c>
      <c r="C409" s="110">
        <v>31</v>
      </c>
      <c r="D409" s="110">
        <v>20.100000000000001</v>
      </c>
      <c r="E409" s="110">
        <v>58.1</v>
      </c>
      <c r="F409" s="110">
        <v>20</v>
      </c>
      <c r="G409" s="110">
        <v>13</v>
      </c>
      <c r="H409" s="110">
        <v>60</v>
      </c>
      <c r="I409" s="110">
        <v>32</v>
      </c>
      <c r="J409" s="110">
        <v>20.8</v>
      </c>
      <c r="K409" s="110">
        <v>46.9</v>
      </c>
      <c r="L409" s="110">
        <v>44</v>
      </c>
      <c r="M409" s="110">
        <v>28.6</v>
      </c>
      <c r="N409" s="110">
        <v>56.8</v>
      </c>
      <c r="O409" s="110">
        <v>27</v>
      </c>
      <c r="P409" s="110">
        <v>17.5</v>
      </c>
      <c r="Q409" s="110">
        <v>40.700000000000003</v>
      </c>
    </row>
    <row r="410" spans="1:17" ht="38.25" x14ac:dyDescent="0.2">
      <c r="A410" s="108" t="s">
        <v>1278</v>
      </c>
      <c r="B410" s="110">
        <v>474</v>
      </c>
      <c r="C410" s="110">
        <v>136</v>
      </c>
      <c r="D410" s="110">
        <v>28.7</v>
      </c>
      <c r="E410" s="110">
        <v>43.4</v>
      </c>
      <c r="F410" s="110">
        <v>22</v>
      </c>
      <c r="G410" s="110">
        <v>4.5999999999999996</v>
      </c>
      <c r="H410" s="110">
        <v>36.4</v>
      </c>
      <c r="I410" s="110">
        <v>110</v>
      </c>
      <c r="J410" s="110">
        <v>23.2</v>
      </c>
      <c r="K410" s="110">
        <v>49.1</v>
      </c>
      <c r="L410" s="110">
        <v>156</v>
      </c>
      <c r="M410" s="110">
        <v>32.9</v>
      </c>
      <c r="N410" s="110">
        <v>46.8</v>
      </c>
      <c r="O410" s="110">
        <v>50</v>
      </c>
      <c r="P410" s="110">
        <v>10.5</v>
      </c>
      <c r="Q410" s="110">
        <v>46</v>
      </c>
    </row>
    <row r="411" spans="1:17" ht="51" x14ac:dyDescent="0.2">
      <c r="A411" s="108" t="s">
        <v>1279</v>
      </c>
      <c r="B411" s="110">
        <v>288</v>
      </c>
      <c r="C411" s="110">
        <v>67</v>
      </c>
      <c r="D411" s="110">
        <v>23.3</v>
      </c>
      <c r="E411" s="110">
        <v>46.3</v>
      </c>
      <c r="F411" s="110">
        <v>12</v>
      </c>
      <c r="G411" s="110">
        <v>4.2</v>
      </c>
      <c r="H411" s="110">
        <v>50</v>
      </c>
      <c r="I411" s="110">
        <v>58</v>
      </c>
      <c r="J411" s="110">
        <v>20.100000000000001</v>
      </c>
      <c r="K411" s="110">
        <v>53.4</v>
      </c>
      <c r="L411" s="110">
        <v>111</v>
      </c>
      <c r="M411" s="110">
        <v>38.5</v>
      </c>
      <c r="N411" s="110">
        <v>43.2</v>
      </c>
      <c r="O411" s="110">
        <v>40</v>
      </c>
      <c r="P411" s="110">
        <v>13.9</v>
      </c>
      <c r="Q411" s="110">
        <v>45</v>
      </c>
    </row>
    <row r="412" spans="1:17" ht="51" x14ac:dyDescent="0.2">
      <c r="A412" s="108" t="s">
        <v>1280</v>
      </c>
      <c r="B412" s="110">
        <v>140</v>
      </c>
      <c r="C412" s="110">
        <v>25</v>
      </c>
      <c r="D412" s="110">
        <v>17.899999999999999</v>
      </c>
      <c r="E412" s="110">
        <v>44</v>
      </c>
      <c r="F412" s="110">
        <v>15</v>
      </c>
      <c r="G412" s="110">
        <v>10.7</v>
      </c>
      <c r="H412" s="110">
        <v>33.299999999999997</v>
      </c>
      <c r="I412" s="110">
        <v>18</v>
      </c>
      <c r="J412" s="110">
        <v>12.9</v>
      </c>
      <c r="K412" s="110">
        <v>50</v>
      </c>
      <c r="L412" s="110">
        <v>60</v>
      </c>
      <c r="M412" s="110">
        <v>42.9</v>
      </c>
      <c r="N412" s="110">
        <v>45</v>
      </c>
      <c r="O412" s="110">
        <v>22</v>
      </c>
      <c r="P412" s="110">
        <v>15.7</v>
      </c>
      <c r="Q412" s="110">
        <v>50</v>
      </c>
    </row>
    <row r="413" spans="1:17" ht="51" x14ac:dyDescent="0.2">
      <c r="A413" s="108" t="s">
        <v>1281</v>
      </c>
      <c r="B413" s="110">
        <v>275</v>
      </c>
      <c r="C413" s="110">
        <v>80</v>
      </c>
      <c r="D413" s="110">
        <v>29.1</v>
      </c>
      <c r="E413" s="110">
        <v>47.5</v>
      </c>
      <c r="F413" s="110">
        <v>18</v>
      </c>
      <c r="G413" s="110">
        <v>6.5</v>
      </c>
      <c r="H413" s="110">
        <v>33.299999999999997</v>
      </c>
      <c r="I413" s="110">
        <v>67</v>
      </c>
      <c r="J413" s="110">
        <v>24.4</v>
      </c>
      <c r="K413" s="110">
        <v>47.8</v>
      </c>
      <c r="L413" s="110">
        <v>75</v>
      </c>
      <c r="M413" s="110">
        <v>27.3</v>
      </c>
      <c r="N413" s="110">
        <v>46.7</v>
      </c>
      <c r="O413" s="110">
        <v>35</v>
      </c>
      <c r="P413" s="110">
        <v>12.7</v>
      </c>
      <c r="Q413" s="110">
        <v>45.7</v>
      </c>
    </row>
    <row r="414" spans="1:17" ht="38.25" x14ac:dyDescent="0.2">
      <c r="A414" s="108" t="s">
        <v>1282</v>
      </c>
      <c r="B414" s="110">
        <v>155</v>
      </c>
      <c r="C414" s="110">
        <v>49</v>
      </c>
      <c r="D414" s="110">
        <v>31.6</v>
      </c>
      <c r="E414" s="110">
        <v>49</v>
      </c>
      <c r="F414" s="110">
        <v>11</v>
      </c>
      <c r="G414" s="110">
        <v>7.1</v>
      </c>
      <c r="H414" s="110">
        <v>36.4</v>
      </c>
      <c r="I414" s="110">
        <v>40</v>
      </c>
      <c r="J414" s="110">
        <v>25.8</v>
      </c>
      <c r="K414" s="110">
        <v>55</v>
      </c>
      <c r="L414" s="110">
        <v>41</v>
      </c>
      <c r="M414" s="110">
        <v>26.5</v>
      </c>
      <c r="N414" s="110">
        <v>41.5</v>
      </c>
      <c r="O414" s="110">
        <v>14</v>
      </c>
      <c r="P414" s="110">
        <v>9</v>
      </c>
      <c r="Q414" s="110">
        <v>64.3</v>
      </c>
    </row>
    <row r="415" spans="1:17" ht="38.25" x14ac:dyDescent="0.2">
      <c r="A415" s="108" t="s">
        <v>1283</v>
      </c>
      <c r="B415" s="110">
        <v>293</v>
      </c>
      <c r="C415" s="110">
        <v>70</v>
      </c>
      <c r="D415" s="110">
        <v>23.9</v>
      </c>
      <c r="E415" s="110">
        <v>50</v>
      </c>
      <c r="F415" s="110">
        <v>14</v>
      </c>
      <c r="G415" s="110">
        <v>4.8</v>
      </c>
      <c r="H415" s="110">
        <v>42.9</v>
      </c>
      <c r="I415" s="110">
        <v>72</v>
      </c>
      <c r="J415" s="110">
        <v>24.6</v>
      </c>
      <c r="K415" s="110">
        <v>50</v>
      </c>
      <c r="L415" s="110">
        <v>90</v>
      </c>
      <c r="M415" s="110">
        <v>30.7</v>
      </c>
      <c r="N415" s="110">
        <v>43.3</v>
      </c>
      <c r="O415" s="110">
        <v>47</v>
      </c>
      <c r="P415" s="110">
        <v>16</v>
      </c>
      <c r="Q415" s="110">
        <v>46.8</v>
      </c>
    </row>
    <row r="416" spans="1:17" ht="38.25" x14ac:dyDescent="0.2">
      <c r="A416" s="108" t="s">
        <v>1284</v>
      </c>
      <c r="B416" s="110">
        <v>293</v>
      </c>
      <c r="C416" s="110">
        <v>57</v>
      </c>
      <c r="D416" s="110">
        <v>19.5</v>
      </c>
      <c r="E416" s="110">
        <v>43.9</v>
      </c>
      <c r="F416" s="110">
        <v>32</v>
      </c>
      <c r="G416" s="110">
        <v>10.9</v>
      </c>
      <c r="H416" s="110">
        <v>46.9</v>
      </c>
      <c r="I416" s="110">
        <v>56</v>
      </c>
      <c r="J416" s="110">
        <v>19.100000000000001</v>
      </c>
      <c r="K416" s="110">
        <v>51.8</v>
      </c>
      <c r="L416" s="110">
        <v>107</v>
      </c>
      <c r="M416" s="110">
        <v>36.5</v>
      </c>
      <c r="N416" s="110">
        <v>46.7</v>
      </c>
      <c r="O416" s="110">
        <v>41</v>
      </c>
      <c r="P416" s="110">
        <v>14</v>
      </c>
      <c r="Q416" s="110">
        <v>53.7</v>
      </c>
    </row>
    <row r="417" spans="1:17" ht="38.25" x14ac:dyDescent="0.2">
      <c r="A417" s="108" t="s">
        <v>1285</v>
      </c>
      <c r="B417" s="110">
        <v>299</v>
      </c>
      <c r="C417" s="110">
        <v>70</v>
      </c>
      <c r="D417" s="110">
        <v>23.4</v>
      </c>
      <c r="E417" s="110">
        <v>54.3</v>
      </c>
      <c r="F417" s="110">
        <v>32</v>
      </c>
      <c r="G417" s="110">
        <v>10.7</v>
      </c>
      <c r="H417" s="110">
        <v>37.5</v>
      </c>
      <c r="I417" s="110">
        <v>56</v>
      </c>
      <c r="J417" s="110">
        <v>18.7</v>
      </c>
      <c r="K417" s="110">
        <v>48.2</v>
      </c>
      <c r="L417" s="110">
        <v>107</v>
      </c>
      <c r="M417" s="110">
        <v>35.799999999999997</v>
      </c>
      <c r="N417" s="110">
        <v>48.6</v>
      </c>
      <c r="O417" s="110">
        <v>34</v>
      </c>
      <c r="P417" s="110">
        <v>11.4</v>
      </c>
      <c r="Q417" s="110">
        <v>50</v>
      </c>
    </row>
    <row r="418" spans="1:17" ht="51" x14ac:dyDescent="0.2">
      <c r="A418" s="108" t="s">
        <v>1286</v>
      </c>
      <c r="B418" s="110">
        <v>169</v>
      </c>
      <c r="C418" s="110">
        <v>30</v>
      </c>
      <c r="D418" s="110">
        <v>17.8</v>
      </c>
      <c r="E418" s="110">
        <v>26.7</v>
      </c>
      <c r="F418" s="110">
        <v>16</v>
      </c>
      <c r="G418" s="110">
        <v>9.5</v>
      </c>
      <c r="H418" s="110">
        <v>37.5</v>
      </c>
      <c r="I418" s="110">
        <v>30</v>
      </c>
      <c r="J418" s="110">
        <v>17.8</v>
      </c>
      <c r="K418" s="110">
        <v>53.3</v>
      </c>
      <c r="L418" s="110">
        <v>57</v>
      </c>
      <c r="M418" s="110">
        <v>33.700000000000003</v>
      </c>
      <c r="N418" s="110">
        <v>49.1</v>
      </c>
      <c r="O418" s="110">
        <v>36</v>
      </c>
      <c r="P418" s="110">
        <v>21.3</v>
      </c>
      <c r="Q418" s="110">
        <v>55.6</v>
      </c>
    </row>
    <row r="419" spans="1:17" ht="38.25" x14ac:dyDescent="0.2">
      <c r="A419" s="108" t="s">
        <v>1287</v>
      </c>
      <c r="B419" s="110">
        <v>156</v>
      </c>
      <c r="C419" s="110">
        <v>38</v>
      </c>
      <c r="D419" s="110">
        <v>24.4</v>
      </c>
      <c r="E419" s="110">
        <v>50</v>
      </c>
      <c r="F419" s="110">
        <v>11</v>
      </c>
      <c r="G419" s="110">
        <v>7.1</v>
      </c>
      <c r="H419" s="110">
        <v>27.3</v>
      </c>
      <c r="I419" s="110">
        <v>35</v>
      </c>
      <c r="J419" s="110">
        <v>22.4</v>
      </c>
      <c r="K419" s="110">
        <v>42.9</v>
      </c>
      <c r="L419" s="110">
        <v>55</v>
      </c>
      <c r="M419" s="110">
        <v>35.299999999999997</v>
      </c>
      <c r="N419" s="110">
        <v>50.9</v>
      </c>
      <c r="O419" s="110">
        <v>17</v>
      </c>
      <c r="P419" s="110">
        <v>10.9</v>
      </c>
      <c r="Q419" s="110">
        <v>58.8</v>
      </c>
    </row>
    <row r="420" spans="1:17" ht="38.25" x14ac:dyDescent="0.2">
      <c r="A420" s="108" t="s">
        <v>1288</v>
      </c>
      <c r="B420" s="109">
        <v>1797</v>
      </c>
      <c r="C420" s="110">
        <v>464</v>
      </c>
      <c r="D420" s="110">
        <v>25.8</v>
      </c>
      <c r="E420" s="110">
        <v>47</v>
      </c>
      <c r="F420" s="110">
        <v>137</v>
      </c>
      <c r="G420" s="110">
        <v>7.6</v>
      </c>
      <c r="H420" s="110">
        <v>46.7</v>
      </c>
      <c r="I420" s="110">
        <v>431</v>
      </c>
      <c r="J420" s="110">
        <v>24</v>
      </c>
      <c r="K420" s="110">
        <v>48.7</v>
      </c>
      <c r="L420" s="110">
        <v>579</v>
      </c>
      <c r="M420" s="110">
        <v>32.200000000000003</v>
      </c>
      <c r="N420" s="110">
        <v>48.9</v>
      </c>
      <c r="O420" s="110">
        <v>186</v>
      </c>
      <c r="P420" s="110">
        <v>10.4</v>
      </c>
      <c r="Q420" s="110">
        <v>46.8</v>
      </c>
    </row>
    <row r="421" spans="1:17" ht="38.25" x14ac:dyDescent="0.2">
      <c r="A421" s="108" t="s">
        <v>1289</v>
      </c>
      <c r="B421" s="110">
        <v>485</v>
      </c>
      <c r="C421" s="110">
        <v>112</v>
      </c>
      <c r="D421" s="110">
        <v>23.1</v>
      </c>
      <c r="E421" s="110">
        <v>45.5</v>
      </c>
      <c r="F421" s="110">
        <v>16</v>
      </c>
      <c r="G421" s="110">
        <v>3.3</v>
      </c>
      <c r="H421" s="110">
        <v>31.3</v>
      </c>
      <c r="I421" s="110">
        <v>107</v>
      </c>
      <c r="J421" s="110">
        <v>22.1</v>
      </c>
      <c r="K421" s="110">
        <v>45.8</v>
      </c>
      <c r="L421" s="110">
        <v>186</v>
      </c>
      <c r="M421" s="110">
        <v>38.4</v>
      </c>
      <c r="N421" s="110">
        <v>48.4</v>
      </c>
      <c r="O421" s="110">
        <v>64</v>
      </c>
      <c r="P421" s="110">
        <v>13.2</v>
      </c>
      <c r="Q421" s="110">
        <v>45.3</v>
      </c>
    </row>
    <row r="422" spans="1:17" ht="38.25" x14ac:dyDescent="0.2">
      <c r="A422" s="108" t="s">
        <v>1290</v>
      </c>
      <c r="B422" s="110">
        <v>446</v>
      </c>
      <c r="C422" s="110">
        <v>116</v>
      </c>
      <c r="D422" s="110">
        <v>26</v>
      </c>
      <c r="E422" s="110">
        <v>46.6</v>
      </c>
      <c r="F422" s="110">
        <v>24</v>
      </c>
      <c r="G422" s="110">
        <v>5.4</v>
      </c>
      <c r="H422" s="110">
        <v>45.8</v>
      </c>
      <c r="I422" s="110">
        <v>102</v>
      </c>
      <c r="J422" s="110">
        <v>22.9</v>
      </c>
      <c r="K422" s="110">
        <v>47.1</v>
      </c>
      <c r="L422" s="110">
        <v>163</v>
      </c>
      <c r="M422" s="110">
        <v>36.5</v>
      </c>
      <c r="N422" s="110">
        <v>49.7</v>
      </c>
      <c r="O422" s="110">
        <v>41</v>
      </c>
      <c r="P422" s="110">
        <v>9.1999999999999993</v>
      </c>
      <c r="Q422" s="110">
        <v>36.6</v>
      </c>
    </row>
    <row r="423" spans="1:17" ht="38.25" x14ac:dyDescent="0.2">
      <c r="A423" s="108" t="s">
        <v>1291</v>
      </c>
      <c r="B423" s="110">
        <v>159</v>
      </c>
      <c r="C423" s="110">
        <v>39</v>
      </c>
      <c r="D423" s="110">
        <v>24.5</v>
      </c>
      <c r="E423" s="110">
        <v>41</v>
      </c>
      <c r="F423" s="110">
        <v>13</v>
      </c>
      <c r="G423" s="110">
        <v>8.1999999999999993</v>
      </c>
      <c r="H423" s="110">
        <v>38.5</v>
      </c>
      <c r="I423" s="110">
        <v>30</v>
      </c>
      <c r="J423" s="110">
        <v>18.899999999999999</v>
      </c>
      <c r="K423" s="110">
        <v>50</v>
      </c>
      <c r="L423" s="110">
        <v>46</v>
      </c>
      <c r="M423" s="110">
        <v>28.9</v>
      </c>
      <c r="N423" s="110">
        <v>41.3</v>
      </c>
      <c r="O423" s="110">
        <v>31</v>
      </c>
      <c r="P423" s="110">
        <v>19.5</v>
      </c>
      <c r="Q423" s="110">
        <v>54.8</v>
      </c>
    </row>
    <row r="424" spans="1:17" ht="51" x14ac:dyDescent="0.2">
      <c r="A424" s="108" t="s">
        <v>1292</v>
      </c>
      <c r="B424" s="110">
        <v>368</v>
      </c>
      <c r="C424" s="110">
        <v>123</v>
      </c>
      <c r="D424" s="110">
        <v>33.4</v>
      </c>
      <c r="E424" s="110">
        <v>47.2</v>
      </c>
      <c r="F424" s="110">
        <v>23</v>
      </c>
      <c r="G424" s="110">
        <v>6.3</v>
      </c>
      <c r="H424" s="110">
        <v>39.1</v>
      </c>
      <c r="I424" s="110">
        <v>90</v>
      </c>
      <c r="J424" s="110">
        <v>24.5</v>
      </c>
      <c r="K424" s="110">
        <v>48.9</v>
      </c>
      <c r="L424" s="110">
        <v>102</v>
      </c>
      <c r="M424" s="110">
        <v>27.7</v>
      </c>
      <c r="N424" s="110">
        <v>46.1</v>
      </c>
      <c r="O424" s="110">
        <v>30</v>
      </c>
      <c r="P424" s="110">
        <v>8.1999999999999993</v>
      </c>
      <c r="Q424" s="110">
        <v>43.3</v>
      </c>
    </row>
    <row r="425" spans="1:17" ht="38.25" x14ac:dyDescent="0.2">
      <c r="A425" s="108" t="s">
        <v>1293</v>
      </c>
      <c r="B425" s="110">
        <v>259</v>
      </c>
      <c r="C425" s="110">
        <v>67</v>
      </c>
      <c r="D425" s="110">
        <v>25.9</v>
      </c>
      <c r="E425" s="110">
        <v>52.2</v>
      </c>
      <c r="F425" s="110">
        <v>13</v>
      </c>
      <c r="G425" s="110">
        <v>5</v>
      </c>
      <c r="H425" s="110">
        <v>61.5</v>
      </c>
      <c r="I425" s="110">
        <v>57</v>
      </c>
      <c r="J425" s="110">
        <v>22</v>
      </c>
      <c r="K425" s="110">
        <v>52.6</v>
      </c>
      <c r="L425" s="110">
        <v>96</v>
      </c>
      <c r="M425" s="110">
        <v>37.1</v>
      </c>
      <c r="N425" s="110">
        <v>47.9</v>
      </c>
      <c r="O425" s="110">
        <v>26</v>
      </c>
      <c r="P425" s="110">
        <v>10</v>
      </c>
      <c r="Q425" s="110">
        <v>46.2</v>
      </c>
    </row>
    <row r="426" spans="1:17" ht="38.25" x14ac:dyDescent="0.2">
      <c r="A426" s="108" t="s">
        <v>1294</v>
      </c>
      <c r="B426" s="110">
        <v>174</v>
      </c>
      <c r="C426" s="110">
        <v>50</v>
      </c>
      <c r="D426" s="110">
        <v>28.7</v>
      </c>
      <c r="E426" s="110">
        <v>52</v>
      </c>
      <c r="F426" s="110">
        <v>8</v>
      </c>
      <c r="G426" s="110">
        <v>4.5999999999999996</v>
      </c>
      <c r="H426" s="110">
        <v>50</v>
      </c>
      <c r="I426" s="110">
        <v>43</v>
      </c>
      <c r="J426" s="110">
        <v>24.7</v>
      </c>
      <c r="K426" s="110">
        <v>51.2</v>
      </c>
      <c r="L426" s="110">
        <v>49</v>
      </c>
      <c r="M426" s="110">
        <v>28.2</v>
      </c>
      <c r="N426" s="110">
        <v>49</v>
      </c>
      <c r="O426" s="110">
        <v>24</v>
      </c>
      <c r="P426" s="110">
        <v>13.8</v>
      </c>
      <c r="Q426" s="110">
        <v>41.7</v>
      </c>
    </row>
    <row r="427" spans="1:17" ht="38.25" x14ac:dyDescent="0.2">
      <c r="A427" s="108" t="s">
        <v>1295</v>
      </c>
      <c r="B427" s="110">
        <v>103</v>
      </c>
      <c r="C427" s="110">
        <v>34</v>
      </c>
      <c r="D427" s="110">
        <v>33</v>
      </c>
      <c r="E427" s="110">
        <v>61.8</v>
      </c>
      <c r="F427" s="110">
        <v>2</v>
      </c>
      <c r="G427" s="110">
        <v>1.9</v>
      </c>
      <c r="H427" s="110">
        <v>50</v>
      </c>
      <c r="I427" s="110">
        <v>25</v>
      </c>
      <c r="J427" s="110">
        <v>24.3</v>
      </c>
      <c r="K427" s="110">
        <v>52</v>
      </c>
      <c r="L427" s="110">
        <v>28</v>
      </c>
      <c r="M427" s="110">
        <v>27.2</v>
      </c>
      <c r="N427" s="110">
        <v>53.6</v>
      </c>
      <c r="O427" s="110">
        <v>14</v>
      </c>
      <c r="P427" s="110">
        <v>13.6</v>
      </c>
      <c r="Q427" s="110">
        <v>35.700000000000003</v>
      </c>
    </row>
    <row r="428" spans="1:17" ht="63.75" x14ac:dyDescent="0.2">
      <c r="A428" s="108" t="s">
        <v>1296</v>
      </c>
      <c r="B428" s="110">
        <v>111</v>
      </c>
      <c r="C428" s="110">
        <v>17</v>
      </c>
      <c r="D428" s="110">
        <v>15.3</v>
      </c>
      <c r="E428" s="110">
        <v>47.1</v>
      </c>
      <c r="F428" s="110">
        <v>2</v>
      </c>
      <c r="G428" s="110">
        <v>1.8</v>
      </c>
      <c r="H428" s="110">
        <v>50</v>
      </c>
      <c r="I428" s="110">
        <v>14</v>
      </c>
      <c r="J428" s="110">
        <v>12.6</v>
      </c>
      <c r="K428" s="110">
        <v>57.1</v>
      </c>
      <c r="L428" s="110">
        <v>48</v>
      </c>
      <c r="M428" s="110">
        <v>43.2</v>
      </c>
      <c r="N428" s="110">
        <v>43.8</v>
      </c>
      <c r="O428" s="110">
        <v>30</v>
      </c>
      <c r="P428" s="110">
        <v>27</v>
      </c>
      <c r="Q428" s="110">
        <v>50</v>
      </c>
    </row>
    <row r="429" spans="1:17" ht="51" x14ac:dyDescent="0.2">
      <c r="A429" s="108" t="s">
        <v>1297</v>
      </c>
      <c r="B429" s="110">
        <v>113</v>
      </c>
      <c r="C429" s="110">
        <v>30</v>
      </c>
      <c r="D429" s="110">
        <v>26.5</v>
      </c>
      <c r="E429" s="110">
        <v>60</v>
      </c>
      <c r="F429" s="110">
        <v>12</v>
      </c>
      <c r="G429" s="110">
        <v>10.6</v>
      </c>
      <c r="H429" s="110">
        <v>41.7</v>
      </c>
      <c r="I429" s="110">
        <v>19</v>
      </c>
      <c r="J429" s="110">
        <v>16.8</v>
      </c>
      <c r="K429" s="110">
        <v>57.9</v>
      </c>
      <c r="L429" s="110">
        <v>31</v>
      </c>
      <c r="M429" s="110">
        <v>27.4</v>
      </c>
      <c r="N429" s="110">
        <v>45.2</v>
      </c>
      <c r="O429" s="110">
        <v>21</v>
      </c>
      <c r="P429" s="110">
        <v>18.600000000000001</v>
      </c>
      <c r="Q429" s="110">
        <v>57.1</v>
      </c>
    </row>
    <row r="430" spans="1:17" ht="51" x14ac:dyDescent="0.2">
      <c r="A430" s="108" t="s">
        <v>1298</v>
      </c>
      <c r="B430" s="110">
        <v>872</v>
      </c>
      <c r="C430" s="110">
        <v>224</v>
      </c>
      <c r="D430" s="110">
        <v>25.7</v>
      </c>
      <c r="E430" s="110">
        <v>46</v>
      </c>
      <c r="F430" s="110">
        <v>69</v>
      </c>
      <c r="G430" s="110">
        <v>7.9</v>
      </c>
      <c r="H430" s="110">
        <v>34.799999999999997</v>
      </c>
      <c r="I430" s="110">
        <v>211</v>
      </c>
      <c r="J430" s="110">
        <v>24.2</v>
      </c>
      <c r="K430" s="110">
        <v>49.8</v>
      </c>
      <c r="L430" s="110">
        <v>244</v>
      </c>
      <c r="M430" s="110">
        <v>28</v>
      </c>
      <c r="N430" s="110">
        <v>49.6</v>
      </c>
      <c r="O430" s="110">
        <v>124</v>
      </c>
      <c r="P430" s="110">
        <v>14.2</v>
      </c>
      <c r="Q430" s="110">
        <v>51.6</v>
      </c>
    </row>
    <row r="431" spans="1:17" ht="51" x14ac:dyDescent="0.2">
      <c r="A431" s="108" t="s">
        <v>1299</v>
      </c>
      <c r="B431" s="110">
        <v>400</v>
      </c>
      <c r="C431" s="110">
        <v>102</v>
      </c>
      <c r="D431" s="110">
        <v>25.5</v>
      </c>
      <c r="E431" s="110">
        <v>46.1</v>
      </c>
      <c r="F431" s="110">
        <v>30</v>
      </c>
      <c r="G431" s="110">
        <v>7.5</v>
      </c>
      <c r="H431" s="110">
        <v>33.299999999999997</v>
      </c>
      <c r="I431" s="110">
        <v>95</v>
      </c>
      <c r="J431" s="110">
        <v>23.8</v>
      </c>
      <c r="K431" s="110">
        <v>46.3</v>
      </c>
      <c r="L431" s="110">
        <v>114</v>
      </c>
      <c r="M431" s="110">
        <v>28.5</v>
      </c>
      <c r="N431" s="110">
        <v>51.8</v>
      </c>
      <c r="O431" s="110">
        <v>59</v>
      </c>
      <c r="P431" s="110">
        <v>14.8</v>
      </c>
      <c r="Q431" s="110">
        <v>47.5</v>
      </c>
    </row>
    <row r="432" spans="1:17" ht="51" x14ac:dyDescent="0.2">
      <c r="A432" s="108" t="s">
        <v>1300</v>
      </c>
      <c r="B432" s="110">
        <v>339</v>
      </c>
      <c r="C432" s="110">
        <v>93</v>
      </c>
      <c r="D432" s="110">
        <v>27.4</v>
      </c>
      <c r="E432" s="110">
        <v>53.8</v>
      </c>
      <c r="F432" s="110">
        <v>28</v>
      </c>
      <c r="G432" s="110">
        <v>8.3000000000000007</v>
      </c>
      <c r="H432" s="110">
        <v>42.9</v>
      </c>
      <c r="I432" s="110">
        <v>66</v>
      </c>
      <c r="J432" s="110">
        <v>19.5</v>
      </c>
      <c r="K432" s="110">
        <v>53</v>
      </c>
      <c r="L432" s="110">
        <v>101</v>
      </c>
      <c r="M432" s="110">
        <v>29.8</v>
      </c>
      <c r="N432" s="110">
        <v>45.5</v>
      </c>
      <c r="O432" s="110">
        <v>51</v>
      </c>
      <c r="P432" s="110">
        <v>15</v>
      </c>
      <c r="Q432" s="110">
        <v>54.9</v>
      </c>
    </row>
    <row r="433" spans="1:17" ht="51" x14ac:dyDescent="0.2">
      <c r="A433" s="108" t="s">
        <v>1301</v>
      </c>
      <c r="B433" s="110">
        <v>284</v>
      </c>
      <c r="C433" s="110">
        <v>81</v>
      </c>
      <c r="D433" s="110">
        <v>28.5</v>
      </c>
      <c r="E433" s="110">
        <v>54.3</v>
      </c>
      <c r="F433" s="110">
        <v>29</v>
      </c>
      <c r="G433" s="110">
        <v>10.199999999999999</v>
      </c>
      <c r="H433" s="110">
        <v>51.7</v>
      </c>
      <c r="I433" s="110">
        <v>53</v>
      </c>
      <c r="J433" s="110">
        <v>18.7</v>
      </c>
      <c r="K433" s="110">
        <v>49.1</v>
      </c>
      <c r="L433" s="110">
        <v>80</v>
      </c>
      <c r="M433" s="110">
        <v>28.2</v>
      </c>
      <c r="N433" s="110">
        <v>51.3</v>
      </c>
      <c r="O433" s="110">
        <v>41</v>
      </c>
      <c r="P433" s="110">
        <v>14.4</v>
      </c>
      <c r="Q433" s="110">
        <v>53.7</v>
      </c>
    </row>
    <row r="434" spans="1:17" ht="63.75" x14ac:dyDescent="0.2">
      <c r="A434" s="108" t="s">
        <v>1302</v>
      </c>
      <c r="B434" s="110">
        <v>83</v>
      </c>
      <c r="C434" s="110">
        <v>17</v>
      </c>
      <c r="D434" s="110">
        <v>20.5</v>
      </c>
      <c r="E434" s="110">
        <v>64.7</v>
      </c>
      <c r="F434" s="110">
        <v>5</v>
      </c>
      <c r="G434" s="110">
        <v>6</v>
      </c>
      <c r="H434" s="110">
        <v>60</v>
      </c>
      <c r="I434" s="110">
        <v>17</v>
      </c>
      <c r="J434" s="110">
        <v>20.5</v>
      </c>
      <c r="K434" s="110">
        <v>29.4</v>
      </c>
      <c r="L434" s="110">
        <v>29</v>
      </c>
      <c r="M434" s="110">
        <v>34.9</v>
      </c>
      <c r="N434" s="110">
        <v>55.2</v>
      </c>
      <c r="O434" s="110">
        <v>15</v>
      </c>
      <c r="P434" s="110">
        <v>18.100000000000001</v>
      </c>
      <c r="Q434" s="110">
        <v>46.7</v>
      </c>
    </row>
    <row r="435" spans="1:17" ht="63.75" x14ac:dyDescent="0.2">
      <c r="A435" s="108" t="s">
        <v>1303</v>
      </c>
      <c r="B435" s="110">
        <v>5</v>
      </c>
      <c r="C435" s="110">
        <v>0</v>
      </c>
      <c r="D435" s="110">
        <v>0</v>
      </c>
      <c r="E435" s="110" t="s">
        <v>979</v>
      </c>
      <c r="F435" s="110">
        <v>0</v>
      </c>
      <c r="G435" s="110">
        <v>0</v>
      </c>
      <c r="H435" s="110" t="s">
        <v>979</v>
      </c>
      <c r="I435" s="110">
        <v>0</v>
      </c>
      <c r="J435" s="110">
        <v>0</v>
      </c>
      <c r="K435" s="110" t="s">
        <v>979</v>
      </c>
      <c r="L435" s="110">
        <v>3</v>
      </c>
      <c r="M435" s="110">
        <v>60</v>
      </c>
      <c r="N435" s="110">
        <v>33.299999999999997</v>
      </c>
      <c r="O435" s="110">
        <v>2</v>
      </c>
      <c r="P435" s="110">
        <v>40</v>
      </c>
      <c r="Q435" s="110">
        <v>50</v>
      </c>
    </row>
    <row r="436" spans="1:17" ht="51" x14ac:dyDescent="0.2">
      <c r="A436" s="108" t="s">
        <v>1304</v>
      </c>
      <c r="B436" s="110">
        <v>369</v>
      </c>
      <c r="C436" s="110">
        <v>95</v>
      </c>
      <c r="D436" s="110">
        <v>25.7</v>
      </c>
      <c r="E436" s="110">
        <v>44.2</v>
      </c>
      <c r="F436" s="110">
        <v>36</v>
      </c>
      <c r="G436" s="110">
        <v>9.8000000000000007</v>
      </c>
      <c r="H436" s="110">
        <v>44.4</v>
      </c>
      <c r="I436" s="110">
        <v>78</v>
      </c>
      <c r="J436" s="110">
        <v>21.1</v>
      </c>
      <c r="K436" s="110">
        <v>42.3</v>
      </c>
      <c r="L436" s="110">
        <v>90</v>
      </c>
      <c r="M436" s="110">
        <v>24.4</v>
      </c>
      <c r="N436" s="110">
        <v>47.8</v>
      </c>
      <c r="O436" s="110">
        <v>70</v>
      </c>
      <c r="P436" s="110">
        <v>19</v>
      </c>
      <c r="Q436" s="110">
        <v>51.4</v>
      </c>
    </row>
    <row r="437" spans="1:17" ht="51" x14ac:dyDescent="0.2">
      <c r="A437" s="108" t="s">
        <v>1305</v>
      </c>
      <c r="B437" s="110">
        <v>132</v>
      </c>
      <c r="C437" s="110">
        <v>24</v>
      </c>
      <c r="D437" s="110">
        <v>18.2</v>
      </c>
      <c r="E437" s="110">
        <v>37.5</v>
      </c>
      <c r="F437" s="110">
        <v>4</v>
      </c>
      <c r="G437" s="110">
        <v>3</v>
      </c>
      <c r="H437" s="110">
        <v>50</v>
      </c>
      <c r="I437" s="110">
        <v>22</v>
      </c>
      <c r="J437" s="110">
        <v>16.7</v>
      </c>
      <c r="K437" s="110">
        <v>36.4</v>
      </c>
      <c r="L437" s="110">
        <v>51</v>
      </c>
      <c r="M437" s="110">
        <v>38.6</v>
      </c>
      <c r="N437" s="110">
        <v>52.9</v>
      </c>
      <c r="O437" s="110">
        <v>31</v>
      </c>
      <c r="P437" s="110">
        <v>23.5</v>
      </c>
      <c r="Q437" s="110">
        <v>38.700000000000003</v>
      </c>
    </row>
    <row r="438" spans="1:17" ht="63.75" x14ac:dyDescent="0.2">
      <c r="A438" s="108" t="s">
        <v>1306</v>
      </c>
      <c r="B438" s="110">
        <v>356</v>
      </c>
      <c r="C438" s="110">
        <v>117</v>
      </c>
      <c r="D438" s="110">
        <v>32.9</v>
      </c>
      <c r="E438" s="110">
        <v>53.8</v>
      </c>
      <c r="F438" s="110">
        <v>22</v>
      </c>
      <c r="G438" s="110">
        <v>6.2</v>
      </c>
      <c r="H438" s="110">
        <v>50</v>
      </c>
      <c r="I438" s="110">
        <v>82</v>
      </c>
      <c r="J438" s="110">
        <v>23</v>
      </c>
      <c r="K438" s="110">
        <v>51.2</v>
      </c>
      <c r="L438" s="110">
        <v>101</v>
      </c>
      <c r="M438" s="110">
        <v>28.4</v>
      </c>
      <c r="N438" s="110">
        <v>47.5</v>
      </c>
      <c r="O438" s="110">
        <v>34</v>
      </c>
      <c r="P438" s="110">
        <v>9.6</v>
      </c>
      <c r="Q438" s="110">
        <v>44.1</v>
      </c>
    </row>
    <row r="439" spans="1:17" ht="51" x14ac:dyDescent="0.2">
      <c r="A439" s="108" t="s">
        <v>1307</v>
      </c>
      <c r="B439" s="110">
        <v>345</v>
      </c>
      <c r="C439" s="110">
        <v>87</v>
      </c>
      <c r="D439" s="110">
        <v>25.2</v>
      </c>
      <c r="E439" s="110">
        <v>43.7</v>
      </c>
      <c r="F439" s="110">
        <v>24</v>
      </c>
      <c r="G439" s="110">
        <v>7</v>
      </c>
      <c r="H439" s="110">
        <v>37.5</v>
      </c>
      <c r="I439" s="110">
        <v>73</v>
      </c>
      <c r="J439" s="110">
        <v>21.2</v>
      </c>
      <c r="K439" s="110">
        <v>49.3</v>
      </c>
      <c r="L439" s="110">
        <v>104</v>
      </c>
      <c r="M439" s="110">
        <v>30.1</v>
      </c>
      <c r="N439" s="110">
        <v>46.2</v>
      </c>
      <c r="O439" s="110">
        <v>57</v>
      </c>
      <c r="P439" s="110">
        <v>16.5</v>
      </c>
      <c r="Q439" s="110">
        <v>52.6</v>
      </c>
    </row>
    <row r="440" spans="1:17" ht="76.5" x14ac:dyDescent="0.2">
      <c r="A440" s="108" t="s">
        <v>1308</v>
      </c>
      <c r="B440" s="110">
        <v>43</v>
      </c>
      <c r="C440" s="110">
        <v>8</v>
      </c>
      <c r="D440" s="110">
        <v>18.600000000000001</v>
      </c>
      <c r="E440" s="110">
        <v>37.5</v>
      </c>
      <c r="F440" s="110">
        <v>0</v>
      </c>
      <c r="G440" s="110">
        <v>0</v>
      </c>
      <c r="H440" s="110" t="s">
        <v>979</v>
      </c>
      <c r="I440" s="110">
        <v>6</v>
      </c>
      <c r="J440" s="110">
        <v>14</v>
      </c>
      <c r="K440" s="110">
        <v>50</v>
      </c>
      <c r="L440" s="110">
        <v>13</v>
      </c>
      <c r="M440" s="110">
        <v>30.2</v>
      </c>
      <c r="N440" s="110">
        <v>61.5</v>
      </c>
      <c r="O440" s="110">
        <v>16</v>
      </c>
      <c r="P440" s="110">
        <v>37.200000000000003</v>
      </c>
      <c r="Q440" s="110">
        <v>43.8</v>
      </c>
    </row>
    <row r="441" spans="1:17" ht="51" x14ac:dyDescent="0.2">
      <c r="A441" s="108" t="s">
        <v>1309</v>
      </c>
      <c r="B441" s="110">
        <v>261</v>
      </c>
      <c r="C441" s="110">
        <v>75</v>
      </c>
      <c r="D441" s="110">
        <v>28.7</v>
      </c>
      <c r="E441" s="110">
        <v>44</v>
      </c>
      <c r="F441" s="110">
        <v>10</v>
      </c>
      <c r="G441" s="110">
        <v>3.8</v>
      </c>
      <c r="H441" s="110">
        <v>30</v>
      </c>
      <c r="I441" s="110">
        <v>48</v>
      </c>
      <c r="J441" s="110">
        <v>18.399999999999999</v>
      </c>
      <c r="K441" s="110">
        <v>54.2</v>
      </c>
      <c r="L441" s="110">
        <v>83</v>
      </c>
      <c r="M441" s="110">
        <v>31.8</v>
      </c>
      <c r="N441" s="110">
        <v>45.8</v>
      </c>
      <c r="O441" s="110">
        <v>45</v>
      </c>
      <c r="P441" s="110">
        <v>17.2</v>
      </c>
      <c r="Q441" s="110">
        <v>46.7</v>
      </c>
    </row>
    <row r="442" spans="1:17" ht="63.75" x14ac:dyDescent="0.2">
      <c r="A442" s="108" t="s">
        <v>1310</v>
      </c>
      <c r="B442" s="110">
        <v>230</v>
      </c>
      <c r="C442" s="110">
        <v>50</v>
      </c>
      <c r="D442" s="110">
        <v>21.7</v>
      </c>
      <c r="E442" s="110">
        <v>44</v>
      </c>
      <c r="F442" s="110">
        <v>13</v>
      </c>
      <c r="G442" s="110">
        <v>5.7</v>
      </c>
      <c r="H442" s="110">
        <v>61.5</v>
      </c>
      <c r="I442" s="110">
        <v>46</v>
      </c>
      <c r="J442" s="110">
        <v>20</v>
      </c>
      <c r="K442" s="110">
        <v>47.8</v>
      </c>
      <c r="L442" s="110">
        <v>83</v>
      </c>
      <c r="M442" s="110">
        <v>36.1</v>
      </c>
      <c r="N442" s="110">
        <v>47</v>
      </c>
      <c r="O442" s="110">
        <v>38</v>
      </c>
      <c r="P442" s="110">
        <v>16.5</v>
      </c>
      <c r="Q442" s="110">
        <v>47.4</v>
      </c>
    </row>
    <row r="443" spans="1:17" ht="51" x14ac:dyDescent="0.2">
      <c r="A443" s="108" t="s">
        <v>1311</v>
      </c>
      <c r="B443" s="110">
        <v>442</v>
      </c>
      <c r="C443" s="110">
        <v>105</v>
      </c>
      <c r="D443" s="110">
        <v>23.8</v>
      </c>
      <c r="E443" s="110">
        <v>42.9</v>
      </c>
      <c r="F443" s="110">
        <v>15</v>
      </c>
      <c r="G443" s="110">
        <v>3.4</v>
      </c>
      <c r="H443" s="110">
        <v>46.7</v>
      </c>
      <c r="I443" s="110">
        <v>95</v>
      </c>
      <c r="J443" s="110">
        <v>21.5</v>
      </c>
      <c r="K443" s="110">
        <v>44.2</v>
      </c>
      <c r="L443" s="110">
        <v>147</v>
      </c>
      <c r="M443" s="110">
        <v>33.299999999999997</v>
      </c>
      <c r="N443" s="110">
        <v>49</v>
      </c>
      <c r="O443" s="110">
        <v>80</v>
      </c>
      <c r="P443" s="110">
        <v>18.100000000000001</v>
      </c>
      <c r="Q443" s="110">
        <v>48.8</v>
      </c>
    </row>
    <row r="444" spans="1:17" ht="63.75" x14ac:dyDescent="0.2">
      <c r="A444" s="108" t="s">
        <v>1312</v>
      </c>
      <c r="B444" s="110">
        <v>414</v>
      </c>
      <c r="C444" s="110">
        <v>109</v>
      </c>
      <c r="D444" s="110">
        <v>26.3</v>
      </c>
      <c r="E444" s="110">
        <v>55</v>
      </c>
      <c r="F444" s="110">
        <v>34</v>
      </c>
      <c r="G444" s="110">
        <v>8.1999999999999993</v>
      </c>
      <c r="H444" s="110">
        <v>35.299999999999997</v>
      </c>
      <c r="I444" s="110">
        <v>76</v>
      </c>
      <c r="J444" s="110">
        <v>18.399999999999999</v>
      </c>
      <c r="K444" s="110">
        <v>46.1</v>
      </c>
      <c r="L444" s="110">
        <v>115</v>
      </c>
      <c r="M444" s="110">
        <v>27.8</v>
      </c>
      <c r="N444" s="110">
        <v>53</v>
      </c>
      <c r="O444" s="110">
        <v>80</v>
      </c>
      <c r="P444" s="110">
        <v>19.3</v>
      </c>
      <c r="Q444" s="110">
        <v>48.8</v>
      </c>
    </row>
    <row r="445" spans="1:17" ht="51" x14ac:dyDescent="0.2">
      <c r="A445" s="108" t="s">
        <v>1313</v>
      </c>
      <c r="B445" s="110">
        <v>526</v>
      </c>
      <c r="C445" s="110">
        <v>131</v>
      </c>
      <c r="D445" s="110">
        <v>24.9</v>
      </c>
      <c r="E445" s="110">
        <v>45.8</v>
      </c>
      <c r="F445" s="110">
        <v>29</v>
      </c>
      <c r="G445" s="110">
        <v>5.5</v>
      </c>
      <c r="H445" s="110">
        <v>55.2</v>
      </c>
      <c r="I445" s="110">
        <v>124</v>
      </c>
      <c r="J445" s="110">
        <v>23.6</v>
      </c>
      <c r="K445" s="110">
        <v>47.6</v>
      </c>
      <c r="L445" s="110">
        <v>164</v>
      </c>
      <c r="M445" s="110">
        <v>31.2</v>
      </c>
      <c r="N445" s="110">
        <v>49.4</v>
      </c>
      <c r="O445" s="110">
        <v>78</v>
      </c>
      <c r="P445" s="110">
        <v>14.8</v>
      </c>
      <c r="Q445" s="110">
        <v>48.7</v>
      </c>
    </row>
    <row r="446" spans="1:17" ht="51" x14ac:dyDescent="0.2">
      <c r="A446" s="108" t="s">
        <v>1314</v>
      </c>
      <c r="B446" s="110">
        <v>158</v>
      </c>
      <c r="C446" s="110">
        <v>40</v>
      </c>
      <c r="D446" s="110">
        <v>25.3</v>
      </c>
      <c r="E446" s="110">
        <v>62.5</v>
      </c>
      <c r="F446" s="110">
        <v>7</v>
      </c>
      <c r="G446" s="110">
        <v>4.4000000000000004</v>
      </c>
      <c r="H446" s="110">
        <v>57.1</v>
      </c>
      <c r="I446" s="110">
        <v>25</v>
      </c>
      <c r="J446" s="110">
        <v>15.8</v>
      </c>
      <c r="K446" s="110">
        <v>48</v>
      </c>
      <c r="L446" s="110">
        <v>51</v>
      </c>
      <c r="M446" s="110">
        <v>32.299999999999997</v>
      </c>
      <c r="N446" s="110">
        <v>49</v>
      </c>
      <c r="O446" s="110">
        <v>35</v>
      </c>
      <c r="P446" s="110">
        <v>22.2</v>
      </c>
      <c r="Q446" s="110">
        <v>45.7</v>
      </c>
    </row>
    <row r="447" spans="1:17" ht="51" x14ac:dyDescent="0.2">
      <c r="A447" s="108" t="s">
        <v>1315</v>
      </c>
      <c r="B447" s="110">
        <v>452</v>
      </c>
      <c r="C447" s="110">
        <v>112</v>
      </c>
      <c r="D447" s="110">
        <v>24.8</v>
      </c>
      <c r="E447" s="110">
        <v>58.9</v>
      </c>
      <c r="F447" s="110">
        <v>46</v>
      </c>
      <c r="G447" s="110">
        <v>10.199999999999999</v>
      </c>
      <c r="H447" s="110">
        <v>45.7</v>
      </c>
      <c r="I447" s="110">
        <v>111</v>
      </c>
      <c r="J447" s="110">
        <v>24.6</v>
      </c>
      <c r="K447" s="110">
        <v>42.3</v>
      </c>
      <c r="L447" s="110">
        <v>131</v>
      </c>
      <c r="M447" s="110">
        <v>29</v>
      </c>
      <c r="N447" s="110">
        <v>46.6</v>
      </c>
      <c r="O447" s="110">
        <v>52</v>
      </c>
      <c r="P447" s="110">
        <v>11.5</v>
      </c>
      <c r="Q447" s="110">
        <v>46.2</v>
      </c>
    </row>
    <row r="448" spans="1:17" ht="51" x14ac:dyDescent="0.2">
      <c r="A448" s="108" t="s">
        <v>1316</v>
      </c>
      <c r="B448" s="110">
        <v>164</v>
      </c>
      <c r="C448" s="110">
        <v>29</v>
      </c>
      <c r="D448" s="110">
        <v>17.7</v>
      </c>
      <c r="E448" s="110">
        <v>27.6</v>
      </c>
      <c r="F448" s="110">
        <v>10</v>
      </c>
      <c r="G448" s="110">
        <v>6.1</v>
      </c>
      <c r="H448" s="110">
        <v>60</v>
      </c>
      <c r="I448" s="110">
        <v>27</v>
      </c>
      <c r="J448" s="110">
        <v>16.5</v>
      </c>
      <c r="K448" s="110">
        <v>51.9</v>
      </c>
      <c r="L448" s="110">
        <v>57</v>
      </c>
      <c r="M448" s="110">
        <v>34.799999999999997</v>
      </c>
      <c r="N448" s="110">
        <v>50.9</v>
      </c>
      <c r="O448" s="110">
        <v>41</v>
      </c>
      <c r="P448" s="110">
        <v>25</v>
      </c>
      <c r="Q448" s="110">
        <v>43.9</v>
      </c>
    </row>
    <row r="449" spans="1:17" ht="51" x14ac:dyDescent="0.2">
      <c r="A449" s="108" t="s">
        <v>1317</v>
      </c>
      <c r="B449" s="110">
        <v>90</v>
      </c>
      <c r="C449" s="110">
        <v>13</v>
      </c>
      <c r="D449" s="110">
        <v>14.4</v>
      </c>
      <c r="E449" s="110">
        <v>46.2</v>
      </c>
      <c r="F449" s="110">
        <v>5</v>
      </c>
      <c r="G449" s="110">
        <v>5.6</v>
      </c>
      <c r="H449" s="110">
        <v>60</v>
      </c>
      <c r="I449" s="110">
        <v>16</v>
      </c>
      <c r="J449" s="110">
        <v>17.8</v>
      </c>
      <c r="K449" s="110">
        <v>31.3</v>
      </c>
      <c r="L449" s="110">
        <v>30</v>
      </c>
      <c r="M449" s="110">
        <v>33.299999999999997</v>
      </c>
      <c r="N449" s="110">
        <v>53.3</v>
      </c>
      <c r="O449" s="110">
        <v>26</v>
      </c>
      <c r="P449" s="110">
        <v>28.9</v>
      </c>
      <c r="Q449" s="110">
        <v>38.5</v>
      </c>
    </row>
    <row r="450" spans="1:17" ht="38.25" x14ac:dyDescent="0.2">
      <c r="A450" s="108" t="s">
        <v>1318</v>
      </c>
      <c r="B450" s="110">
        <v>415</v>
      </c>
      <c r="C450" s="110">
        <v>53</v>
      </c>
      <c r="D450" s="110">
        <v>12.8</v>
      </c>
      <c r="E450" s="110">
        <v>52.8</v>
      </c>
      <c r="F450" s="110">
        <v>31</v>
      </c>
      <c r="G450" s="110">
        <v>7.5</v>
      </c>
      <c r="H450" s="110">
        <v>29</v>
      </c>
      <c r="I450" s="110">
        <v>81</v>
      </c>
      <c r="J450" s="110">
        <v>19.5</v>
      </c>
      <c r="K450" s="110">
        <v>48.1</v>
      </c>
      <c r="L450" s="110">
        <v>154</v>
      </c>
      <c r="M450" s="110">
        <v>37.1</v>
      </c>
      <c r="N450" s="110">
        <v>50.6</v>
      </c>
      <c r="O450" s="110">
        <v>96</v>
      </c>
      <c r="P450" s="110">
        <v>23.1</v>
      </c>
      <c r="Q450" s="110">
        <v>47.9</v>
      </c>
    </row>
    <row r="451" spans="1:17" ht="63.75" x14ac:dyDescent="0.2">
      <c r="A451" s="108" t="s">
        <v>1319</v>
      </c>
      <c r="B451" s="110">
        <v>205</v>
      </c>
      <c r="C451" s="110">
        <v>29</v>
      </c>
      <c r="D451" s="110">
        <v>14.1</v>
      </c>
      <c r="E451" s="110">
        <v>62.1</v>
      </c>
      <c r="F451" s="110">
        <v>12</v>
      </c>
      <c r="G451" s="110">
        <v>5.9</v>
      </c>
      <c r="H451" s="110">
        <v>33.299999999999997</v>
      </c>
      <c r="I451" s="110">
        <v>38</v>
      </c>
      <c r="J451" s="110">
        <v>18.5</v>
      </c>
      <c r="K451" s="110">
        <v>42.1</v>
      </c>
      <c r="L451" s="110">
        <v>78</v>
      </c>
      <c r="M451" s="110">
        <v>38</v>
      </c>
      <c r="N451" s="110">
        <v>51.3</v>
      </c>
      <c r="O451" s="110">
        <v>48</v>
      </c>
      <c r="P451" s="110">
        <v>23.4</v>
      </c>
      <c r="Q451" s="110">
        <v>47.9</v>
      </c>
    </row>
    <row r="452" spans="1:17" ht="38.25" x14ac:dyDescent="0.2">
      <c r="A452" s="108" t="s">
        <v>1320</v>
      </c>
      <c r="B452" s="110">
        <v>249</v>
      </c>
      <c r="C452" s="110">
        <v>22</v>
      </c>
      <c r="D452" s="110">
        <v>8.8000000000000007</v>
      </c>
      <c r="E452" s="110">
        <v>50</v>
      </c>
      <c r="F452" s="110">
        <v>14</v>
      </c>
      <c r="G452" s="110">
        <v>5.6</v>
      </c>
      <c r="H452" s="110">
        <v>71.400000000000006</v>
      </c>
      <c r="I452" s="110">
        <v>53</v>
      </c>
      <c r="J452" s="110">
        <v>21.3</v>
      </c>
      <c r="K452" s="110">
        <v>47.2</v>
      </c>
      <c r="L452" s="110">
        <v>101</v>
      </c>
      <c r="M452" s="110">
        <v>40.6</v>
      </c>
      <c r="N452" s="110">
        <v>50.5</v>
      </c>
      <c r="O452" s="110">
        <v>59</v>
      </c>
      <c r="P452" s="110">
        <v>23.7</v>
      </c>
      <c r="Q452" s="110">
        <v>47.5</v>
      </c>
    </row>
    <row r="453" spans="1:17" ht="51" x14ac:dyDescent="0.2">
      <c r="A453" s="108" t="s">
        <v>1321</v>
      </c>
      <c r="B453" s="110">
        <v>164</v>
      </c>
      <c r="C453" s="110">
        <v>33</v>
      </c>
      <c r="D453" s="110">
        <v>20.100000000000001</v>
      </c>
      <c r="E453" s="110">
        <v>63.6</v>
      </c>
      <c r="F453" s="110">
        <v>9</v>
      </c>
      <c r="G453" s="110">
        <v>5.5</v>
      </c>
      <c r="H453" s="110">
        <v>44.4</v>
      </c>
      <c r="I453" s="110">
        <v>24</v>
      </c>
      <c r="J453" s="110">
        <v>14.6</v>
      </c>
      <c r="K453" s="110">
        <v>50</v>
      </c>
      <c r="L453" s="110">
        <v>62</v>
      </c>
      <c r="M453" s="110">
        <v>37.799999999999997</v>
      </c>
      <c r="N453" s="110">
        <v>41.9</v>
      </c>
      <c r="O453" s="110">
        <v>36</v>
      </c>
      <c r="P453" s="110">
        <v>22</v>
      </c>
      <c r="Q453" s="110">
        <v>55.6</v>
      </c>
    </row>
    <row r="454" spans="1:17" ht="51" x14ac:dyDescent="0.2">
      <c r="A454" s="108" t="s">
        <v>1322</v>
      </c>
      <c r="B454" s="110">
        <v>132</v>
      </c>
      <c r="C454" s="110">
        <v>35</v>
      </c>
      <c r="D454" s="110">
        <v>26.5</v>
      </c>
      <c r="E454" s="110">
        <v>51.4</v>
      </c>
      <c r="F454" s="110">
        <v>5</v>
      </c>
      <c r="G454" s="110">
        <v>3.8</v>
      </c>
      <c r="H454" s="110">
        <v>80</v>
      </c>
      <c r="I454" s="110">
        <v>21</v>
      </c>
      <c r="J454" s="110">
        <v>15.9</v>
      </c>
      <c r="K454" s="110">
        <v>47.6</v>
      </c>
      <c r="L454" s="110">
        <v>46</v>
      </c>
      <c r="M454" s="110">
        <v>34.799999999999997</v>
      </c>
      <c r="N454" s="110">
        <v>43.5</v>
      </c>
      <c r="O454" s="110">
        <v>25</v>
      </c>
      <c r="P454" s="110">
        <v>18.899999999999999</v>
      </c>
      <c r="Q454" s="110">
        <v>60</v>
      </c>
    </row>
    <row r="455" spans="1:17" ht="51" x14ac:dyDescent="0.2">
      <c r="A455" s="108" t="s">
        <v>1323</v>
      </c>
      <c r="B455" s="110">
        <v>179</v>
      </c>
      <c r="C455" s="110">
        <v>33</v>
      </c>
      <c r="D455" s="110">
        <v>18.399999999999999</v>
      </c>
      <c r="E455" s="110">
        <v>27.3</v>
      </c>
      <c r="F455" s="110">
        <v>10</v>
      </c>
      <c r="G455" s="110">
        <v>5.6</v>
      </c>
      <c r="H455" s="110">
        <v>40</v>
      </c>
      <c r="I455" s="110">
        <v>33</v>
      </c>
      <c r="J455" s="110">
        <v>18.399999999999999</v>
      </c>
      <c r="K455" s="110">
        <v>45.5</v>
      </c>
      <c r="L455" s="110">
        <v>60</v>
      </c>
      <c r="M455" s="110">
        <v>33.5</v>
      </c>
      <c r="N455" s="110">
        <v>50</v>
      </c>
      <c r="O455" s="110">
        <v>43</v>
      </c>
      <c r="P455" s="110">
        <v>24</v>
      </c>
      <c r="Q455" s="110">
        <v>48.8</v>
      </c>
    </row>
    <row r="456" spans="1:17" ht="51" x14ac:dyDescent="0.2">
      <c r="A456" s="108" t="s">
        <v>1324</v>
      </c>
      <c r="B456" s="110">
        <v>280</v>
      </c>
      <c r="C456" s="110">
        <v>76</v>
      </c>
      <c r="D456" s="110">
        <v>27.1</v>
      </c>
      <c r="E456" s="110">
        <v>42.1</v>
      </c>
      <c r="F456" s="110">
        <v>13</v>
      </c>
      <c r="G456" s="110">
        <v>4.5999999999999996</v>
      </c>
      <c r="H456" s="110">
        <v>30.8</v>
      </c>
      <c r="I456" s="110">
        <v>70</v>
      </c>
      <c r="J456" s="110">
        <v>25</v>
      </c>
      <c r="K456" s="110">
        <v>41.4</v>
      </c>
      <c r="L456" s="110">
        <v>78</v>
      </c>
      <c r="M456" s="110">
        <v>27.9</v>
      </c>
      <c r="N456" s="110">
        <v>50</v>
      </c>
      <c r="O456" s="110">
        <v>43</v>
      </c>
      <c r="P456" s="110">
        <v>15.4</v>
      </c>
      <c r="Q456" s="110">
        <v>51.2</v>
      </c>
    </row>
    <row r="457" spans="1:17" ht="51" x14ac:dyDescent="0.2">
      <c r="A457" s="108" t="s">
        <v>1325</v>
      </c>
      <c r="B457" s="110">
        <v>151</v>
      </c>
      <c r="C457" s="110">
        <v>30</v>
      </c>
      <c r="D457" s="110">
        <v>19.899999999999999</v>
      </c>
      <c r="E457" s="110">
        <v>60</v>
      </c>
      <c r="F457" s="110">
        <v>4</v>
      </c>
      <c r="G457" s="110">
        <v>2.6</v>
      </c>
      <c r="H457" s="110">
        <v>25</v>
      </c>
      <c r="I457" s="110">
        <v>33</v>
      </c>
      <c r="J457" s="110">
        <v>21.9</v>
      </c>
      <c r="K457" s="110">
        <v>48.5</v>
      </c>
      <c r="L457" s="110">
        <v>49</v>
      </c>
      <c r="M457" s="110">
        <v>32.5</v>
      </c>
      <c r="N457" s="110">
        <v>49</v>
      </c>
      <c r="O457" s="110">
        <v>35</v>
      </c>
      <c r="P457" s="110">
        <v>23.2</v>
      </c>
      <c r="Q457" s="110">
        <v>51.4</v>
      </c>
    </row>
    <row r="458" spans="1:17" ht="51" x14ac:dyDescent="0.2">
      <c r="A458" s="108" t="s">
        <v>1326</v>
      </c>
      <c r="B458" s="110">
        <v>123</v>
      </c>
      <c r="C458" s="110">
        <v>35</v>
      </c>
      <c r="D458" s="110">
        <v>28.5</v>
      </c>
      <c r="E458" s="110">
        <v>48.6</v>
      </c>
      <c r="F458" s="110">
        <v>7</v>
      </c>
      <c r="G458" s="110">
        <v>5.7</v>
      </c>
      <c r="H458" s="110">
        <v>42.9</v>
      </c>
      <c r="I458" s="110">
        <v>25</v>
      </c>
      <c r="J458" s="110">
        <v>20.3</v>
      </c>
      <c r="K458" s="110">
        <v>56</v>
      </c>
      <c r="L458" s="110">
        <v>47</v>
      </c>
      <c r="M458" s="110">
        <v>38.200000000000003</v>
      </c>
      <c r="N458" s="110">
        <v>51.1</v>
      </c>
      <c r="O458" s="110">
        <v>9</v>
      </c>
      <c r="P458" s="110">
        <v>7.3</v>
      </c>
      <c r="Q458" s="110">
        <v>33.299999999999997</v>
      </c>
    </row>
    <row r="459" spans="1:17" ht="63.75" x14ac:dyDescent="0.2">
      <c r="A459" s="108" t="s">
        <v>1327</v>
      </c>
      <c r="B459" s="110">
        <v>207</v>
      </c>
      <c r="C459" s="110">
        <v>64</v>
      </c>
      <c r="D459" s="110">
        <v>30.9</v>
      </c>
      <c r="E459" s="110">
        <v>42.2</v>
      </c>
      <c r="F459" s="110">
        <v>11</v>
      </c>
      <c r="G459" s="110">
        <v>5.3</v>
      </c>
      <c r="H459" s="110">
        <v>72.7</v>
      </c>
      <c r="I459" s="110">
        <v>42</v>
      </c>
      <c r="J459" s="110">
        <v>20.3</v>
      </c>
      <c r="K459" s="110">
        <v>52.4</v>
      </c>
      <c r="L459" s="110">
        <v>56</v>
      </c>
      <c r="M459" s="110">
        <v>27.1</v>
      </c>
      <c r="N459" s="110">
        <v>48.2</v>
      </c>
      <c r="O459" s="110">
        <v>34</v>
      </c>
      <c r="P459" s="110">
        <v>16.399999999999999</v>
      </c>
      <c r="Q459" s="110">
        <v>44.1</v>
      </c>
    </row>
    <row r="460" spans="1:17" ht="63.75" x14ac:dyDescent="0.2">
      <c r="A460" s="108" t="s">
        <v>1328</v>
      </c>
      <c r="B460" s="110">
        <v>287</v>
      </c>
      <c r="C460" s="110">
        <v>68</v>
      </c>
      <c r="D460" s="110">
        <v>23.7</v>
      </c>
      <c r="E460" s="110">
        <v>54.4</v>
      </c>
      <c r="F460" s="110">
        <v>12</v>
      </c>
      <c r="G460" s="110">
        <v>4.2</v>
      </c>
      <c r="H460" s="110">
        <v>8.3000000000000007</v>
      </c>
      <c r="I460" s="110">
        <v>46</v>
      </c>
      <c r="J460" s="110">
        <v>16</v>
      </c>
      <c r="K460" s="110">
        <v>47.8</v>
      </c>
      <c r="L460" s="110">
        <v>108</v>
      </c>
      <c r="M460" s="110">
        <v>37.6</v>
      </c>
      <c r="N460" s="110">
        <v>48.1</v>
      </c>
      <c r="O460" s="110">
        <v>53</v>
      </c>
      <c r="P460" s="110">
        <v>18.5</v>
      </c>
      <c r="Q460" s="110">
        <v>47.2</v>
      </c>
    </row>
    <row r="461" spans="1:17" ht="63.75" x14ac:dyDescent="0.2">
      <c r="A461" s="108" t="s">
        <v>1329</v>
      </c>
      <c r="B461" s="110">
        <v>166</v>
      </c>
      <c r="C461" s="110">
        <v>34</v>
      </c>
      <c r="D461" s="110">
        <v>20.5</v>
      </c>
      <c r="E461" s="110">
        <v>35.299999999999997</v>
      </c>
      <c r="F461" s="110">
        <v>10</v>
      </c>
      <c r="G461" s="110">
        <v>6</v>
      </c>
      <c r="H461" s="110">
        <v>50</v>
      </c>
      <c r="I461" s="110">
        <v>32</v>
      </c>
      <c r="J461" s="110">
        <v>19.3</v>
      </c>
      <c r="K461" s="110">
        <v>43.8</v>
      </c>
      <c r="L461" s="110">
        <v>50</v>
      </c>
      <c r="M461" s="110">
        <v>30.1</v>
      </c>
      <c r="N461" s="110">
        <v>50</v>
      </c>
      <c r="O461" s="110">
        <v>40</v>
      </c>
      <c r="P461" s="110">
        <v>24.1</v>
      </c>
      <c r="Q461" s="110">
        <v>42.5</v>
      </c>
    </row>
    <row r="462" spans="1:17" ht="51" x14ac:dyDescent="0.2">
      <c r="A462" s="108" t="s">
        <v>1330</v>
      </c>
      <c r="B462" s="110">
        <v>237</v>
      </c>
      <c r="C462" s="110">
        <v>52</v>
      </c>
      <c r="D462" s="110">
        <v>21.9</v>
      </c>
      <c r="E462" s="110">
        <v>36.5</v>
      </c>
      <c r="F462" s="110">
        <v>14</v>
      </c>
      <c r="G462" s="110">
        <v>5.9</v>
      </c>
      <c r="H462" s="110">
        <v>35.700000000000003</v>
      </c>
      <c r="I462" s="110">
        <v>30</v>
      </c>
      <c r="J462" s="110">
        <v>12.7</v>
      </c>
      <c r="K462" s="110">
        <v>56.7</v>
      </c>
      <c r="L462" s="110">
        <v>107</v>
      </c>
      <c r="M462" s="110">
        <v>45.1</v>
      </c>
      <c r="N462" s="110">
        <v>47.7</v>
      </c>
      <c r="O462" s="110">
        <v>34</v>
      </c>
      <c r="P462" s="110">
        <v>14.3</v>
      </c>
      <c r="Q462" s="110">
        <v>47.1</v>
      </c>
    </row>
    <row r="463" spans="1:17" ht="51" x14ac:dyDescent="0.2">
      <c r="A463" s="108" t="s">
        <v>1331</v>
      </c>
      <c r="B463" s="110">
        <v>219</v>
      </c>
      <c r="C463" s="110">
        <v>51</v>
      </c>
      <c r="D463" s="110">
        <v>23.3</v>
      </c>
      <c r="E463" s="110">
        <v>54.9</v>
      </c>
      <c r="F463" s="110">
        <v>11</v>
      </c>
      <c r="G463" s="110">
        <v>5</v>
      </c>
      <c r="H463" s="110">
        <v>36.4</v>
      </c>
      <c r="I463" s="110">
        <v>30</v>
      </c>
      <c r="J463" s="110">
        <v>13.7</v>
      </c>
      <c r="K463" s="110">
        <v>53.3</v>
      </c>
      <c r="L463" s="110">
        <v>71</v>
      </c>
      <c r="M463" s="110">
        <v>32.4</v>
      </c>
      <c r="N463" s="110">
        <v>45.1</v>
      </c>
      <c r="O463" s="110">
        <v>56</v>
      </c>
      <c r="P463" s="110">
        <v>25.6</v>
      </c>
      <c r="Q463" s="110">
        <v>48.2</v>
      </c>
    </row>
    <row r="464" spans="1:17" ht="63.75" x14ac:dyDescent="0.2">
      <c r="A464" s="108" t="s">
        <v>1332</v>
      </c>
      <c r="B464" s="110">
        <v>384</v>
      </c>
      <c r="C464" s="110">
        <v>107</v>
      </c>
      <c r="D464" s="110">
        <v>27.9</v>
      </c>
      <c r="E464" s="110">
        <v>48.6</v>
      </c>
      <c r="F464" s="110">
        <v>73</v>
      </c>
      <c r="G464" s="110">
        <v>19</v>
      </c>
      <c r="H464" s="110">
        <v>54.8</v>
      </c>
      <c r="I464" s="110">
        <v>57</v>
      </c>
      <c r="J464" s="110">
        <v>14.8</v>
      </c>
      <c r="K464" s="110">
        <v>49.1</v>
      </c>
      <c r="L464" s="110">
        <v>108</v>
      </c>
      <c r="M464" s="110">
        <v>28.1</v>
      </c>
      <c r="N464" s="110">
        <v>46.3</v>
      </c>
      <c r="O464" s="110">
        <v>39</v>
      </c>
      <c r="P464" s="110">
        <v>10.199999999999999</v>
      </c>
      <c r="Q464" s="110">
        <v>56.4</v>
      </c>
    </row>
    <row r="465" spans="1:17" ht="51" x14ac:dyDescent="0.2">
      <c r="A465" s="108" t="s">
        <v>1333</v>
      </c>
      <c r="B465" s="110">
        <v>166</v>
      </c>
      <c r="C465" s="110">
        <v>45</v>
      </c>
      <c r="D465" s="110">
        <v>27.1</v>
      </c>
      <c r="E465" s="110">
        <v>44.4</v>
      </c>
      <c r="F465" s="110">
        <v>10</v>
      </c>
      <c r="G465" s="110">
        <v>6</v>
      </c>
      <c r="H465" s="110">
        <v>60</v>
      </c>
      <c r="I465" s="110">
        <v>26</v>
      </c>
      <c r="J465" s="110">
        <v>15.7</v>
      </c>
      <c r="K465" s="110">
        <v>53.8</v>
      </c>
      <c r="L465" s="110">
        <v>52</v>
      </c>
      <c r="M465" s="110">
        <v>31.3</v>
      </c>
      <c r="N465" s="110">
        <v>48.1</v>
      </c>
      <c r="O465" s="110">
        <v>33</v>
      </c>
      <c r="P465" s="110">
        <v>19.899999999999999</v>
      </c>
      <c r="Q465" s="110">
        <v>42.4</v>
      </c>
    </row>
    <row r="466" spans="1:17" ht="51" x14ac:dyDescent="0.2">
      <c r="A466" s="108" t="s">
        <v>1334</v>
      </c>
      <c r="B466" s="110">
        <v>193</v>
      </c>
      <c r="C466" s="110">
        <v>47</v>
      </c>
      <c r="D466" s="110">
        <v>24.4</v>
      </c>
      <c r="E466" s="110">
        <v>55.3</v>
      </c>
      <c r="F466" s="110">
        <v>9</v>
      </c>
      <c r="G466" s="110">
        <v>4.7</v>
      </c>
      <c r="H466" s="110">
        <v>44.4</v>
      </c>
      <c r="I466" s="110">
        <v>34</v>
      </c>
      <c r="J466" s="110">
        <v>17.600000000000001</v>
      </c>
      <c r="K466" s="110">
        <v>58.8</v>
      </c>
      <c r="L466" s="110">
        <v>63</v>
      </c>
      <c r="M466" s="110">
        <v>32.6</v>
      </c>
      <c r="N466" s="110">
        <v>41.3</v>
      </c>
      <c r="O466" s="110">
        <v>40</v>
      </c>
      <c r="P466" s="110">
        <v>20.7</v>
      </c>
      <c r="Q466" s="110">
        <v>47.5</v>
      </c>
    </row>
    <row r="467" spans="1:17" ht="63.75" x14ac:dyDescent="0.2">
      <c r="A467" s="108" t="s">
        <v>1335</v>
      </c>
      <c r="B467" s="110">
        <v>79</v>
      </c>
      <c r="C467" s="110">
        <v>13</v>
      </c>
      <c r="D467" s="110">
        <v>16.5</v>
      </c>
      <c r="E467" s="110">
        <v>30.8</v>
      </c>
      <c r="F467" s="110">
        <v>5</v>
      </c>
      <c r="G467" s="110">
        <v>6.3</v>
      </c>
      <c r="H467" s="110">
        <v>40</v>
      </c>
      <c r="I467" s="110">
        <v>16</v>
      </c>
      <c r="J467" s="110">
        <v>20.3</v>
      </c>
      <c r="K467" s="110">
        <v>50</v>
      </c>
      <c r="L467" s="110">
        <v>28</v>
      </c>
      <c r="M467" s="110">
        <v>35.4</v>
      </c>
      <c r="N467" s="110">
        <v>46.4</v>
      </c>
      <c r="O467" s="110">
        <v>17</v>
      </c>
      <c r="P467" s="110">
        <v>21.5</v>
      </c>
      <c r="Q467" s="110">
        <v>41.2</v>
      </c>
    </row>
    <row r="468" spans="1:17" ht="63.75" x14ac:dyDescent="0.2">
      <c r="A468" s="108" t="s">
        <v>1336</v>
      </c>
      <c r="B468" s="110">
        <v>120</v>
      </c>
      <c r="C468" s="110">
        <v>22</v>
      </c>
      <c r="D468" s="110">
        <v>18.3</v>
      </c>
      <c r="E468" s="110">
        <v>45.5</v>
      </c>
      <c r="F468" s="110">
        <v>8</v>
      </c>
      <c r="G468" s="110">
        <v>6.7</v>
      </c>
      <c r="H468" s="110">
        <v>50</v>
      </c>
      <c r="I468" s="110">
        <v>25</v>
      </c>
      <c r="J468" s="110">
        <v>20.8</v>
      </c>
      <c r="K468" s="110">
        <v>52</v>
      </c>
      <c r="L468" s="110">
        <v>38</v>
      </c>
      <c r="M468" s="110">
        <v>31.7</v>
      </c>
      <c r="N468" s="110">
        <v>44.7</v>
      </c>
      <c r="O468" s="110">
        <v>27</v>
      </c>
      <c r="P468" s="110">
        <v>22.5</v>
      </c>
      <c r="Q468" s="110">
        <v>48.1</v>
      </c>
    </row>
    <row r="469" spans="1:17" ht="51" x14ac:dyDescent="0.2">
      <c r="A469" s="108" t="s">
        <v>1337</v>
      </c>
      <c r="B469" s="110">
        <v>165</v>
      </c>
      <c r="C469" s="110">
        <v>33</v>
      </c>
      <c r="D469" s="110">
        <v>20</v>
      </c>
      <c r="E469" s="110">
        <v>57.6</v>
      </c>
      <c r="F469" s="110">
        <v>9</v>
      </c>
      <c r="G469" s="110">
        <v>5.5</v>
      </c>
      <c r="H469" s="110">
        <v>66.7</v>
      </c>
      <c r="I469" s="110">
        <v>34</v>
      </c>
      <c r="J469" s="110">
        <v>20.6</v>
      </c>
      <c r="K469" s="110">
        <v>41.2</v>
      </c>
      <c r="L469" s="110">
        <v>63</v>
      </c>
      <c r="M469" s="110">
        <v>38.200000000000003</v>
      </c>
      <c r="N469" s="110">
        <v>50.8</v>
      </c>
      <c r="O469" s="110">
        <v>26</v>
      </c>
      <c r="P469" s="110">
        <v>15.8</v>
      </c>
      <c r="Q469" s="110">
        <v>57.7</v>
      </c>
    </row>
    <row r="470" spans="1:17" ht="63.75" x14ac:dyDescent="0.2">
      <c r="A470" s="108" t="s">
        <v>1338</v>
      </c>
      <c r="B470" s="110">
        <v>216</v>
      </c>
      <c r="C470" s="110">
        <v>43</v>
      </c>
      <c r="D470" s="110">
        <v>19.899999999999999</v>
      </c>
      <c r="E470" s="110">
        <v>46.5</v>
      </c>
      <c r="F470" s="110">
        <v>7</v>
      </c>
      <c r="G470" s="110">
        <v>3.2</v>
      </c>
      <c r="H470" s="110">
        <v>42.9</v>
      </c>
      <c r="I470" s="110">
        <v>41</v>
      </c>
      <c r="J470" s="110">
        <v>19</v>
      </c>
      <c r="K470" s="110">
        <v>43.9</v>
      </c>
      <c r="L470" s="110">
        <v>70</v>
      </c>
      <c r="M470" s="110">
        <v>32.4</v>
      </c>
      <c r="N470" s="110">
        <v>50</v>
      </c>
      <c r="O470" s="110">
        <v>55</v>
      </c>
      <c r="P470" s="110">
        <v>25.5</v>
      </c>
      <c r="Q470" s="110">
        <v>47.3</v>
      </c>
    </row>
    <row r="471" spans="1:17" ht="63.75" x14ac:dyDescent="0.2">
      <c r="A471" s="108" t="s">
        <v>1339</v>
      </c>
      <c r="B471" s="110">
        <v>929</v>
      </c>
      <c r="C471" s="110">
        <v>105</v>
      </c>
      <c r="D471" s="110">
        <v>11.3</v>
      </c>
      <c r="E471" s="110">
        <v>50.5</v>
      </c>
      <c r="F471" s="110">
        <v>38</v>
      </c>
      <c r="G471" s="110">
        <v>4.0999999999999996</v>
      </c>
      <c r="H471" s="110">
        <v>39.5</v>
      </c>
      <c r="I471" s="110">
        <v>104</v>
      </c>
      <c r="J471" s="110">
        <v>11.2</v>
      </c>
      <c r="K471" s="110">
        <v>45.2</v>
      </c>
      <c r="L471" s="110">
        <v>318</v>
      </c>
      <c r="M471" s="110">
        <v>34.200000000000003</v>
      </c>
      <c r="N471" s="110">
        <v>49.1</v>
      </c>
      <c r="O471" s="110">
        <v>364</v>
      </c>
      <c r="P471" s="110">
        <v>39.200000000000003</v>
      </c>
      <c r="Q471" s="110">
        <v>48.1</v>
      </c>
    </row>
    <row r="472" spans="1:17" ht="63.75" x14ac:dyDescent="0.2">
      <c r="A472" s="108" t="s">
        <v>1340</v>
      </c>
      <c r="B472" s="110">
        <v>910</v>
      </c>
      <c r="C472" s="110">
        <v>205</v>
      </c>
      <c r="D472" s="110">
        <v>22.5</v>
      </c>
      <c r="E472" s="110">
        <v>44.4</v>
      </c>
      <c r="F472" s="110">
        <v>37</v>
      </c>
      <c r="G472" s="110">
        <v>4.0999999999999996</v>
      </c>
      <c r="H472" s="110">
        <v>45.9</v>
      </c>
      <c r="I472" s="110">
        <v>201</v>
      </c>
      <c r="J472" s="110">
        <v>22.1</v>
      </c>
      <c r="K472" s="110">
        <v>49.8</v>
      </c>
      <c r="L472" s="110">
        <v>286</v>
      </c>
      <c r="M472" s="110">
        <v>31.4</v>
      </c>
      <c r="N472" s="110">
        <v>47.6</v>
      </c>
      <c r="O472" s="110">
        <v>181</v>
      </c>
      <c r="P472" s="110">
        <v>19.899999999999999</v>
      </c>
      <c r="Q472" s="110">
        <v>47</v>
      </c>
    </row>
    <row r="473" spans="1:17" ht="76.5" x14ac:dyDescent="0.2">
      <c r="A473" s="108" t="s">
        <v>1341</v>
      </c>
      <c r="B473" s="109">
        <v>1966</v>
      </c>
      <c r="C473" s="110">
        <v>555</v>
      </c>
      <c r="D473" s="110">
        <v>28.2</v>
      </c>
      <c r="E473" s="110">
        <v>46.8</v>
      </c>
      <c r="F473" s="110">
        <v>137</v>
      </c>
      <c r="G473" s="110">
        <v>7</v>
      </c>
      <c r="H473" s="110">
        <v>50.4</v>
      </c>
      <c r="I473" s="110">
        <v>533</v>
      </c>
      <c r="J473" s="110">
        <v>27.1</v>
      </c>
      <c r="K473" s="110">
        <v>49.9</v>
      </c>
      <c r="L473" s="110">
        <v>550</v>
      </c>
      <c r="M473" s="110">
        <v>28</v>
      </c>
      <c r="N473" s="110">
        <v>48.9</v>
      </c>
      <c r="O473" s="110">
        <v>191</v>
      </c>
      <c r="P473" s="110">
        <v>9.6999999999999993</v>
      </c>
      <c r="Q473" s="110">
        <v>47.6</v>
      </c>
    </row>
    <row r="474" spans="1:17" ht="76.5" x14ac:dyDescent="0.2">
      <c r="A474" s="108" t="s">
        <v>1342</v>
      </c>
      <c r="B474" s="110">
        <v>554</v>
      </c>
      <c r="C474" s="110">
        <v>118</v>
      </c>
      <c r="D474" s="110">
        <v>21.3</v>
      </c>
      <c r="E474" s="110">
        <v>48.3</v>
      </c>
      <c r="F474" s="110">
        <v>43</v>
      </c>
      <c r="G474" s="110">
        <v>7.8</v>
      </c>
      <c r="H474" s="110">
        <v>39.5</v>
      </c>
      <c r="I474" s="110">
        <v>144</v>
      </c>
      <c r="J474" s="110">
        <v>26</v>
      </c>
      <c r="K474" s="110">
        <v>44.4</v>
      </c>
      <c r="L474" s="110">
        <v>169</v>
      </c>
      <c r="M474" s="110">
        <v>30.5</v>
      </c>
      <c r="N474" s="110">
        <v>47.9</v>
      </c>
      <c r="O474" s="110">
        <v>80</v>
      </c>
      <c r="P474" s="110">
        <v>14.4</v>
      </c>
      <c r="Q474" s="110">
        <v>48.8</v>
      </c>
    </row>
    <row r="475" spans="1:17" ht="76.5" x14ac:dyDescent="0.2">
      <c r="A475" s="108" t="s">
        <v>1343</v>
      </c>
      <c r="B475" s="109">
        <v>1306</v>
      </c>
      <c r="C475" s="110">
        <v>243</v>
      </c>
      <c r="D475" s="110">
        <v>18.600000000000001</v>
      </c>
      <c r="E475" s="110">
        <v>45.3</v>
      </c>
      <c r="F475" s="110">
        <v>64</v>
      </c>
      <c r="G475" s="110">
        <v>4.9000000000000004</v>
      </c>
      <c r="H475" s="110">
        <v>37.5</v>
      </c>
      <c r="I475" s="110">
        <v>176</v>
      </c>
      <c r="J475" s="110">
        <v>13.5</v>
      </c>
      <c r="K475" s="110">
        <v>50</v>
      </c>
      <c r="L475" s="110">
        <v>486</v>
      </c>
      <c r="M475" s="110">
        <v>37.200000000000003</v>
      </c>
      <c r="N475" s="110">
        <v>47.9</v>
      </c>
      <c r="O475" s="110">
        <v>337</v>
      </c>
      <c r="P475" s="110">
        <v>25.8</v>
      </c>
      <c r="Q475" s="110">
        <v>50.4</v>
      </c>
    </row>
    <row r="476" spans="1:17" ht="63.75" x14ac:dyDescent="0.2">
      <c r="A476" s="108" t="s">
        <v>1344</v>
      </c>
      <c r="B476" s="110">
        <v>345</v>
      </c>
      <c r="C476" s="110">
        <v>55</v>
      </c>
      <c r="D476" s="110">
        <v>15.9</v>
      </c>
      <c r="E476" s="110">
        <v>34.5</v>
      </c>
      <c r="F476" s="110">
        <v>20</v>
      </c>
      <c r="G476" s="110">
        <v>5.8</v>
      </c>
      <c r="H476" s="110">
        <v>30</v>
      </c>
      <c r="I476" s="110">
        <v>61</v>
      </c>
      <c r="J476" s="110">
        <v>17.7</v>
      </c>
      <c r="K476" s="110">
        <v>42.6</v>
      </c>
      <c r="L476" s="110">
        <v>110</v>
      </c>
      <c r="M476" s="110">
        <v>31.9</v>
      </c>
      <c r="N476" s="110">
        <v>45.5</v>
      </c>
      <c r="O476" s="110">
        <v>99</v>
      </c>
      <c r="P476" s="110">
        <v>28.7</v>
      </c>
      <c r="Q476" s="110">
        <v>47.5</v>
      </c>
    </row>
    <row r="477" spans="1:17" ht="76.5" x14ac:dyDescent="0.2">
      <c r="A477" s="108" t="s">
        <v>1345</v>
      </c>
      <c r="B477" s="110">
        <v>883</v>
      </c>
      <c r="C477" s="110">
        <v>218</v>
      </c>
      <c r="D477" s="110">
        <v>24.7</v>
      </c>
      <c r="E477" s="110">
        <v>53.7</v>
      </c>
      <c r="F477" s="110">
        <v>50</v>
      </c>
      <c r="G477" s="110">
        <v>5.7</v>
      </c>
      <c r="H477" s="110">
        <v>46</v>
      </c>
      <c r="I477" s="110">
        <v>231</v>
      </c>
      <c r="J477" s="110">
        <v>26.2</v>
      </c>
      <c r="K477" s="110">
        <v>45.9</v>
      </c>
      <c r="L477" s="110">
        <v>252</v>
      </c>
      <c r="M477" s="110">
        <v>28.5</v>
      </c>
      <c r="N477" s="110">
        <v>46</v>
      </c>
      <c r="O477" s="110">
        <v>132</v>
      </c>
      <c r="P477" s="110">
        <v>14.9</v>
      </c>
      <c r="Q477" s="110">
        <v>43.9</v>
      </c>
    </row>
    <row r="478" spans="1:17" ht="76.5" x14ac:dyDescent="0.2">
      <c r="A478" s="108" t="s">
        <v>1346</v>
      </c>
      <c r="B478" s="110">
        <v>97</v>
      </c>
      <c r="C478" s="110">
        <v>14</v>
      </c>
      <c r="D478" s="110">
        <v>14.4</v>
      </c>
      <c r="E478" s="110">
        <v>71.400000000000006</v>
      </c>
      <c r="F478" s="110">
        <v>6</v>
      </c>
      <c r="G478" s="110">
        <v>6.2</v>
      </c>
      <c r="H478" s="110">
        <v>50</v>
      </c>
      <c r="I478" s="110">
        <v>19</v>
      </c>
      <c r="J478" s="110">
        <v>19.600000000000001</v>
      </c>
      <c r="K478" s="110">
        <v>47.4</v>
      </c>
      <c r="L478" s="110">
        <v>37</v>
      </c>
      <c r="M478" s="110">
        <v>38.1</v>
      </c>
      <c r="N478" s="110">
        <v>43.2</v>
      </c>
      <c r="O478" s="110">
        <v>21</v>
      </c>
      <c r="P478" s="110">
        <v>21.6</v>
      </c>
      <c r="Q478" s="110">
        <v>42.9</v>
      </c>
    </row>
    <row r="479" spans="1:17" ht="63.75" x14ac:dyDescent="0.2">
      <c r="A479" s="108" t="s">
        <v>1347</v>
      </c>
      <c r="B479" s="110">
        <v>754</v>
      </c>
      <c r="C479" s="110">
        <v>112</v>
      </c>
      <c r="D479" s="110">
        <v>14.9</v>
      </c>
      <c r="E479" s="110">
        <v>51.8</v>
      </c>
      <c r="F479" s="110">
        <v>22</v>
      </c>
      <c r="G479" s="110">
        <v>2.9</v>
      </c>
      <c r="H479" s="110">
        <v>54.5</v>
      </c>
      <c r="I479" s="110">
        <v>126</v>
      </c>
      <c r="J479" s="110">
        <v>16.7</v>
      </c>
      <c r="K479" s="110">
        <v>42.9</v>
      </c>
      <c r="L479" s="110">
        <v>261</v>
      </c>
      <c r="M479" s="110">
        <v>34.6</v>
      </c>
      <c r="N479" s="110">
        <v>49.4</v>
      </c>
      <c r="O479" s="110">
        <v>233</v>
      </c>
      <c r="P479" s="110">
        <v>30.9</v>
      </c>
      <c r="Q479" s="110">
        <v>49.4</v>
      </c>
    </row>
    <row r="480" spans="1:17" ht="63.75" x14ac:dyDescent="0.2">
      <c r="A480" s="108" t="s">
        <v>1348</v>
      </c>
      <c r="B480" s="109">
        <v>1069</v>
      </c>
      <c r="C480" s="110">
        <v>174</v>
      </c>
      <c r="D480" s="110">
        <v>16.3</v>
      </c>
      <c r="E480" s="110">
        <v>49.4</v>
      </c>
      <c r="F480" s="110">
        <v>50</v>
      </c>
      <c r="G480" s="110">
        <v>4.7</v>
      </c>
      <c r="H480" s="110">
        <v>46</v>
      </c>
      <c r="I480" s="110">
        <v>157</v>
      </c>
      <c r="J480" s="110">
        <v>14.7</v>
      </c>
      <c r="K480" s="110">
        <v>51</v>
      </c>
      <c r="L480" s="110">
        <v>391</v>
      </c>
      <c r="M480" s="110">
        <v>36.6</v>
      </c>
      <c r="N480" s="110">
        <v>51.7</v>
      </c>
      <c r="O480" s="110">
        <v>297</v>
      </c>
      <c r="P480" s="110">
        <v>27.8</v>
      </c>
      <c r="Q480" s="110">
        <v>46.8</v>
      </c>
    </row>
    <row r="481" spans="1:17" ht="63.75" x14ac:dyDescent="0.2">
      <c r="A481" s="108" t="s">
        <v>1349</v>
      </c>
      <c r="B481" s="109">
        <v>1134</v>
      </c>
      <c r="C481" s="110">
        <v>245</v>
      </c>
      <c r="D481" s="110">
        <v>21.6</v>
      </c>
      <c r="E481" s="110">
        <v>50.6</v>
      </c>
      <c r="F481" s="110">
        <v>63</v>
      </c>
      <c r="G481" s="110">
        <v>5.6</v>
      </c>
      <c r="H481" s="110">
        <v>55.6</v>
      </c>
      <c r="I481" s="110">
        <v>232</v>
      </c>
      <c r="J481" s="110">
        <v>20.5</v>
      </c>
      <c r="K481" s="110">
        <v>45.3</v>
      </c>
      <c r="L481" s="110">
        <v>395</v>
      </c>
      <c r="M481" s="110">
        <v>34.799999999999997</v>
      </c>
      <c r="N481" s="110">
        <v>49.1</v>
      </c>
      <c r="O481" s="110">
        <v>199</v>
      </c>
      <c r="P481" s="110">
        <v>17.5</v>
      </c>
      <c r="Q481" s="110">
        <v>49.7</v>
      </c>
    </row>
    <row r="482" spans="1:17" ht="63.75" x14ac:dyDescent="0.2">
      <c r="A482" s="108" t="s">
        <v>1350</v>
      </c>
      <c r="B482" s="110">
        <v>359</v>
      </c>
      <c r="C482" s="110">
        <v>40</v>
      </c>
      <c r="D482" s="110">
        <v>11.1</v>
      </c>
      <c r="E482" s="110">
        <v>40</v>
      </c>
      <c r="F482" s="110">
        <v>10</v>
      </c>
      <c r="G482" s="110">
        <v>2.8</v>
      </c>
      <c r="H482" s="110">
        <v>80</v>
      </c>
      <c r="I482" s="110">
        <v>49</v>
      </c>
      <c r="J482" s="110">
        <v>13.6</v>
      </c>
      <c r="K482" s="110">
        <v>53.1</v>
      </c>
      <c r="L482" s="110">
        <v>119</v>
      </c>
      <c r="M482" s="110">
        <v>33.1</v>
      </c>
      <c r="N482" s="110">
        <v>52.1</v>
      </c>
      <c r="O482" s="110">
        <v>141</v>
      </c>
      <c r="P482" s="110">
        <v>39.299999999999997</v>
      </c>
      <c r="Q482" s="110">
        <v>46.8</v>
      </c>
    </row>
    <row r="483" spans="1:17" ht="76.5" x14ac:dyDescent="0.2">
      <c r="A483" s="108" t="s">
        <v>1351</v>
      </c>
      <c r="B483" s="109">
        <v>2085</v>
      </c>
      <c r="C483" s="110">
        <v>386</v>
      </c>
      <c r="D483" s="110">
        <v>18.5</v>
      </c>
      <c r="E483" s="110">
        <v>44.3</v>
      </c>
      <c r="F483" s="110">
        <v>120</v>
      </c>
      <c r="G483" s="110">
        <v>5.8</v>
      </c>
      <c r="H483" s="110">
        <v>41.7</v>
      </c>
      <c r="I483" s="110">
        <v>432</v>
      </c>
      <c r="J483" s="110">
        <v>20.7</v>
      </c>
      <c r="K483" s="110">
        <v>47.2</v>
      </c>
      <c r="L483" s="110">
        <v>705</v>
      </c>
      <c r="M483" s="110">
        <v>33.799999999999997</v>
      </c>
      <c r="N483" s="110">
        <v>49.6</v>
      </c>
      <c r="O483" s="110">
        <v>442</v>
      </c>
      <c r="P483" s="110">
        <v>21.2</v>
      </c>
      <c r="Q483" s="110">
        <v>47.1</v>
      </c>
    </row>
    <row r="484" spans="1:17" ht="76.5" x14ac:dyDescent="0.2">
      <c r="A484" s="108" t="s">
        <v>1352</v>
      </c>
      <c r="B484" s="110">
        <v>86</v>
      </c>
      <c r="C484" s="110">
        <v>19</v>
      </c>
      <c r="D484" s="110">
        <v>22.1</v>
      </c>
      <c r="E484" s="110">
        <v>52.6</v>
      </c>
      <c r="F484" s="110">
        <v>3</v>
      </c>
      <c r="G484" s="110">
        <v>3.5</v>
      </c>
      <c r="H484" s="110">
        <v>66.7</v>
      </c>
      <c r="I484" s="110">
        <v>7</v>
      </c>
      <c r="J484" s="110">
        <v>8.1</v>
      </c>
      <c r="K484" s="110">
        <v>42.9</v>
      </c>
      <c r="L484" s="110">
        <v>38</v>
      </c>
      <c r="M484" s="110">
        <v>44.2</v>
      </c>
      <c r="N484" s="110">
        <v>39.5</v>
      </c>
      <c r="O484" s="110">
        <v>19</v>
      </c>
      <c r="P484" s="110">
        <v>22.1</v>
      </c>
      <c r="Q484" s="110">
        <v>57.9</v>
      </c>
    </row>
    <row r="485" spans="1:17" ht="76.5" x14ac:dyDescent="0.2">
      <c r="A485" s="108" t="s">
        <v>1353</v>
      </c>
      <c r="B485" s="109">
        <v>1036</v>
      </c>
      <c r="C485" s="110">
        <v>212</v>
      </c>
      <c r="D485" s="110">
        <v>20.5</v>
      </c>
      <c r="E485" s="110">
        <v>46.7</v>
      </c>
      <c r="F485" s="110">
        <v>72</v>
      </c>
      <c r="G485" s="110">
        <v>6.9</v>
      </c>
      <c r="H485" s="110">
        <v>50</v>
      </c>
      <c r="I485" s="110">
        <v>218</v>
      </c>
      <c r="J485" s="110">
        <v>21</v>
      </c>
      <c r="K485" s="110">
        <v>49.5</v>
      </c>
      <c r="L485" s="110">
        <v>364</v>
      </c>
      <c r="M485" s="110">
        <v>35.1</v>
      </c>
      <c r="N485" s="110">
        <v>47.3</v>
      </c>
      <c r="O485" s="110">
        <v>170</v>
      </c>
      <c r="P485" s="110">
        <v>16.399999999999999</v>
      </c>
      <c r="Q485" s="110">
        <v>48.2</v>
      </c>
    </row>
    <row r="486" spans="1:17" ht="76.5" x14ac:dyDescent="0.2">
      <c r="A486" s="108" t="s">
        <v>1354</v>
      </c>
      <c r="B486" s="110">
        <v>774</v>
      </c>
      <c r="C486" s="110">
        <v>169</v>
      </c>
      <c r="D486" s="110">
        <v>21.8</v>
      </c>
      <c r="E486" s="110">
        <v>46.2</v>
      </c>
      <c r="F486" s="110">
        <v>55</v>
      </c>
      <c r="G486" s="110">
        <v>7.1</v>
      </c>
      <c r="H486" s="110">
        <v>54.5</v>
      </c>
      <c r="I486" s="110">
        <v>159</v>
      </c>
      <c r="J486" s="110">
        <v>20.5</v>
      </c>
      <c r="K486" s="110">
        <v>47.2</v>
      </c>
      <c r="L486" s="110">
        <v>273</v>
      </c>
      <c r="M486" s="110">
        <v>35.299999999999997</v>
      </c>
      <c r="N486" s="110">
        <v>48</v>
      </c>
      <c r="O486" s="110">
        <v>118</v>
      </c>
      <c r="P486" s="110">
        <v>15.2</v>
      </c>
      <c r="Q486" s="110">
        <v>51.7</v>
      </c>
    </row>
    <row r="487" spans="1:17" ht="63.75" x14ac:dyDescent="0.2">
      <c r="A487" s="108" t="s">
        <v>1355</v>
      </c>
      <c r="B487" s="110">
        <v>817</v>
      </c>
      <c r="C487" s="110">
        <v>146</v>
      </c>
      <c r="D487" s="110">
        <v>17.899999999999999</v>
      </c>
      <c r="E487" s="110">
        <v>55.5</v>
      </c>
      <c r="F487" s="110">
        <v>42</v>
      </c>
      <c r="G487" s="110">
        <v>5.0999999999999996</v>
      </c>
      <c r="H487" s="110">
        <v>71.400000000000006</v>
      </c>
      <c r="I487" s="110">
        <v>134</v>
      </c>
      <c r="J487" s="110">
        <v>16.399999999999999</v>
      </c>
      <c r="K487" s="110">
        <v>42.5</v>
      </c>
      <c r="L487" s="110">
        <v>271</v>
      </c>
      <c r="M487" s="110">
        <v>33.200000000000003</v>
      </c>
      <c r="N487" s="110">
        <v>51.3</v>
      </c>
      <c r="O487" s="110">
        <v>224</v>
      </c>
      <c r="P487" s="110">
        <v>27.4</v>
      </c>
      <c r="Q487" s="110">
        <v>49.6</v>
      </c>
    </row>
    <row r="488" spans="1:17" ht="76.5" x14ac:dyDescent="0.2">
      <c r="A488" s="108" t="s">
        <v>1356</v>
      </c>
      <c r="B488" s="110">
        <v>830</v>
      </c>
      <c r="C488" s="110">
        <v>179</v>
      </c>
      <c r="D488" s="110">
        <v>21.6</v>
      </c>
      <c r="E488" s="110">
        <v>48.6</v>
      </c>
      <c r="F488" s="110">
        <v>56</v>
      </c>
      <c r="G488" s="110">
        <v>6.7</v>
      </c>
      <c r="H488" s="110">
        <v>51.8</v>
      </c>
      <c r="I488" s="110">
        <v>175</v>
      </c>
      <c r="J488" s="110">
        <v>21.1</v>
      </c>
      <c r="K488" s="110">
        <v>46.3</v>
      </c>
      <c r="L488" s="110">
        <v>301</v>
      </c>
      <c r="M488" s="110">
        <v>36.299999999999997</v>
      </c>
      <c r="N488" s="110">
        <v>47.2</v>
      </c>
      <c r="O488" s="110">
        <v>119</v>
      </c>
      <c r="P488" s="110">
        <v>14.3</v>
      </c>
      <c r="Q488" s="110">
        <v>51.3</v>
      </c>
    </row>
    <row r="489" spans="1:17" ht="76.5" x14ac:dyDescent="0.2">
      <c r="A489" s="108" t="s">
        <v>1357</v>
      </c>
      <c r="B489" s="109">
        <v>1792</v>
      </c>
      <c r="C489" s="110">
        <v>431</v>
      </c>
      <c r="D489" s="110">
        <v>24.1</v>
      </c>
      <c r="E489" s="110">
        <v>49.4</v>
      </c>
      <c r="F489" s="110">
        <v>136</v>
      </c>
      <c r="G489" s="110">
        <v>7.6</v>
      </c>
      <c r="H489" s="110">
        <v>44.1</v>
      </c>
      <c r="I489" s="110">
        <v>419</v>
      </c>
      <c r="J489" s="110">
        <v>23.4</v>
      </c>
      <c r="K489" s="110">
        <v>48</v>
      </c>
      <c r="L489" s="110">
        <v>583</v>
      </c>
      <c r="M489" s="110">
        <v>32.5</v>
      </c>
      <c r="N489" s="110">
        <v>50.8</v>
      </c>
      <c r="O489" s="110">
        <v>223</v>
      </c>
      <c r="P489" s="110">
        <v>12.4</v>
      </c>
      <c r="Q489" s="110">
        <v>52.5</v>
      </c>
    </row>
    <row r="490" spans="1:17" ht="63.75" x14ac:dyDescent="0.2">
      <c r="A490" s="108" t="s">
        <v>1358</v>
      </c>
      <c r="B490" s="110">
        <v>446</v>
      </c>
      <c r="C490" s="110">
        <v>88</v>
      </c>
      <c r="D490" s="110">
        <v>19.7</v>
      </c>
      <c r="E490" s="110">
        <v>48.9</v>
      </c>
      <c r="F490" s="110">
        <v>16</v>
      </c>
      <c r="G490" s="110">
        <v>3.6</v>
      </c>
      <c r="H490" s="110">
        <v>43.8</v>
      </c>
      <c r="I490" s="110">
        <v>71</v>
      </c>
      <c r="J490" s="110">
        <v>15.9</v>
      </c>
      <c r="K490" s="110">
        <v>53.5</v>
      </c>
      <c r="L490" s="110">
        <v>144</v>
      </c>
      <c r="M490" s="110">
        <v>32.299999999999997</v>
      </c>
      <c r="N490" s="110">
        <v>49.3</v>
      </c>
      <c r="O490" s="110">
        <v>127</v>
      </c>
      <c r="P490" s="110">
        <v>28.5</v>
      </c>
      <c r="Q490" s="110">
        <v>44.1</v>
      </c>
    </row>
    <row r="491" spans="1:17" ht="76.5" x14ac:dyDescent="0.2">
      <c r="A491" s="108" t="s">
        <v>1359</v>
      </c>
      <c r="B491" s="110">
        <v>302</v>
      </c>
      <c r="C491" s="110">
        <v>63</v>
      </c>
      <c r="D491" s="110">
        <v>20.9</v>
      </c>
      <c r="E491" s="110">
        <v>46</v>
      </c>
      <c r="F491" s="110">
        <v>25</v>
      </c>
      <c r="G491" s="110">
        <v>8.3000000000000007</v>
      </c>
      <c r="H491" s="110">
        <v>44</v>
      </c>
      <c r="I491" s="110">
        <v>53</v>
      </c>
      <c r="J491" s="110">
        <v>17.5</v>
      </c>
      <c r="K491" s="110">
        <v>56.6</v>
      </c>
      <c r="L491" s="110">
        <v>113</v>
      </c>
      <c r="M491" s="110">
        <v>37.4</v>
      </c>
      <c r="N491" s="110">
        <v>47.8</v>
      </c>
      <c r="O491" s="110">
        <v>48</v>
      </c>
      <c r="P491" s="110">
        <v>15.9</v>
      </c>
      <c r="Q491" s="110">
        <v>41.7</v>
      </c>
    </row>
    <row r="492" spans="1:17" ht="76.5" x14ac:dyDescent="0.2">
      <c r="A492" s="108" t="s">
        <v>1360</v>
      </c>
      <c r="B492" s="110">
        <v>414</v>
      </c>
      <c r="C492" s="110">
        <v>119</v>
      </c>
      <c r="D492" s="110">
        <v>28.7</v>
      </c>
      <c r="E492" s="110">
        <v>47.1</v>
      </c>
      <c r="F492" s="110">
        <v>20</v>
      </c>
      <c r="G492" s="110">
        <v>4.8</v>
      </c>
      <c r="H492" s="110">
        <v>60</v>
      </c>
      <c r="I492" s="110">
        <v>107</v>
      </c>
      <c r="J492" s="110">
        <v>25.8</v>
      </c>
      <c r="K492" s="110">
        <v>50.5</v>
      </c>
      <c r="L492" s="110">
        <v>116</v>
      </c>
      <c r="M492" s="110">
        <v>28</v>
      </c>
      <c r="N492" s="110">
        <v>44.8</v>
      </c>
      <c r="O492" s="110">
        <v>52</v>
      </c>
      <c r="P492" s="110">
        <v>12.6</v>
      </c>
      <c r="Q492" s="110">
        <v>46.2</v>
      </c>
    </row>
    <row r="493" spans="1:17" ht="76.5" x14ac:dyDescent="0.2">
      <c r="A493" s="108" t="s">
        <v>1361</v>
      </c>
      <c r="B493" s="110">
        <v>319</v>
      </c>
      <c r="C493" s="110">
        <v>54</v>
      </c>
      <c r="D493" s="110">
        <v>16.899999999999999</v>
      </c>
      <c r="E493" s="110">
        <v>61.1</v>
      </c>
      <c r="F493" s="110">
        <v>19</v>
      </c>
      <c r="G493" s="110">
        <v>6</v>
      </c>
      <c r="H493" s="110">
        <v>52.6</v>
      </c>
      <c r="I493" s="110">
        <v>60</v>
      </c>
      <c r="J493" s="110">
        <v>18.8</v>
      </c>
      <c r="K493" s="110">
        <v>45</v>
      </c>
      <c r="L493" s="110">
        <v>140</v>
      </c>
      <c r="M493" s="110">
        <v>43.9</v>
      </c>
      <c r="N493" s="110">
        <v>47.9</v>
      </c>
      <c r="O493" s="110">
        <v>46</v>
      </c>
      <c r="P493" s="110">
        <v>14.4</v>
      </c>
      <c r="Q493" s="110">
        <v>45.7</v>
      </c>
    </row>
    <row r="494" spans="1:17" ht="76.5" x14ac:dyDescent="0.2">
      <c r="A494" s="108" t="s">
        <v>1362</v>
      </c>
      <c r="B494" s="110">
        <v>601</v>
      </c>
      <c r="C494" s="110">
        <v>117</v>
      </c>
      <c r="D494" s="110">
        <v>19.5</v>
      </c>
      <c r="E494" s="110">
        <v>45.3</v>
      </c>
      <c r="F494" s="110">
        <v>28</v>
      </c>
      <c r="G494" s="110">
        <v>4.7</v>
      </c>
      <c r="H494" s="110">
        <v>42.9</v>
      </c>
      <c r="I494" s="110">
        <v>108</v>
      </c>
      <c r="J494" s="110">
        <v>18</v>
      </c>
      <c r="K494" s="110">
        <v>50.9</v>
      </c>
      <c r="L494" s="110">
        <v>190</v>
      </c>
      <c r="M494" s="110">
        <v>31.6</v>
      </c>
      <c r="N494" s="110">
        <v>48.4</v>
      </c>
      <c r="O494" s="110">
        <v>158</v>
      </c>
      <c r="P494" s="110">
        <v>26.3</v>
      </c>
      <c r="Q494" s="110">
        <v>45.6</v>
      </c>
    </row>
    <row r="495" spans="1:17" ht="76.5" x14ac:dyDescent="0.2">
      <c r="A495" s="108" t="s">
        <v>1363</v>
      </c>
      <c r="B495" s="110">
        <v>165</v>
      </c>
      <c r="C495" s="110">
        <v>16</v>
      </c>
      <c r="D495" s="110">
        <v>9.6999999999999993</v>
      </c>
      <c r="E495" s="110">
        <v>43.8</v>
      </c>
      <c r="F495" s="110">
        <v>6</v>
      </c>
      <c r="G495" s="110">
        <v>3.6</v>
      </c>
      <c r="H495" s="110">
        <v>33.299999999999997</v>
      </c>
      <c r="I495" s="110">
        <v>31</v>
      </c>
      <c r="J495" s="110">
        <v>18.8</v>
      </c>
      <c r="K495" s="110">
        <v>38.700000000000003</v>
      </c>
      <c r="L495" s="110">
        <v>61</v>
      </c>
      <c r="M495" s="110">
        <v>37</v>
      </c>
      <c r="N495" s="110">
        <v>52.5</v>
      </c>
      <c r="O495" s="110">
        <v>51</v>
      </c>
      <c r="P495" s="110">
        <v>30.9</v>
      </c>
      <c r="Q495" s="110">
        <v>43.1</v>
      </c>
    </row>
    <row r="496" spans="1:17" ht="63.75" x14ac:dyDescent="0.2">
      <c r="A496" s="108" t="s">
        <v>1364</v>
      </c>
      <c r="B496" s="110">
        <v>622</v>
      </c>
      <c r="C496" s="110">
        <v>168</v>
      </c>
      <c r="D496" s="110">
        <v>27</v>
      </c>
      <c r="E496" s="110">
        <v>47</v>
      </c>
      <c r="F496" s="110">
        <v>37</v>
      </c>
      <c r="G496" s="110">
        <v>5.9</v>
      </c>
      <c r="H496" s="110">
        <v>51.4</v>
      </c>
      <c r="I496" s="110">
        <v>166</v>
      </c>
      <c r="J496" s="110">
        <v>26.7</v>
      </c>
      <c r="K496" s="110">
        <v>45.8</v>
      </c>
      <c r="L496" s="110">
        <v>174</v>
      </c>
      <c r="M496" s="110">
        <v>28</v>
      </c>
      <c r="N496" s="110">
        <v>51.7</v>
      </c>
      <c r="O496" s="110">
        <v>77</v>
      </c>
      <c r="P496" s="110">
        <v>12.4</v>
      </c>
      <c r="Q496" s="110">
        <v>42.9</v>
      </c>
    </row>
    <row r="497" spans="1:17" ht="63.75" x14ac:dyDescent="0.2">
      <c r="A497" s="108" t="s">
        <v>1365</v>
      </c>
      <c r="B497" s="110">
        <v>162</v>
      </c>
      <c r="C497" s="110">
        <v>36</v>
      </c>
      <c r="D497" s="110">
        <v>22.2</v>
      </c>
      <c r="E497" s="110">
        <v>38.9</v>
      </c>
      <c r="F497" s="110">
        <v>8</v>
      </c>
      <c r="G497" s="110">
        <v>4.9000000000000004</v>
      </c>
      <c r="H497" s="110">
        <v>37.5</v>
      </c>
      <c r="I497" s="110">
        <v>31</v>
      </c>
      <c r="J497" s="110">
        <v>19.100000000000001</v>
      </c>
      <c r="K497" s="110">
        <v>51.6</v>
      </c>
      <c r="L497" s="110">
        <v>49</v>
      </c>
      <c r="M497" s="110">
        <v>30.2</v>
      </c>
      <c r="N497" s="110">
        <v>38.799999999999997</v>
      </c>
      <c r="O497" s="110">
        <v>38</v>
      </c>
      <c r="P497" s="110">
        <v>23.5</v>
      </c>
      <c r="Q497" s="110">
        <v>42.1</v>
      </c>
    </row>
    <row r="498" spans="1:17" ht="63.75" x14ac:dyDescent="0.2">
      <c r="A498" s="108" t="s">
        <v>1366</v>
      </c>
      <c r="B498" s="110">
        <v>379</v>
      </c>
      <c r="C498" s="110">
        <v>72</v>
      </c>
      <c r="D498" s="110">
        <v>19</v>
      </c>
      <c r="E498" s="110">
        <v>54.2</v>
      </c>
      <c r="F498" s="110">
        <v>19</v>
      </c>
      <c r="G498" s="110">
        <v>5</v>
      </c>
      <c r="H498" s="110">
        <v>36.799999999999997</v>
      </c>
      <c r="I498" s="110">
        <v>56</v>
      </c>
      <c r="J498" s="110">
        <v>14.8</v>
      </c>
      <c r="K498" s="110">
        <v>48.2</v>
      </c>
      <c r="L498" s="110">
        <v>158</v>
      </c>
      <c r="M498" s="110">
        <v>41.7</v>
      </c>
      <c r="N498" s="110">
        <v>49.4</v>
      </c>
      <c r="O498" s="110">
        <v>74</v>
      </c>
      <c r="P498" s="110">
        <v>19.5</v>
      </c>
      <c r="Q498" s="110">
        <v>45.9</v>
      </c>
    </row>
    <row r="499" spans="1:17" ht="63.75" x14ac:dyDescent="0.2">
      <c r="A499" s="108" t="s">
        <v>1367</v>
      </c>
      <c r="B499" s="109">
        <v>1342</v>
      </c>
      <c r="C499" s="110">
        <v>282</v>
      </c>
      <c r="D499" s="110">
        <v>21</v>
      </c>
      <c r="E499" s="110">
        <v>52.1</v>
      </c>
      <c r="F499" s="110">
        <v>113</v>
      </c>
      <c r="G499" s="110">
        <v>8.4</v>
      </c>
      <c r="H499" s="110">
        <v>47.8</v>
      </c>
      <c r="I499" s="110">
        <v>269</v>
      </c>
      <c r="J499" s="110">
        <v>20</v>
      </c>
      <c r="K499" s="110">
        <v>46.5</v>
      </c>
      <c r="L499" s="110">
        <v>498</v>
      </c>
      <c r="M499" s="110">
        <v>37.1</v>
      </c>
      <c r="N499" s="110">
        <v>47.8</v>
      </c>
      <c r="O499" s="110">
        <v>180</v>
      </c>
      <c r="P499" s="110">
        <v>13.4</v>
      </c>
      <c r="Q499" s="110">
        <v>51.7</v>
      </c>
    </row>
    <row r="500" spans="1:17" ht="51" x14ac:dyDescent="0.2">
      <c r="A500" s="108" t="s">
        <v>1368</v>
      </c>
      <c r="B500" s="110">
        <v>716</v>
      </c>
      <c r="C500" s="110">
        <v>169</v>
      </c>
      <c r="D500" s="110">
        <v>23.6</v>
      </c>
      <c r="E500" s="110">
        <v>47.3</v>
      </c>
      <c r="F500" s="110">
        <v>59</v>
      </c>
      <c r="G500" s="110">
        <v>8.1999999999999993</v>
      </c>
      <c r="H500" s="110">
        <v>39</v>
      </c>
      <c r="I500" s="110">
        <v>144</v>
      </c>
      <c r="J500" s="110">
        <v>20.100000000000001</v>
      </c>
      <c r="K500" s="110">
        <v>48.6</v>
      </c>
      <c r="L500" s="110">
        <v>284</v>
      </c>
      <c r="M500" s="110">
        <v>39.700000000000003</v>
      </c>
      <c r="N500" s="110">
        <v>46.8</v>
      </c>
      <c r="O500" s="110">
        <v>60</v>
      </c>
      <c r="P500" s="110">
        <v>8.4</v>
      </c>
      <c r="Q500" s="110">
        <v>48.3</v>
      </c>
    </row>
    <row r="501" spans="1:17" ht="51" x14ac:dyDescent="0.2">
      <c r="A501" s="108" t="s">
        <v>1369</v>
      </c>
      <c r="B501" s="109">
        <v>2444</v>
      </c>
      <c r="C501" s="110">
        <v>749</v>
      </c>
      <c r="D501" s="110">
        <v>30.6</v>
      </c>
      <c r="E501" s="110">
        <v>47.1</v>
      </c>
      <c r="F501" s="110">
        <v>188</v>
      </c>
      <c r="G501" s="110">
        <v>7.7</v>
      </c>
      <c r="H501" s="110">
        <v>52.7</v>
      </c>
      <c r="I501" s="110">
        <v>780</v>
      </c>
      <c r="J501" s="110">
        <v>31.9</v>
      </c>
      <c r="K501" s="110">
        <v>49.1</v>
      </c>
      <c r="L501" s="110">
        <v>594</v>
      </c>
      <c r="M501" s="110">
        <v>24.3</v>
      </c>
      <c r="N501" s="110">
        <v>47.8</v>
      </c>
      <c r="O501" s="110">
        <v>133</v>
      </c>
      <c r="P501" s="110">
        <v>5.4</v>
      </c>
      <c r="Q501" s="110">
        <v>51.1</v>
      </c>
    </row>
    <row r="502" spans="1:17" ht="51" x14ac:dyDescent="0.2">
      <c r="A502" s="108" t="s">
        <v>1370</v>
      </c>
      <c r="B502" s="109">
        <v>1426</v>
      </c>
      <c r="C502" s="110">
        <v>294</v>
      </c>
      <c r="D502" s="110">
        <v>20.6</v>
      </c>
      <c r="E502" s="110">
        <v>44.9</v>
      </c>
      <c r="F502" s="110">
        <v>122</v>
      </c>
      <c r="G502" s="110">
        <v>8.6</v>
      </c>
      <c r="H502" s="110">
        <v>45.9</v>
      </c>
      <c r="I502" s="110">
        <v>264</v>
      </c>
      <c r="J502" s="110">
        <v>18.5</v>
      </c>
      <c r="K502" s="110">
        <v>46.6</v>
      </c>
      <c r="L502" s="110">
        <v>580</v>
      </c>
      <c r="M502" s="110">
        <v>40.700000000000003</v>
      </c>
      <c r="N502" s="110">
        <v>50.2</v>
      </c>
      <c r="O502" s="110">
        <v>166</v>
      </c>
      <c r="P502" s="110">
        <v>11.6</v>
      </c>
      <c r="Q502" s="110">
        <v>47.6</v>
      </c>
    </row>
    <row r="503" spans="1:17" ht="63.75" x14ac:dyDescent="0.2">
      <c r="A503" s="108" t="s">
        <v>1371</v>
      </c>
      <c r="B503" s="110">
        <v>803</v>
      </c>
      <c r="C503" s="110">
        <v>236</v>
      </c>
      <c r="D503" s="110">
        <v>29.4</v>
      </c>
      <c r="E503" s="110">
        <v>44.5</v>
      </c>
      <c r="F503" s="110">
        <v>52</v>
      </c>
      <c r="G503" s="110">
        <v>6.5</v>
      </c>
      <c r="H503" s="110">
        <v>28.8</v>
      </c>
      <c r="I503" s="110">
        <v>165</v>
      </c>
      <c r="J503" s="110">
        <v>20.5</v>
      </c>
      <c r="K503" s="110">
        <v>52.1</v>
      </c>
      <c r="L503" s="110">
        <v>261</v>
      </c>
      <c r="M503" s="110">
        <v>32.5</v>
      </c>
      <c r="N503" s="110">
        <v>47.5</v>
      </c>
      <c r="O503" s="110">
        <v>89</v>
      </c>
      <c r="P503" s="110">
        <v>11.1</v>
      </c>
      <c r="Q503" s="110">
        <v>41.6</v>
      </c>
    </row>
    <row r="504" spans="1:17" ht="51" x14ac:dyDescent="0.2">
      <c r="A504" s="108" t="s">
        <v>1372</v>
      </c>
      <c r="B504" s="110">
        <v>903</v>
      </c>
      <c r="C504" s="110">
        <v>198</v>
      </c>
      <c r="D504" s="110">
        <v>21.9</v>
      </c>
      <c r="E504" s="110">
        <v>44.4</v>
      </c>
      <c r="F504" s="110">
        <v>86</v>
      </c>
      <c r="G504" s="110">
        <v>9.5</v>
      </c>
      <c r="H504" s="110">
        <v>46.5</v>
      </c>
      <c r="I504" s="110">
        <v>173</v>
      </c>
      <c r="J504" s="110">
        <v>19.2</v>
      </c>
      <c r="K504" s="110">
        <v>46.8</v>
      </c>
      <c r="L504" s="110">
        <v>329</v>
      </c>
      <c r="M504" s="110">
        <v>36.4</v>
      </c>
      <c r="N504" s="110">
        <v>48.9</v>
      </c>
      <c r="O504" s="110">
        <v>117</v>
      </c>
      <c r="P504" s="110">
        <v>13</v>
      </c>
      <c r="Q504" s="110">
        <v>50.4</v>
      </c>
    </row>
    <row r="505" spans="1:17" ht="51" x14ac:dyDescent="0.2">
      <c r="A505" s="108" t="s">
        <v>1373</v>
      </c>
      <c r="B505" s="109">
        <v>1106</v>
      </c>
      <c r="C505" s="110">
        <v>247</v>
      </c>
      <c r="D505" s="110">
        <v>22.3</v>
      </c>
      <c r="E505" s="110">
        <v>51.4</v>
      </c>
      <c r="F505" s="110">
        <v>68</v>
      </c>
      <c r="G505" s="110">
        <v>6.1</v>
      </c>
      <c r="H505" s="110">
        <v>39.700000000000003</v>
      </c>
      <c r="I505" s="110">
        <v>260</v>
      </c>
      <c r="J505" s="110">
        <v>23.5</v>
      </c>
      <c r="K505" s="110">
        <v>45</v>
      </c>
      <c r="L505" s="110">
        <v>401</v>
      </c>
      <c r="M505" s="110">
        <v>36.299999999999997</v>
      </c>
      <c r="N505" s="110">
        <v>47.4</v>
      </c>
      <c r="O505" s="110">
        <v>130</v>
      </c>
      <c r="P505" s="110">
        <v>11.8</v>
      </c>
      <c r="Q505" s="110">
        <v>46.2</v>
      </c>
    </row>
    <row r="506" spans="1:17" ht="51" x14ac:dyDescent="0.2">
      <c r="A506" s="108" t="s">
        <v>1374</v>
      </c>
      <c r="B506" s="110">
        <v>950</v>
      </c>
      <c r="C506" s="110">
        <v>224</v>
      </c>
      <c r="D506" s="110">
        <v>23.6</v>
      </c>
      <c r="E506" s="110">
        <v>44.6</v>
      </c>
      <c r="F506" s="110">
        <v>60</v>
      </c>
      <c r="G506" s="110">
        <v>6.3</v>
      </c>
      <c r="H506" s="110">
        <v>48.3</v>
      </c>
      <c r="I506" s="110">
        <v>189</v>
      </c>
      <c r="J506" s="110">
        <v>19.899999999999999</v>
      </c>
      <c r="K506" s="110">
        <v>48.7</v>
      </c>
      <c r="L506" s="110">
        <v>311</v>
      </c>
      <c r="M506" s="110">
        <v>32.700000000000003</v>
      </c>
      <c r="N506" s="110">
        <v>49.8</v>
      </c>
      <c r="O506" s="110">
        <v>166</v>
      </c>
      <c r="P506" s="110">
        <v>17.5</v>
      </c>
      <c r="Q506" s="110">
        <v>62</v>
      </c>
    </row>
    <row r="507" spans="1:17" ht="63.75" x14ac:dyDescent="0.2">
      <c r="A507" s="108" t="s">
        <v>1375</v>
      </c>
      <c r="B507" s="110">
        <v>659</v>
      </c>
      <c r="C507" s="110">
        <v>160</v>
      </c>
      <c r="D507" s="110">
        <v>24.3</v>
      </c>
      <c r="E507" s="110">
        <v>48.8</v>
      </c>
      <c r="F507" s="110">
        <v>35</v>
      </c>
      <c r="G507" s="110">
        <v>5.3</v>
      </c>
      <c r="H507" s="110">
        <v>42.9</v>
      </c>
      <c r="I507" s="110">
        <v>149</v>
      </c>
      <c r="J507" s="110">
        <v>22.6</v>
      </c>
      <c r="K507" s="110">
        <v>53</v>
      </c>
      <c r="L507" s="110">
        <v>227</v>
      </c>
      <c r="M507" s="110">
        <v>34.4</v>
      </c>
      <c r="N507" s="110">
        <v>47.6</v>
      </c>
      <c r="O507" s="110">
        <v>88</v>
      </c>
      <c r="P507" s="110">
        <v>13.4</v>
      </c>
      <c r="Q507" s="110">
        <v>43.2</v>
      </c>
    </row>
    <row r="508" spans="1:17" ht="51" x14ac:dyDescent="0.2">
      <c r="A508" s="108" t="s">
        <v>1376</v>
      </c>
      <c r="B508" s="109">
        <v>2336</v>
      </c>
      <c r="C508" s="110">
        <v>598</v>
      </c>
      <c r="D508" s="110">
        <v>25.6</v>
      </c>
      <c r="E508" s="110">
        <v>49.7</v>
      </c>
      <c r="F508" s="110">
        <v>180</v>
      </c>
      <c r="G508" s="110">
        <v>7.7</v>
      </c>
      <c r="H508" s="110">
        <v>47.2</v>
      </c>
      <c r="I508" s="110">
        <v>506</v>
      </c>
      <c r="J508" s="110">
        <v>21.7</v>
      </c>
      <c r="K508" s="110">
        <v>50.4</v>
      </c>
      <c r="L508" s="110">
        <v>827</v>
      </c>
      <c r="M508" s="110">
        <v>35.4</v>
      </c>
      <c r="N508" s="110">
        <v>49</v>
      </c>
      <c r="O508" s="110">
        <v>225</v>
      </c>
      <c r="P508" s="110">
        <v>9.6</v>
      </c>
      <c r="Q508" s="110">
        <v>46.2</v>
      </c>
    </row>
    <row r="509" spans="1:17" ht="51" x14ac:dyDescent="0.2">
      <c r="A509" s="108" t="s">
        <v>1377</v>
      </c>
      <c r="B509" s="110">
        <v>414</v>
      </c>
      <c r="C509" s="110">
        <v>121</v>
      </c>
      <c r="D509" s="110">
        <v>29.2</v>
      </c>
      <c r="E509" s="110">
        <v>47.1</v>
      </c>
      <c r="F509" s="110">
        <v>19</v>
      </c>
      <c r="G509" s="110">
        <v>4.5999999999999996</v>
      </c>
      <c r="H509" s="110">
        <v>52.6</v>
      </c>
      <c r="I509" s="110">
        <v>102</v>
      </c>
      <c r="J509" s="110">
        <v>24.6</v>
      </c>
      <c r="K509" s="110">
        <v>50</v>
      </c>
      <c r="L509" s="110">
        <v>127</v>
      </c>
      <c r="M509" s="110">
        <v>30.7</v>
      </c>
      <c r="N509" s="110">
        <v>43.3</v>
      </c>
      <c r="O509" s="110">
        <v>45</v>
      </c>
      <c r="P509" s="110">
        <v>10.9</v>
      </c>
      <c r="Q509" s="110">
        <v>51.1</v>
      </c>
    </row>
    <row r="510" spans="1:17" ht="63.75" x14ac:dyDescent="0.2">
      <c r="A510" s="108" t="s">
        <v>1378</v>
      </c>
      <c r="B510" s="109">
        <v>1192</v>
      </c>
      <c r="C510" s="110">
        <v>294</v>
      </c>
      <c r="D510" s="110">
        <v>24.7</v>
      </c>
      <c r="E510" s="110">
        <v>45.9</v>
      </c>
      <c r="F510" s="110">
        <v>100</v>
      </c>
      <c r="G510" s="110">
        <v>8.4</v>
      </c>
      <c r="H510" s="110">
        <v>46</v>
      </c>
      <c r="I510" s="110">
        <v>263</v>
      </c>
      <c r="J510" s="110">
        <v>22.1</v>
      </c>
      <c r="K510" s="110">
        <v>48.7</v>
      </c>
      <c r="L510" s="110">
        <v>410</v>
      </c>
      <c r="M510" s="110">
        <v>34.4</v>
      </c>
      <c r="N510" s="110">
        <v>47.1</v>
      </c>
      <c r="O510" s="110">
        <v>125</v>
      </c>
      <c r="P510" s="110">
        <v>10.5</v>
      </c>
      <c r="Q510" s="110">
        <v>46.4</v>
      </c>
    </row>
    <row r="511" spans="1:17" ht="63.75" x14ac:dyDescent="0.2">
      <c r="A511" s="108" t="s">
        <v>1379</v>
      </c>
      <c r="B511" s="110">
        <v>497</v>
      </c>
      <c r="C511" s="110">
        <v>119</v>
      </c>
      <c r="D511" s="110">
        <v>23.9</v>
      </c>
      <c r="E511" s="110">
        <v>55.5</v>
      </c>
      <c r="F511" s="110">
        <v>24</v>
      </c>
      <c r="G511" s="110">
        <v>4.8</v>
      </c>
      <c r="H511" s="110">
        <v>45.8</v>
      </c>
      <c r="I511" s="110">
        <v>105</v>
      </c>
      <c r="J511" s="110">
        <v>21.1</v>
      </c>
      <c r="K511" s="110">
        <v>46.7</v>
      </c>
      <c r="L511" s="110">
        <v>182</v>
      </c>
      <c r="M511" s="110">
        <v>36.6</v>
      </c>
      <c r="N511" s="110">
        <v>47.3</v>
      </c>
      <c r="O511" s="110">
        <v>67</v>
      </c>
      <c r="P511" s="110">
        <v>13.5</v>
      </c>
      <c r="Q511" s="110">
        <v>53.7</v>
      </c>
    </row>
    <row r="512" spans="1:17" ht="51" x14ac:dyDescent="0.2">
      <c r="A512" s="108" t="s">
        <v>1380</v>
      </c>
      <c r="B512" s="110">
        <v>319</v>
      </c>
      <c r="C512" s="110">
        <v>61</v>
      </c>
      <c r="D512" s="110">
        <v>19.100000000000001</v>
      </c>
      <c r="E512" s="110">
        <v>54.1</v>
      </c>
      <c r="F512" s="110">
        <v>30</v>
      </c>
      <c r="G512" s="110">
        <v>9.4</v>
      </c>
      <c r="H512" s="110">
        <v>53.3</v>
      </c>
      <c r="I512" s="110">
        <v>60</v>
      </c>
      <c r="J512" s="110">
        <v>18.8</v>
      </c>
      <c r="K512" s="110">
        <v>48.3</v>
      </c>
      <c r="L512" s="110">
        <v>118</v>
      </c>
      <c r="M512" s="110">
        <v>37</v>
      </c>
      <c r="N512" s="110">
        <v>46.6</v>
      </c>
      <c r="O512" s="110">
        <v>50</v>
      </c>
      <c r="P512" s="110">
        <v>15.7</v>
      </c>
      <c r="Q512" s="110">
        <v>44</v>
      </c>
    </row>
    <row r="513" spans="1:17" ht="51" x14ac:dyDescent="0.2">
      <c r="A513" s="108" t="s">
        <v>1381</v>
      </c>
      <c r="B513" s="110">
        <v>654</v>
      </c>
      <c r="C513" s="110">
        <v>160</v>
      </c>
      <c r="D513" s="110">
        <v>24.5</v>
      </c>
      <c r="E513" s="110">
        <v>48.8</v>
      </c>
      <c r="F513" s="110">
        <v>36</v>
      </c>
      <c r="G513" s="110">
        <v>5.5</v>
      </c>
      <c r="H513" s="110">
        <v>47.2</v>
      </c>
      <c r="I513" s="110">
        <v>146</v>
      </c>
      <c r="J513" s="110">
        <v>22.3</v>
      </c>
      <c r="K513" s="110">
        <v>50</v>
      </c>
      <c r="L513" s="110">
        <v>236</v>
      </c>
      <c r="M513" s="110">
        <v>36.1</v>
      </c>
      <c r="N513" s="110">
        <v>48.7</v>
      </c>
      <c r="O513" s="110">
        <v>76</v>
      </c>
      <c r="P513" s="110">
        <v>11.6</v>
      </c>
      <c r="Q513" s="110">
        <v>50</v>
      </c>
    </row>
    <row r="514" spans="1:17" ht="63.75" x14ac:dyDescent="0.2">
      <c r="A514" s="108" t="s">
        <v>1382</v>
      </c>
      <c r="B514" s="110">
        <v>461</v>
      </c>
      <c r="C514" s="110">
        <v>120</v>
      </c>
      <c r="D514" s="110">
        <v>26</v>
      </c>
      <c r="E514" s="110">
        <v>41.7</v>
      </c>
      <c r="F514" s="110">
        <v>26</v>
      </c>
      <c r="G514" s="110">
        <v>5.6</v>
      </c>
      <c r="H514" s="110">
        <v>53.8</v>
      </c>
      <c r="I514" s="110">
        <v>99</v>
      </c>
      <c r="J514" s="110">
        <v>21.5</v>
      </c>
      <c r="K514" s="110">
        <v>45.5</v>
      </c>
      <c r="L514" s="110">
        <v>152</v>
      </c>
      <c r="M514" s="110">
        <v>33</v>
      </c>
      <c r="N514" s="110">
        <v>47.4</v>
      </c>
      <c r="O514" s="110">
        <v>64</v>
      </c>
      <c r="P514" s="110">
        <v>13.9</v>
      </c>
      <c r="Q514" s="110">
        <v>51.6</v>
      </c>
    </row>
    <row r="515" spans="1:17" ht="51" x14ac:dyDescent="0.2">
      <c r="A515" s="108" t="s">
        <v>1383</v>
      </c>
      <c r="B515" s="110">
        <v>574</v>
      </c>
      <c r="C515" s="110">
        <v>143</v>
      </c>
      <c r="D515" s="110">
        <v>24.9</v>
      </c>
      <c r="E515" s="110">
        <v>49</v>
      </c>
      <c r="F515" s="110">
        <v>42</v>
      </c>
      <c r="G515" s="110">
        <v>7.3</v>
      </c>
      <c r="H515" s="110">
        <v>33.299999999999997</v>
      </c>
      <c r="I515" s="110">
        <v>131</v>
      </c>
      <c r="J515" s="110">
        <v>22.8</v>
      </c>
      <c r="K515" s="110">
        <v>48.1</v>
      </c>
      <c r="L515" s="110">
        <v>172</v>
      </c>
      <c r="M515" s="110">
        <v>30</v>
      </c>
      <c r="N515" s="110">
        <v>50.6</v>
      </c>
      <c r="O515" s="110">
        <v>86</v>
      </c>
      <c r="P515" s="110">
        <v>15</v>
      </c>
      <c r="Q515" s="110">
        <v>52.3</v>
      </c>
    </row>
    <row r="516" spans="1:17" ht="51" x14ac:dyDescent="0.2">
      <c r="A516" s="108" t="s">
        <v>1384</v>
      </c>
      <c r="B516" s="110">
        <v>261</v>
      </c>
      <c r="C516" s="110">
        <v>60</v>
      </c>
      <c r="D516" s="110">
        <v>23</v>
      </c>
      <c r="E516" s="110">
        <v>63.3</v>
      </c>
      <c r="F516" s="110">
        <v>14</v>
      </c>
      <c r="G516" s="110">
        <v>5.4</v>
      </c>
      <c r="H516" s="110">
        <v>35.700000000000003</v>
      </c>
      <c r="I516" s="110">
        <v>70</v>
      </c>
      <c r="J516" s="110">
        <v>26.8</v>
      </c>
      <c r="K516" s="110">
        <v>51.4</v>
      </c>
      <c r="L516" s="110">
        <v>84</v>
      </c>
      <c r="M516" s="110">
        <v>32.200000000000003</v>
      </c>
      <c r="N516" s="110">
        <v>46.4</v>
      </c>
      <c r="O516" s="110">
        <v>33</v>
      </c>
      <c r="P516" s="110">
        <v>12.6</v>
      </c>
      <c r="Q516" s="110">
        <v>54.5</v>
      </c>
    </row>
    <row r="517" spans="1:17" ht="51" x14ac:dyDescent="0.2">
      <c r="A517" s="108" t="s">
        <v>1385</v>
      </c>
      <c r="B517" s="110">
        <v>465</v>
      </c>
      <c r="C517" s="110">
        <v>136</v>
      </c>
      <c r="D517" s="110">
        <v>29.2</v>
      </c>
      <c r="E517" s="110">
        <v>48.5</v>
      </c>
      <c r="F517" s="110">
        <v>29</v>
      </c>
      <c r="G517" s="110">
        <v>6.2</v>
      </c>
      <c r="H517" s="110">
        <v>44.8</v>
      </c>
      <c r="I517" s="110">
        <v>106</v>
      </c>
      <c r="J517" s="110">
        <v>22.8</v>
      </c>
      <c r="K517" s="110">
        <v>48.1</v>
      </c>
      <c r="L517" s="110">
        <v>137</v>
      </c>
      <c r="M517" s="110">
        <v>29.5</v>
      </c>
      <c r="N517" s="110">
        <v>46.7</v>
      </c>
      <c r="O517" s="110">
        <v>57</v>
      </c>
      <c r="P517" s="110">
        <v>12.3</v>
      </c>
      <c r="Q517" s="110">
        <v>47.4</v>
      </c>
    </row>
    <row r="518" spans="1:17" ht="63.75" x14ac:dyDescent="0.2">
      <c r="A518" s="108" t="s">
        <v>1386</v>
      </c>
      <c r="B518" s="109">
        <v>1926</v>
      </c>
      <c r="C518" s="110">
        <v>612</v>
      </c>
      <c r="D518" s="110">
        <v>31.8</v>
      </c>
      <c r="E518" s="110">
        <v>53.4</v>
      </c>
      <c r="F518" s="110">
        <v>104</v>
      </c>
      <c r="G518" s="110">
        <v>5.4</v>
      </c>
      <c r="H518" s="110">
        <v>48.1</v>
      </c>
      <c r="I518" s="110">
        <v>440</v>
      </c>
      <c r="J518" s="110">
        <v>22.8</v>
      </c>
      <c r="K518" s="110">
        <v>50.9</v>
      </c>
      <c r="L518" s="110">
        <v>614</v>
      </c>
      <c r="M518" s="110">
        <v>31.9</v>
      </c>
      <c r="N518" s="110">
        <v>49.3</v>
      </c>
      <c r="O518" s="110">
        <v>156</v>
      </c>
      <c r="P518" s="110">
        <v>8.1</v>
      </c>
      <c r="Q518" s="110">
        <v>48.7</v>
      </c>
    </row>
    <row r="519" spans="1:17" ht="51" x14ac:dyDescent="0.2">
      <c r="A519" s="108" t="s">
        <v>1387</v>
      </c>
      <c r="B519" s="110">
        <v>734</v>
      </c>
      <c r="C519" s="110">
        <v>202</v>
      </c>
      <c r="D519" s="110">
        <v>27.5</v>
      </c>
      <c r="E519" s="110">
        <v>49</v>
      </c>
      <c r="F519" s="110">
        <v>49</v>
      </c>
      <c r="G519" s="110">
        <v>6.7</v>
      </c>
      <c r="H519" s="110">
        <v>53.1</v>
      </c>
      <c r="I519" s="110">
        <v>152</v>
      </c>
      <c r="J519" s="110">
        <v>20.7</v>
      </c>
      <c r="K519" s="110">
        <v>49.3</v>
      </c>
      <c r="L519" s="110">
        <v>234</v>
      </c>
      <c r="M519" s="110">
        <v>31.9</v>
      </c>
      <c r="N519" s="110">
        <v>50</v>
      </c>
      <c r="O519" s="110">
        <v>97</v>
      </c>
      <c r="P519" s="110">
        <v>13.2</v>
      </c>
      <c r="Q519" s="110">
        <v>47.4</v>
      </c>
    </row>
    <row r="520" spans="1:17" ht="51" x14ac:dyDescent="0.2">
      <c r="A520" s="108" t="s">
        <v>1388</v>
      </c>
      <c r="B520" s="110">
        <v>195</v>
      </c>
      <c r="C520" s="110">
        <v>58</v>
      </c>
      <c r="D520" s="110">
        <v>29.7</v>
      </c>
      <c r="E520" s="110">
        <v>58.6</v>
      </c>
      <c r="F520" s="110">
        <v>14</v>
      </c>
      <c r="G520" s="110">
        <v>7.2</v>
      </c>
      <c r="H520" s="110">
        <v>35.700000000000003</v>
      </c>
      <c r="I520" s="110">
        <v>37</v>
      </c>
      <c r="J520" s="110">
        <v>19</v>
      </c>
      <c r="K520" s="110">
        <v>48.6</v>
      </c>
      <c r="L520" s="110">
        <v>52</v>
      </c>
      <c r="M520" s="110">
        <v>26.7</v>
      </c>
      <c r="N520" s="110">
        <v>42.3</v>
      </c>
      <c r="O520" s="110">
        <v>34</v>
      </c>
      <c r="P520" s="110">
        <v>17.399999999999999</v>
      </c>
      <c r="Q520" s="110">
        <v>52.9</v>
      </c>
    </row>
    <row r="521" spans="1:17" ht="51" x14ac:dyDescent="0.2">
      <c r="A521" s="108" t="s">
        <v>1389</v>
      </c>
      <c r="B521" s="110">
        <v>665</v>
      </c>
      <c r="C521" s="110">
        <v>183</v>
      </c>
      <c r="D521" s="110">
        <v>27.5</v>
      </c>
      <c r="E521" s="110">
        <v>47.5</v>
      </c>
      <c r="F521" s="110">
        <v>44</v>
      </c>
      <c r="G521" s="110">
        <v>6.6</v>
      </c>
      <c r="H521" s="110">
        <v>43.2</v>
      </c>
      <c r="I521" s="110">
        <v>147</v>
      </c>
      <c r="J521" s="110">
        <v>22.1</v>
      </c>
      <c r="K521" s="110">
        <v>45.6</v>
      </c>
      <c r="L521" s="110">
        <v>207</v>
      </c>
      <c r="M521" s="110">
        <v>31.1</v>
      </c>
      <c r="N521" s="110">
        <v>52.2</v>
      </c>
      <c r="O521" s="110">
        <v>84</v>
      </c>
      <c r="P521" s="110">
        <v>12.6</v>
      </c>
      <c r="Q521" s="110">
        <v>42.9</v>
      </c>
    </row>
    <row r="522" spans="1:17" ht="51" x14ac:dyDescent="0.2">
      <c r="A522" s="108" t="s">
        <v>1390</v>
      </c>
      <c r="B522" s="110">
        <v>914</v>
      </c>
      <c r="C522" s="110">
        <v>223</v>
      </c>
      <c r="D522" s="110">
        <v>24.4</v>
      </c>
      <c r="E522" s="110">
        <v>49.3</v>
      </c>
      <c r="F522" s="110">
        <v>61</v>
      </c>
      <c r="G522" s="110">
        <v>6.7</v>
      </c>
      <c r="H522" s="110">
        <v>34.4</v>
      </c>
      <c r="I522" s="110">
        <v>216</v>
      </c>
      <c r="J522" s="110">
        <v>23.6</v>
      </c>
      <c r="K522" s="110">
        <v>47.7</v>
      </c>
      <c r="L522" s="110">
        <v>301</v>
      </c>
      <c r="M522" s="110">
        <v>32.9</v>
      </c>
      <c r="N522" s="110">
        <v>47.8</v>
      </c>
      <c r="O522" s="110">
        <v>113</v>
      </c>
      <c r="P522" s="110">
        <v>12.4</v>
      </c>
      <c r="Q522" s="110">
        <v>50.4</v>
      </c>
    </row>
    <row r="523" spans="1:17" ht="63.75" x14ac:dyDescent="0.2">
      <c r="A523" s="108" t="s">
        <v>1391</v>
      </c>
      <c r="B523" s="110">
        <v>451</v>
      </c>
      <c r="C523" s="110">
        <v>125</v>
      </c>
      <c r="D523" s="110">
        <v>27.7</v>
      </c>
      <c r="E523" s="110">
        <v>52.8</v>
      </c>
      <c r="F523" s="110">
        <v>28</v>
      </c>
      <c r="G523" s="110">
        <v>6.2</v>
      </c>
      <c r="H523" s="110">
        <v>53.6</v>
      </c>
      <c r="I523" s="110">
        <v>100</v>
      </c>
      <c r="J523" s="110">
        <v>22.2</v>
      </c>
      <c r="K523" s="110">
        <v>49</v>
      </c>
      <c r="L523" s="110">
        <v>138</v>
      </c>
      <c r="M523" s="110">
        <v>30.6</v>
      </c>
      <c r="N523" s="110">
        <v>45.7</v>
      </c>
      <c r="O523" s="110">
        <v>60</v>
      </c>
      <c r="P523" s="110">
        <v>13.3</v>
      </c>
      <c r="Q523" s="110">
        <v>46.7</v>
      </c>
    </row>
    <row r="524" spans="1:17" ht="63.75" x14ac:dyDescent="0.2">
      <c r="A524" s="108" t="s">
        <v>1392</v>
      </c>
      <c r="B524" s="109">
        <v>4098</v>
      </c>
      <c r="C524" s="109">
        <v>1064</v>
      </c>
      <c r="D524" s="110">
        <v>26</v>
      </c>
      <c r="E524" s="110">
        <v>46.9</v>
      </c>
      <c r="F524" s="110">
        <v>246</v>
      </c>
      <c r="G524" s="110">
        <v>6</v>
      </c>
      <c r="H524" s="110">
        <v>43.9</v>
      </c>
      <c r="I524" s="110">
        <v>939</v>
      </c>
      <c r="J524" s="110">
        <v>22.9</v>
      </c>
      <c r="K524" s="110">
        <v>51</v>
      </c>
      <c r="L524" s="109">
        <v>1255</v>
      </c>
      <c r="M524" s="110">
        <v>30.6</v>
      </c>
      <c r="N524" s="110">
        <v>50</v>
      </c>
      <c r="O524" s="110">
        <v>594</v>
      </c>
      <c r="P524" s="110">
        <v>14.5</v>
      </c>
      <c r="Q524" s="110">
        <v>49.2</v>
      </c>
    </row>
    <row r="525" spans="1:17" ht="63.75" x14ac:dyDescent="0.2">
      <c r="A525" s="108" t="s">
        <v>1393</v>
      </c>
      <c r="B525" s="110">
        <v>345</v>
      </c>
      <c r="C525" s="110">
        <v>74</v>
      </c>
      <c r="D525" s="110">
        <v>21.4</v>
      </c>
      <c r="E525" s="110">
        <v>44.6</v>
      </c>
      <c r="F525" s="110">
        <v>16</v>
      </c>
      <c r="G525" s="110">
        <v>4.5999999999999996</v>
      </c>
      <c r="H525" s="110">
        <v>43.8</v>
      </c>
      <c r="I525" s="110">
        <v>75</v>
      </c>
      <c r="J525" s="110">
        <v>21.7</v>
      </c>
      <c r="K525" s="110">
        <v>49.3</v>
      </c>
      <c r="L525" s="110">
        <v>117</v>
      </c>
      <c r="M525" s="110">
        <v>33.9</v>
      </c>
      <c r="N525" s="110">
        <v>45.3</v>
      </c>
      <c r="O525" s="110">
        <v>63</v>
      </c>
      <c r="P525" s="110">
        <v>18.3</v>
      </c>
      <c r="Q525" s="110">
        <v>49.2</v>
      </c>
    </row>
    <row r="526" spans="1:17" ht="51" x14ac:dyDescent="0.2">
      <c r="A526" s="108" t="s">
        <v>1394</v>
      </c>
      <c r="B526" s="110">
        <v>713</v>
      </c>
      <c r="C526" s="110">
        <v>130</v>
      </c>
      <c r="D526" s="110">
        <v>18.2</v>
      </c>
      <c r="E526" s="110">
        <v>46.9</v>
      </c>
      <c r="F526" s="110">
        <v>45</v>
      </c>
      <c r="G526" s="110">
        <v>6.3</v>
      </c>
      <c r="H526" s="110">
        <v>46.7</v>
      </c>
      <c r="I526" s="110">
        <v>139</v>
      </c>
      <c r="J526" s="110">
        <v>19.5</v>
      </c>
      <c r="K526" s="110">
        <v>47.5</v>
      </c>
      <c r="L526" s="110">
        <v>260</v>
      </c>
      <c r="M526" s="110">
        <v>36.5</v>
      </c>
      <c r="N526" s="110">
        <v>49.2</v>
      </c>
      <c r="O526" s="110">
        <v>139</v>
      </c>
      <c r="P526" s="110">
        <v>19.5</v>
      </c>
      <c r="Q526" s="110">
        <v>50.4</v>
      </c>
    </row>
    <row r="527" spans="1:17" ht="51" x14ac:dyDescent="0.2">
      <c r="A527" s="108" t="s">
        <v>1395</v>
      </c>
      <c r="B527" s="109">
        <v>2048</v>
      </c>
      <c r="C527" s="110">
        <v>481</v>
      </c>
      <c r="D527" s="110">
        <v>23.5</v>
      </c>
      <c r="E527" s="110">
        <v>51.6</v>
      </c>
      <c r="F527" s="110">
        <v>103</v>
      </c>
      <c r="G527" s="110">
        <v>5</v>
      </c>
      <c r="H527" s="110">
        <v>48.5</v>
      </c>
      <c r="I527" s="110">
        <v>423</v>
      </c>
      <c r="J527" s="110">
        <v>20.7</v>
      </c>
      <c r="K527" s="110">
        <v>52.5</v>
      </c>
      <c r="L527" s="110">
        <v>713</v>
      </c>
      <c r="M527" s="110">
        <v>34.799999999999997</v>
      </c>
      <c r="N527" s="110">
        <v>48.7</v>
      </c>
      <c r="O527" s="110">
        <v>328</v>
      </c>
      <c r="P527" s="110">
        <v>16</v>
      </c>
      <c r="Q527" s="110">
        <v>49.7</v>
      </c>
    </row>
    <row r="528" spans="1:17" ht="63.75" x14ac:dyDescent="0.2">
      <c r="A528" s="108" t="s">
        <v>1396</v>
      </c>
      <c r="B528" s="110">
        <v>242</v>
      </c>
      <c r="C528" s="110">
        <v>53</v>
      </c>
      <c r="D528" s="110">
        <v>21.9</v>
      </c>
      <c r="E528" s="110">
        <v>49.1</v>
      </c>
      <c r="F528" s="110">
        <v>23</v>
      </c>
      <c r="G528" s="110">
        <v>9.5</v>
      </c>
      <c r="H528" s="110">
        <v>47.8</v>
      </c>
      <c r="I528" s="110">
        <v>54</v>
      </c>
      <c r="J528" s="110">
        <v>22.3</v>
      </c>
      <c r="K528" s="110">
        <v>44.4</v>
      </c>
      <c r="L528" s="110">
        <v>71</v>
      </c>
      <c r="M528" s="110">
        <v>29.3</v>
      </c>
      <c r="N528" s="110">
        <v>47.9</v>
      </c>
      <c r="O528" s="110">
        <v>41</v>
      </c>
      <c r="P528" s="110">
        <v>16.899999999999999</v>
      </c>
      <c r="Q528" s="110">
        <v>43.9</v>
      </c>
    </row>
    <row r="529" spans="1:17" ht="63.75" x14ac:dyDescent="0.2">
      <c r="A529" s="108" t="s">
        <v>1397</v>
      </c>
      <c r="B529" s="110">
        <v>804</v>
      </c>
      <c r="C529" s="110">
        <v>188</v>
      </c>
      <c r="D529" s="110">
        <v>23.4</v>
      </c>
      <c r="E529" s="110">
        <v>47.3</v>
      </c>
      <c r="F529" s="110">
        <v>39</v>
      </c>
      <c r="G529" s="110">
        <v>4.9000000000000004</v>
      </c>
      <c r="H529" s="110">
        <v>51.3</v>
      </c>
      <c r="I529" s="110">
        <v>176</v>
      </c>
      <c r="J529" s="110">
        <v>21.9</v>
      </c>
      <c r="K529" s="110">
        <v>46.6</v>
      </c>
      <c r="L529" s="110">
        <v>268</v>
      </c>
      <c r="M529" s="110">
        <v>33.299999999999997</v>
      </c>
      <c r="N529" s="110">
        <v>47.8</v>
      </c>
      <c r="O529" s="110">
        <v>133</v>
      </c>
      <c r="P529" s="110">
        <v>16.5</v>
      </c>
      <c r="Q529" s="110">
        <v>49.6</v>
      </c>
    </row>
    <row r="530" spans="1:17" ht="51" x14ac:dyDescent="0.2">
      <c r="A530" s="108" t="s">
        <v>1398</v>
      </c>
      <c r="B530" s="110">
        <v>876</v>
      </c>
      <c r="C530" s="110">
        <v>200</v>
      </c>
      <c r="D530" s="110">
        <v>22.8</v>
      </c>
      <c r="E530" s="110">
        <v>43</v>
      </c>
      <c r="F530" s="110">
        <v>46</v>
      </c>
      <c r="G530" s="110">
        <v>5.3</v>
      </c>
      <c r="H530" s="110">
        <v>50</v>
      </c>
      <c r="I530" s="110">
        <v>194</v>
      </c>
      <c r="J530" s="110">
        <v>22.1</v>
      </c>
      <c r="K530" s="110">
        <v>51.5</v>
      </c>
      <c r="L530" s="110">
        <v>303</v>
      </c>
      <c r="M530" s="110">
        <v>34.6</v>
      </c>
      <c r="N530" s="110">
        <v>49.2</v>
      </c>
      <c r="O530" s="110">
        <v>133</v>
      </c>
      <c r="P530" s="110">
        <v>15.2</v>
      </c>
      <c r="Q530" s="110">
        <v>51.1</v>
      </c>
    </row>
    <row r="531" spans="1:17" ht="38.25" x14ac:dyDescent="0.2">
      <c r="A531" s="108" t="s">
        <v>1399</v>
      </c>
      <c r="B531" s="109">
        <v>1228</v>
      </c>
      <c r="C531" s="110">
        <v>257</v>
      </c>
      <c r="D531" s="110">
        <v>20.9</v>
      </c>
      <c r="E531" s="110">
        <v>52.5</v>
      </c>
      <c r="F531" s="110">
        <v>49</v>
      </c>
      <c r="G531" s="110">
        <v>4</v>
      </c>
      <c r="H531" s="110">
        <v>40.799999999999997</v>
      </c>
      <c r="I531" s="110">
        <v>221</v>
      </c>
      <c r="J531" s="110">
        <v>18</v>
      </c>
      <c r="K531" s="110">
        <v>47.5</v>
      </c>
      <c r="L531" s="110">
        <v>419</v>
      </c>
      <c r="M531" s="110">
        <v>34.1</v>
      </c>
      <c r="N531" s="110">
        <v>50.6</v>
      </c>
      <c r="O531" s="110">
        <v>282</v>
      </c>
      <c r="P531" s="110">
        <v>23</v>
      </c>
      <c r="Q531" s="110">
        <v>46.8</v>
      </c>
    </row>
    <row r="532" spans="1:17" ht="51" x14ac:dyDescent="0.2">
      <c r="A532" s="108" t="s">
        <v>1400</v>
      </c>
      <c r="B532" s="109">
        <v>4210</v>
      </c>
      <c r="C532" s="110">
        <v>913</v>
      </c>
      <c r="D532" s="110">
        <v>21.7</v>
      </c>
      <c r="E532" s="110">
        <v>47.4</v>
      </c>
      <c r="F532" s="110">
        <v>236</v>
      </c>
      <c r="G532" s="110">
        <v>5.6</v>
      </c>
      <c r="H532" s="110">
        <v>39.799999999999997</v>
      </c>
      <c r="I532" s="110">
        <v>817</v>
      </c>
      <c r="J532" s="110">
        <v>19.399999999999999</v>
      </c>
      <c r="K532" s="110">
        <v>50.2</v>
      </c>
      <c r="L532" s="109">
        <v>1369</v>
      </c>
      <c r="M532" s="110">
        <v>32.5</v>
      </c>
      <c r="N532" s="110">
        <v>51.1</v>
      </c>
      <c r="O532" s="110">
        <v>875</v>
      </c>
      <c r="P532" s="110">
        <v>20.8</v>
      </c>
      <c r="Q532" s="110">
        <v>49.8</v>
      </c>
    </row>
    <row r="533" spans="1:17" ht="63.75" x14ac:dyDescent="0.2">
      <c r="A533" s="108" t="s">
        <v>1401</v>
      </c>
      <c r="B533" s="109">
        <v>1098</v>
      </c>
      <c r="C533" s="110">
        <v>256</v>
      </c>
      <c r="D533" s="110">
        <v>23.3</v>
      </c>
      <c r="E533" s="110">
        <v>47.7</v>
      </c>
      <c r="F533" s="110">
        <v>84</v>
      </c>
      <c r="G533" s="110">
        <v>7.7</v>
      </c>
      <c r="H533" s="110">
        <v>36.9</v>
      </c>
      <c r="I533" s="110">
        <v>214</v>
      </c>
      <c r="J533" s="110">
        <v>19.5</v>
      </c>
      <c r="K533" s="110">
        <v>51.4</v>
      </c>
      <c r="L533" s="110">
        <v>359</v>
      </c>
      <c r="M533" s="110">
        <v>32.700000000000003</v>
      </c>
      <c r="N533" s="110">
        <v>49.3</v>
      </c>
      <c r="O533" s="110">
        <v>185</v>
      </c>
      <c r="P533" s="110">
        <v>16.8</v>
      </c>
      <c r="Q533" s="110">
        <v>46.5</v>
      </c>
    </row>
    <row r="534" spans="1:17" ht="63.75" x14ac:dyDescent="0.2">
      <c r="A534" s="108" t="s">
        <v>1402</v>
      </c>
      <c r="B534" s="110">
        <v>457</v>
      </c>
      <c r="C534" s="110">
        <v>83</v>
      </c>
      <c r="D534" s="110">
        <v>18.2</v>
      </c>
      <c r="E534" s="110">
        <v>47</v>
      </c>
      <c r="F534" s="110">
        <v>19</v>
      </c>
      <c r="G534" s="110">
        <v>4.2</v>
      </c>
      <c r="H534" s="110">
        <v>36.799999999999997</v>
      </c>
      <c r="I534" s="110">
        <v>80</v>
      </c>
      <c r="J534" s="110">
        <v>17.5</v>
      </c>
      <c r="K534" s="110">
        <v>47.5</v>
      </c>
      <c r="L534" s="110">
        <v>148</v>
      </c>
      <c r="M534" s="110">
        <v>32.4</v>
      </c>
      <c r="N534" s="110">
        <v>50</v>
      </c>
      <c r="O534" s="110">
        <v>127</v>
      </c>
      <c r="P534" s="110">
        <v>27.8</v>
      </c>
      <c r="Q534" s="110">
        <v>48</v>
      </c>
    </row>
    <row r="535" spans="1:17" ht="51" x14ac:dyDescent="0.2">
      <c r="A535" s="108" t="s">
        <v>1403</v>
      </c>
      <c r="B535" s="110">
        <v>325</v>
      </c>
      <c r="C535" s="110">
        <v>79</v>
      </c>
      <c r="D535" s="110">
        <v>24.3</v>
      </c>
      <c r="E535" s="110">
        <v>44.3</v>
      </c>
      <c r="F535" s="110">
        <v>22</v>
      </c>
      <c r="G535" s="110">
        <v>6.8</v>
      </c>
      <c r="H535" s="110">
        <v>45.5</v>
      </c>
      <c r="I535" s="110">
        <v>74</v>
      </c>
      <c r="J535" s="110">
        <v>22.8</v>
      </c>
      <c r="K535" s="110">
        <v>45.9</v>
      </c>
      <c r="L535" s="110">
        <v>96</v>
      </c>
      <c r="M535" s="110">
        <v>29.5</v>
      </c>
      <c r="N535" s="110">
        <v>49</v>
      </c>
      <c r="O535" s="110">
        <v>54</v>
      </c>
      <c r="P535" s="110">
        <v>16.600000000000001</v>
      </c>
      <c r="Q535" s="110">
        <v>40.700000000000003</v>
      </c>
    </row>
    <row r="536" spans="1:17" ht="63.75" x14ac:dyDescent="0.2">
      <c r="A536" s="108" t="s">
        <v>1404</v>
      </c>
      <c r="B536" s="110">
        <v>338</v>
      </c>
      <c r="C536" s="110">
        <v>73</v>
      </c>
      <c r="D536" s="110">
        <v>21.6</v>
      </c>
      <c r="E536" s="110">
        <v>46.6</v>
      </c>
      <c r="F536" s="110">
        <v>25</v>
      </c>
      <c r="G536" s="110">
        <v>7.4</v>
      </c>
      <c r="H536" s="110">
        <v>48</v>
      </c>
      <c r="I536" s="110">
        <v>75</v>
      </c>
      <c r="J536" s="110">
        <v>22.2</v>
      </c>
      <c r="K536" s="110">
        <v>36</v>
      </c>
      <c r="L536" s="110">
        <v>103</v>
      </c>
      <c r="M536" s="110">
        <v>30.5</v>
      </c>
      <c r="N536" s="110">
        <v>47.6</v>
      </c>
      <c r="O536" s="110">
        <v>62</v>
      </c>
      <c r="P536" s="110">
        <v>18.3</v>
      </c>
      <c r="Q536" s="110">
        <v>46.8</v>
      </c>
    </row>
    <row r="537" spans="1:17" ht="51" x14ac:dyDescent="0.2">
      <c r="A537" s="108" t="s">
        <v>1405</v>
      </c>
      <c r="B537" s="110">
        <v>806</v>
      </c>
      <c r="C537" s="110">
        <v>123</v>
      </c>
      <c r="D537" s="110">
        <v>15.3</v>
      </c>
      <c r="E537" s="110">
        <v>56.1</v>
      </c>
      <c r="F537" s="110">
        <v>38</v>
      </c>
      <c r="G537" s="110">
        <v>4.7</v>
      </c>
      <c r="H537" s="110">
        <v>26.3</v>
      </c>
      <c r="I537" s="110">
        <v>122</v>
      </c>
      <c r="J537" s="110">
        <v>15.1</v>
      </c>
      <c r="K537" s="110">
        <v>45.1</v>
      </c>
      <c r="L537" s="110">
        <v>287</v>
      </c>
      <c r="M537" s="110">
        <v>35.6</v>
      </c>
      <c r="N537" s="110">
        <v>48.4</v>
      </c>
      <c r="O537" s="110">
        <v>236</v>
      </c>
      <c r="P537" s="110">
        <v>29.3</v>
      </c>
      <c r="Q537" s="110">
        <v>49.6</v>
      </c>
    </row>
    <row r="538" spans="1:17" ht="51" x14ac:dyDescent="0.2">
      <c r="A538" s="108" t="s">
        <v>1406</v>
      </c>
      <c r="B538" s="110">
        <v>784</v>
      </c>
      <c r="C538" s="110">
        <v>163</v>
      </c>
      <c r="D538" s="110">
        <v>20.8</v>
      </c>
      <c r="E538" s="110">
        <v>50.9</v>
      </c>
      <c r="F538" s="110">
        <v>42</v>
      </c>
      <c r="G538" s="110">
        <v>5.4</v>
      </c>
      <c r="H538" s="110">
        <v>35.700000000000003</v>
      </c>
      <c r="I538" s="110">
        <v>145</v>
      </c>
      <c r="J538" s="110">
        <v>18.5</v>
      </c>
      <c r="K538" s="110">
        <v>51</v>
      </c>
      <c r="L538" s="110">
        <v>268</v>
      </c>
      <c r="M538" s="110">
        <v>34.200000000000003</v>
      </c>
      <c r="N538" s="110">
        <v>50.4</v>
      </c>
      <c r="O538" s="110">
        <v>166</v>
      </c>
      <c r="P538" s="110">
        <v>21.2</v>
      </c>
      <c r="Q538" s="110">
        <v>48.2</v>
      </c>
    </row>
    <row r="539" spans="1:17" ht="51" x14ac:dyDescent="0.2">
      <c r="A539" s="108" t="s">
        <v>1407</v>
      </c>
      <c r="B539" s="110">
        <v>313</v>
      </c>
      <c r="C539" s="110">
        <v>71</v>
      </c>
      <c r="D539" s="110">
        <v>22.7</v>
      </c>
      <c r="E539" s="110">
        <v>50.7</v>
      </c>
      <c r="F539" s="110">
        <v>17</v>
      </c>
      <c r="G539" s="110">
        <v>5.4</v>
      </c>
      <c r="H539" s="110">
        <v>17.600000000000001</v>
      </c>
      <c r="I539" s="110">
        <v>64</v>
      </c>
      <c r="J539" s="110">
        <v>20.399999999999999</v>
      </c>
      <c r="K539" s="110">
        <v>48.4</v>
      </c>
      <c r="L539" s="110">
        <v>108</v>
      </c>
      <c r="M539" s="110">
        <v>34.5</v>
      </c>
      <c r="N539" s="110">
        <v>45.4</v>
      </c>
      <c r="O539" s="110">
        <v>53</v>
      </c>
      <c r="P539" s="110">
        <v>16.899999999999999</v>
      </c>
      <c r="Q539" s="110">
        <v>45.3</v>
      </c>
    </row>
    <row r="540" spans="1:17" ht="51" x14ac:dyDescent="0.2">
      <c r="A540" s="108" t="s">
        <v>1408</v>
      </c>
      <c r="B540" s="110">
        <v>595</v>
      </c>
      <c r="C540" s="110">
        <v>154</v>
      </c>
      <c r="D540" s="110">
        <v>25.9</v>
      </c>
      <c r="E540" s="110">
        <v>46.1</v>
      </c>
      <c r="F540" s="110">
        <v>30</v>
      </c>
      <c r="G540" s="110">
        <v>5</v>
      </c>
      <c r="H540" s="110">
        <v>53.3</v>
      </c>
      <c r="I540" s="110">
        <v>131</v>
      </c>
      <c r="J540" s="110">
        <v>22</v>
      </c>
      <c r="K540" s="110">
        <v>48.9</v>
      </c>
      <c r="L540" s="110">
        <v>181</v>
      </c>
      <c r="M540" s="110">
        <v>30.4</v>
      </c>
      <c r="N540" s="110">
        <v>48.6</v>
      </c>
      <c r="O540" s="110">
        <v>99</v>
      </c>
      <c r="P540" s="110">
        <v>16.600000000000001</v>
      </c>
      <c r="Q540" s="110">
        <v>44.4</v>
      </c>
    </row>
    <row r="541" spans="1:17" ht="51" x14ac:dyDescent="0.2">
      <c r="A541" s="108" t="s">
        <v>1409</v>
      </c>
      <c r="B541" s="110">
        <v>233</v>
      </c>
      <c r="C541" s="110">
        <v>58</v>
      </c>
      <c r="D541" s="110">
        <v>24.9</v>
      </c>
      <c r="E541" s="110">
        <v>53.4</v>
      </c>
      <c r="F541" s="110">
        <v>11</v>
      </c>
      <c r="G541" s="110">
        <v>4.7</v>
      </c>
      <c r="H541" s="110">
        <v>9.1</v>
      </c>
      <c r="I541" s="110">
        <v>45</v>
      </c>
      <c r="J541" s="110">
        <v>19.3</v>
      </c>
      <c r="K541" s="110">
        <v>44.4</v>
      </c>
      <c r="L541" s="110">
        <v>77</v>
      </c>
      <c r="M541" s="110">
        <v>33</v>
      </c>
      <c r="N541" s="110">
        <v>48.1</v>
      </c>
      <c r="O541" s="110">
        <v>42</v>
      </c>
      <c r="P541" s="110">
        <v>18</v>
      </c>
      <c r="Q541" s="110">
        <v>45.2</v>
      </c>
    </row>
    <row r="542" spans="1:17" ht="63.75" x14ac:dyDescent="0.2">
      <c r="A542" s="108" t="s">
        <v>1410</v>
      </c>
      <c r="B542" s="110">
        <v>441</v>
      </c>
      <c r="C542" s="110">
        <v>113</v>
      </c>
      <c r="D542" s="110">
        <v>25.6</v>
      </c>
      <c r="E542" s="110">
        <v>47.8</v>
      </c>
      <c r="F542" s="110">
        <v>25</v>
      </c>
      <c r="G542" s="110">
        <v>5.7</v>
      </c>
      <c r="H542" s="110">
        <v>44</v>
      </c>
      <c r="I542" s="110">
        <v>100</v>
      </c>
      <c r="J542" s="110">
        <v>22.7</v>
      </c>
      <c r="K542" s="110">
        <v>44</v>
      </c>
      <c r="L542" s="110">
        <v>143</v>
      </c>
      <c r="M542" s="110">
        <v>32.4</v>
      </c>
      <c r="N542" s="110">
        <v>47.6</v>
      </c>
      <c r="O542" s="110">
        <v>60</v>
      </c>
      <c r="P542" s="110">
        <v>13.6</v>
      </c>
      <c r="Q542" s="110">
        <v>41.7</v>
      </c>
    </row>
    <row r="543" spans="1:17" ht="51" x14ac:dyDescent="0.2">
      <c r="A543" s="108" t="s">
        <v>1411</v>
      </c>
      <c r="B543" s="110">
        <v>243</v>
      </c>
      <c r="C543" s="110">
        <v>34</v>
      </c>
      <c r="D543" s="110">
        <v>14</v>
      </c>
      <c r="E543" s="110">
        <v>47.1</v>
      </c>
      <c r="F543" s="110">
        <v>14</v>
      </c>
      <c r="G543" s="110">
        <v>5.8</v>
      </c>
      <c r="H543" s="110">
        <v>57.1</v>
      </c>
      <c r="I543" s="110">
        <v>42</v>
      </c>
      <c r="J543" s="110">
        <v>17.3</v>
      </c>
      <c r="K543" s="110">
        <v>47.6</v>
      </c>
      <c r="L543" s="110">
        <v>110</v>
      </c>
      <c r="M543" s="110">
        <v>45.3</v>
      </c>
      <c r="N543" s="110">
        <v>44.5</v>
      </c>
      <c r="O543" s="110">
        <v>43</v>
      </c>
      <c r="P543" s="110">
        <v>17.7</v>
      </c>
      <c r="Q543" s="110">
        <v>44.2</v>
      </c>
    </row>
    <row r="544" spans="1:17" ht="51" x14ac:dyDescent="0.2">
      <c r="A544" s="108" t="s">
        <v>1412</v>
      </c>
      <c r="B544" s="110">
        <v>248</v>
      </c>
      <c r="C544" s="110">
        <v>53</v>
      </c>
      <c r="D544" s="110">
        <v>21.4</v>
      </c>
      <c r="E544" s="110">
        <v>43.4</v>
      </c>
      <c r="F544" s="110">
        <v>14</v>
      </c>
      <c r="G544" s="110">
        <v>5.6</v>
      </c>
      <c r="H544" s="110">
        <v>21.4</v>
      </c>
      <c r="I544" s="110">
        <v>42</v>
      </c>
      <c r="J544" s="110">
        <v>16.899999999999999</v>
      </c>
      <c r="K544" s="110">
        <v>50</v>
      </c>
      <c r="L544" s="110">
        <v>80</v>
      </c>
      <c r="M544" s="110">
        <v>32.299999999999997</v>
      </c>
      <c r="N544" s="110">
        <v>47.5</v>
      </c>
      <c r="O544" s="110">
        <v>59</v>
      </c>
      <c r="P544" s="110">
        <v>23.8</v>
      </c>
      <c r="Q544" s="110">
        <v>49.2</v>
      </c>
    </row>
    <row r="545" spans="1:17" ht="76.5" x14ac:dyDescent="0.2">
      <c r="A545" s="108" t="s">
        <v>1413</v>
      </c>
      <c r="B545" s="110">
        <v>387</v>
      </c>
      <c r="C545" s="110">
        <v>76</v>
      </c>
      <c r="D545" s="110">
        <v>19.600000000000001</v>
      </c>
      <c r="E545" s="110">
        <v>47.4</v>
      </c>
      <c r="F545" s="110">
        <v>21</v>
      </c>
      <c r="G545" s="110">
        <v>5.4</v>
      </c>
      <c r="H545" s="110">
        <v>33.299999999999997</v>
      </c>
      <c r="I545" s="110">
        <v>71</v>
      </c>
      <c r="J545" s="110">
        <v>18.3</v>
      </c>
      <c r="K545" s="110">
        <v>47.9</v>
      </c>
      <c r="L545" s="110">
        <v>155</v>
      </c>
      <c r="M545" s="110">
        <v>40.1</v>
      </c>
      <c r="N545" s="110">
        <v>49</v>
      </c>
      <c r="O545" s="110">
        <v>64</v>
      </c>
      <c r="P545" s="110">
        <v>16.5</v>
      </c>
      <c r="Q545" s="110">
        <v>51.6</v>
      </c>
    </row>
    <row r="546" spans="1:17" ht="63.75" x14ac:dyDescent="0.2">
      <c r="A546" s="108" t="s">
        <v>1414</v>
      </c>
      <c r="B546" s="110">
        <v>225</v>
      </c>
      <c r="C546" s="110">
        <v>69</v>
      </c>
      <c r="D546" s="110">
        <v>30.7</v>
      </c>
      <c r="E546" s="110">
        <v>40.6</v>
      </c>
      <c r="F546" s="110">
        <v>15</v>
      </c>
      <c r="G546" s="110">
        <v>6.7</v>
      </c>
      <c r="H546" s="110">
        <v>46.7</v>
      </c>
      <c r="I546" s="110">
        <v>47</v>
      </c>
      <c r="J546" s="110">
        <v>20.9</v>
      </c>
      <c r="K546" s="110">
        <v>40.4</v>
      </c>
      <c r="L546" s="110">
        <v>61</v>
      </c>
      <c r="M546" s="110">
        <v>27.1</v>
      </c>
      <c r="N546" s="110">
        <v>45.9</v>
      </c>
      <c r="O546" s="110">
        <v>33</v>
      </c>
      <c r="P546" s="110">
        <v>14.7</v>
      </c>
      <c r="Q546" s="110">
        <v>60.6</v>
      </c>
    </row>
    <row r="547" spans="1:17" ht="51" x14ac:dyDescent="0.2">
      <c r="A547" s="108" t="s">
        <v>1415</v>
      </c>
      <c r="B547" s="110">
        <v>254</v>
      </c>
      <c r="C547" s="110">
        <v>58</v>
      </c>
      <c r="D547" s="110">
        <v>22.8</v>
      </c>
      <c r="E547" s="110">
        <v>37.9</v>
      </c>
      <c r="F547" s="110">
        <v>25</v>
      </c>
      <c r="G547" s="110">
        <v>9.8000000000000007</v>
      </c>
      <c r="H547" s="110">
        <v>32</v>
      </c>
      <c r="I547" s="110">
        <v>50</v>
      </c>
      <c r="J547" s="110">
        <v>19.7</v>
      </c>
      <c r="K547" s="110">
        <v>52</v>
      </c>
      <c r="L547" s="110">
        <v>89</v>
      </c>
      <c r="M547" s="110">
        <v>35</v>
      </c>
      <c r="N547" s="110">
        <v>48.3</v>
      </c>
      <c r="O547" s="110">
        <v>32</v>
      </c>
      <c r="P547" s="110">
        <v>12.6</v>
      </c>
      <c r="Q547" s="110">
        <v>43.8</v>
      </c>
    </row>
    <row r="548" spans="1:17" ht="51" x14ac:dyDescent="0.2">
      <c r="A548" s="108" t="s">
        <v>1416</v>
      </c>
      <c r="B548" s="110">
        <v>228</v>
      </c>
      <c r="C548" s="110">
        <v>51</v>
      </c>
      <c r="D548" s="110">
        <v>22.4</v>
      </c>
      <c r="E548" s="110">
        <v>47.1</v>
      </c>
      <c r="F548" s="110">
        <v>8</v>
      </c>
      <c r="G548" s="110">
        <v>3.5</v>
      </c>
      <c r="H548" s="110">
        <v>37.5</v>
      </c>
      <c r="I548" s="110">
        <v>40</v>
      </c>
      <c r="J548" s="110">
        <v>17.5</v>
      </c>
      <c r="K548" s="110">
        <v>50</v>
      </c>
      <c r="L548" s="110">
        <v>87</v>
      </c>
      <c r="M548" s="110">
        <v>38.200000000000003</v>
      </c>
      <c r="N548" s="110">
        <v>46</v>
      </c>
      <c r="O548" s="110">
        <v>42</v>
      </c>
      <c r="P548" s="110">
        <v>18.399999999999999</v>
      </c>
      <c r="Q548" s="110">
        <v>45.2</v>
      </c>
    </row>
    <row r="549" spans="1:17" ht="51" x14ac:dyDescent="0.2">
      <c r="A549" s="108" t="s">
        <v>1417</v>
      </c>
      <c r="B549" s="110">
        <v>283</v>
      </c>
      <c r="C549" s="110">
        <v>73</v>
      </c>
      <c r="D549" s="110">
        <v>25.8</v>
      </c>
      <c r="E549" s="110">
        <v>54.8</v>
      </c>
      <c r="F549" s="110">
        <v>18</v>
      </c>
      <c r="G549" s="110">
        <v>6.4</v>
      </c>
      <c r="H549" s="110">
        <v>61.1</v>
      </c>
      <c r="I549" s="110">
        <v>50</v>
      </c>
      <c r="J549" s="110">
        <v>17.7</v>
      </c>
      <c r="K549" s="110">
        <v>50</v>
      </c>
      <c r="L549" s="110">
        <v>92</v>
      </c>
      <c r="M549" s="110">
        <v>32.5</v>
      </c>
      <c r="N549" s="110">
        <v>44.6</v>
      </c>
      <c r="O549" s="110">
        <v>50</v>
      </c>
      <c r="P549" s="110">
        <v>17.7</v>
      </c>
      <c r="Q549" s="110">
        <v>50</v>
      </c>
    </row>
    <row r="550" spans="1:17" ht="51" x14ac:dyDescent="0.2">
      <c r="A550" s="108" t="s">
        <v>1418</v>
      </c>
      <c r="B550" s="110">
        <v>181</v>
      </c>
      <c r="C550" s="110">
        <v>28</v>
      </c>
      <c r="D550" s="110">
        <v>15.5</v>
      </c>
      <c r="E550" s="110">
        <v>57.1</v>
      </c>
      <c r="F550" s="110">
        <v>11</v>
      </c>
      <c r="G550" s="110">
        <v>6.1</v>
      </c>
      <c r="H550" s="110">
        <v>54.5</v>
      </c>
      <c r="I550" s="110">
        <v>26</v>
      </c>
      <c r="J550" s="110">
        <v>14.4</v>
      </c>
      <c r="K550" s="110">
        <v>46.2</v>
      </c>
      <c r="L550" s="110">
        <v>60</v>
      </c>
      <c r="M550" s="110">
        <v>33.1</v>
      </c>
      <c r="N550" s="110">
        <v>50</v>
      </c>
      <c r="O550" s="110">
        <v>56</v>
      </c>
      <c r="P550" s="110">
        <v>30.9</v>
      </c>
      <c r="Q550" s="110">
        <v>48.2</v>
      </c>
    </row>
    <row r="551" spans="1:17" ht="51" x14ac:dyDescent="0.2">
      <c r="A551" s="108" t="s">
        <v>1419</v>
      </c>
      <c r="B551" s="110">
        <v>222</v>
      </c>
      <c r="C551" s="110">
        <v>48</v>
      </c>
      <c r="D551" s="110">
        <v>21.6</v>
      </c>
      <c r="E551" s="110">
        <v>35.4</v>
      </c>
      <c r="F551" s="110">
        <v>16</v>
      </c>
      <c r="G551" s="110">
        <v>7.2</v>
      </c>
      <c r="H551" s="110">
        <v>50</v>
      </c>
      <c r="I551" s="110">
        <v>45</v>
      </c>
      <c r="J551" s="110">
        <v>20.3</v>
      </c>
      <c r="K551" s="110">
        <v>51.1</v>
      </c>
      <c r="L551" s="110">
        <v>67</v>
      </c>
      <c r="M551" s="110">
        <v>30.2</v>
      </c>
      <c r="N551" s="110">
        <v>43.3</v>
      </c>
      <c r="O551" s="110">
        <v>46</v>
      </c>
      <c r="P551" s="110">
        <v>20.7</v>
      </c>
      <c r="Q551" s="110">
        <v>52.2</v>
      </c>
    </row>
    <row r="552" spans="1:17" ht="51" x14ac:dyDescent="0.2">
      <c r="A552" s="108" t="s">
        <v>1420</v>
      </c>
      <c r="B552" s="110">
        <v>239</v>
      </c>
      <c r="C552" s="110">
        <v>50</v>
      </c>
      <c r="D552" s="110">
        <v>20.9</v>
      </c>
      <c r="E552" s="110">
        <v>52</v>
      </c>
      <c r="F552" s="110">
        <v>12</v>
      </c>
      <c r="G552" s="110">
        <v>5</v>
      </c>
      <c r="H552" s="110">
        <v>16.7</v>
      </c>
      <c r="I552" s="110">
        <v>50</v>
      </c>
      <c r="J552" s="110">
        <v>20.9</v>
      </c>
      <c r="K552" s="110">
        <v>54</v>
      </c>
      <c r="L552" s="110">
        <v>76</v>
      </c>
      <c r="M552" s="110">
        <v>31.8</v>
      </c>
      <c r="N552" s="110">
        <v>46.1</v>
      </c>
      <c r="O552" s="110">
        <v>51</v>
      </c>
      <c r="P552" s="110">
        <v>21.3</v>
      </c>
      <c r="Q552" s="110">
        <v>49</v>
      </c>
    </row>
    <row r="553" spans="1:17" ht="51" x14ac:dyDescent="0.2">
      <c r="A553" s="108" t="s">
        <v>1421</v>
      </c>
      <c r="B553" s="110">
        <v>245</v>
      </c>
      <c r="C553" s="110">
        <v>63</v>
      </c>
      <c r="D553" s="110">
        <v>25.7</v>
      </c>
      <c r="E553" s="110">
        <v>47.6</v>
      </c>
      <c r="F553" s="110">
        <v>12</v>
      </c>
      <c r="G553" s="110">
        <v>4.9000000000000004</v>
      </c>
      <c r="H553" s="110">
        <v>25</v>
      </c>
      <c r="I553" s="110">
        <v>45</v>
      </c>
      <c r="J553" s="110">
        <v>18.399999999999999</v>
      </c>
      <c r="K553" s="110">
        <v>60</v>
      </c>
      <c r="L553" s="110">
        <v>84</v>
      </c>
      <c r="M553" s="110">
        <v>34.299999999999997</v>
      </c>
      <c r="N553" s="110">
        <v>40.5</v>
      </c>
      <c r="O553" s="110">
        <v>41</v>
      </c>
      <c r="P553" s="110">
        <v>16.7</v>
      </c>
      <c r="Q553" s="110">
        <v>53.7</v>
      </c>
    </row>
    <row r="554" spans="1:17" ht="51" x14ac:dyDescent="0.2">
      <c r="A554" s="108" t="s">
        <v>1422</v>
      </c>
      <c r="B554" s="110">
        <v>260</v>
      </c>
      <c r="C554" s="110">
        <v>52</v>
      </c>
      <c r="D554" s="110">
        <v>20</v>
      </c>
      <c r="E554" s="110">
        <v>44.2</v>
      </c>
      <c r="F554" s="110">
        <v>17</v>
      </c>
      <c r="G554" s="110">
        <v>6.5</v>
      </c>
      <c r="H554" s="110">
        <v>35.299999999999997</v>
      </c>
      <c r="I554" s="110">
        <v>52</v>
      </c>
      <c r="J554" s="110">
        <v>20</v>
      </c>
      <c r="K554" s="110">
        <v>48.1</v>
      </c>
      <c r="L554" s="110">
        <v>96</v>
      </c>
      <c r="M554" s="110">
        <v>36.9</v>
      </c>
      <c r="N554" s="110">
        <v>44.8</v>
      </c>
      <c r="O554" s="110">
        <v>43</v>
      </c>
      <c r="P554" s="110">
        <v>16.5</v>
      </c>
      <c r="Q554" s="110">
        <v>53.5</v>
      </c>
    </row>
    <row r="555" spans="1:17" ht="51" x14ac:dyDescent="0.2">
      <c r="A555" s="108" t="s">
        <v>1423</v>
      </c>
      <c r="B555" s="110">
        <v>163</v>
      </c>
      <c r="C555" s="110">
        <v>28</v>
      </c>
      <c r="D555" s="110">
        <v>17.2</v>
      </c>
      <c r="E555" s="110">
        <v>39.299999999999997</v>
      </c>
      <c r="F555" s="110">
        <v>7</v>
      </c>
      <c r="G555" s="110">
        <v>4.3</v>
      </c>
      <c r="H555" s="110">
        <v>57.1</v>
      </c>
      <c r="I555" s="110">
        <v>28</v>
      </c>
      <c r="J555" s="110">
        <v>17.2</v>
      </c>
      <c r="K555" s="110">
        <v>39.299999999999997</v>
      </c>
      <c r="L555" s="110">
        <v>56</v>
      </c>
      <c r="M555" s="110">
        <v>34.4</v>
      </c>
      <c r="N555" s="110">
        <v>44.6</v>
      </c>
      <c r="O555" s="110">
        <v>44</v>
      </c>
      <c r="P555" s="110">
        <v>27</v>
      </c>
      <c r="Q555" s="110">
        <v>45.5</v>
      </c>
    </row>
    <row r="556" spans="1:17" ht="63.75" x14ac:dyDescent="0.2">
      <c r="A556" s="108" t="s">
        <v>1424</v>
      </c>
      <c r="B556" s="110">
        <v>190</v>
      </c>
      <c r="C556" s="110">
        <v>45</v>
      </c>
      <c r="D556" s="110">
        <v>23.7</v>
      </c>
      <c r="E556" s="110">
        <v>51.1</v>
      </c>
      <c r="F556" s="110">
        <v>9</v>
      </c>
      <c r="G556" s="110">
        <v>4.7</v>
      </c>
      <c r="H556" s="110">
        <v>33.299999999999997</v>
      </c>
      <c r="I556" s="110">
        <v>36</v>
      </c>
      <c r="J556" s="110">
        <v>18.899999999999999</v>
      </c>
      <c r="K556" s="110">
        <v>52.8</v>
      </c>
      <c r="L556" s="110">
        <v>64</v>
      </c>
      <c r="M556" s="110">
        <v>33.700000000000003</v>
      </c>
      <c r="N556" s="110">
        <v>43.8</v>
      </c>
      <c r="O556" s="110">
        <v>36</v>
      </c>
      <c r="P556" s="110">
        <v>18.899999999999999</v>
      </c>
      <c r="Q556" s="110">
        <v>58.3</v>
      </c>
    </row>
    <row r="557" spans="1:17" ht="63.75" x14ac:dyDescent="0.2">
      <c r="A557" s="108" t="s">
        <v>1425</v>
      </c>
      <c r="B557" s="110">
        <v>156</v>
      </c>
      <c r="C557" s="110">
        <v>37</v>
      </c>
      <c r="D557" s="110">
        <v>23.7</v>
      </c>
      <c r="E557" s="110">
        <v>48.6</v>
      </c>
      <c r="F557" s="110">
        <v>12</v>
      </c>
      <c r="G557" s="110">
        <v>7.7</v>
      </c>
      <c r="H557" s="110">
        <v>41.7</v>
      </c>
      <c r="I557" s="110">
        <v>28</v>
      </c>
      <c r="J557" s="110">
        <v>17.899999999999999</v>
      </c>
      <c r="K557" s="110">
        <v>46.4</v>
      </c>
      <c r="L557" s="110">
        <v>53</v>
      </c>
      <c r="M557" s="110">
        <v>34</v>
      </c>
      <c r="N557" s="110">
        <v>45.3</v>
      </c>
      <c r="O557" s="110">
        <v>26</v>
      </c>
      <c r="P557" s="110">
        <v>16.7</v>
      </c>
      <c r="Q557" s="110">
        <v>38.5</v>
      </c>
    </row>
    <row r="558" spans="1:17" ht="51" x14ac:dyDescent="0.2">
      <c r="A558" s="108" t="s">
        <v>1426</v>
      </c>
      <c r="B558" s="110">
        <v>163</v>
      </c>
      <c r="C558" s="110">
        <v>27</v>
      </c>
      <c r="D558" s="110">
        <v>16.600000000000001</v>
      </c>
      <c r="E558" s="110">
        <v>51.9</v>
      </c>
      <c r="F558" s="110">
        <v>8</v>
      </c>
      <c r="G558" s="110">
        <v>4.9000000000000004</v>
      </c>
      <c r="H558" s="110">
        <v>37.5</v>
      </c>
      <c r="I558" s="110">
        <v>25</v>
      </c>
      <c r="J558" s="110">
        <v>15.3</v>
      </c>
      <c r="K558" s="110">
        <v>44</v>
      </c>
      <c r="L558" s="110">
        <v>59</v>
      </c>
      <c r="M558" s="110">
        <v>36.200000000000003</v>
      </c>
      <c r="N558" s="110">
        <v>49.2</v>
      </c>
      <c r="O558" s="110">
        <v>44</v>
      </c>
      <c r="P558" s="110">
        <v>27</v>
      </c>
      <c r="Q558" s="110">
        <v>43.2</v>
      </c>
    </row>
    <row r="559" spans="1:17" ht="51" x14ac:dyDescent="0.2">
      <c r="A559" s="108" t="s">
        <v>1427</v>
      </c>
      <c r="B559" s="110">
        <v>143</v>
      </c>
      <c r="C559" s="110">
        <v>20</v>
      </c>
      <c r="D559" s="110">
        <v>14</v>
      </c>
      <c r="E559" s="110">
        <v>50</v>
      </c>
      <c r="F559" s="110">
        <v>10</v>
      </c>
      <c r="G559" s="110">
        <v>7</v>
      </c>
      <c r="H559" s="110">
        <v>40</v>
      </c>
      <c r="I559" s="110">
        <v>20</v>
      </c>
      <c r="J559" s="110">
        <v>14</v>
      </c>
      <c r="K559" s="110">
        <v>40</v>
      </c>
      <c r="L559" s="110">
        <v>58</v>
      </c>
      <c r="M559" s="110">
        <v>40.6</v>
      </c>
      <c r="N559" s="110">
        <v>44.8</v>
      </c>
      <c r="O559" s="110">
        <v>35</v>
      </c>
      <c r="P559" s="110">
        <v>24.5</v>
      </c>
      <c r="Q559" s="110">
        <v>48.6</v>
      </c>
    </row>
    <row r="560" spans="1:17" ht="51" x14ac:dyDescent="0.2">
      <c r="A560" s="108" t="s">
        <v>1428</v>
      </c>
      <c r="B560" s="110">
        <v>193</v>
      </c>
      <c r="C560" s="110">
        <v>44</v>
      </c>
      <c r="D560" s="110">
        <v>22.8</v>
      </c>
      <c r="E560" s="110">
        <v>45.5</v>
      </c>
      <c r="F560" s="110">
        <v>8</v>
      </c>
      <c r="G560" s="110">
        <v>4.0999999999999996</v>
      </c>
      <c r="H560" s="110">
        <v>37.5</v>
      </c>
      <c r="I560" s="110">
        <v>36</v>
      </c>
      <c r="J560" s="110">
        <v>18.7</v>
      </c>
      <c r="K560" s="110">
        <v>47.2</v>
      </c>
      <c r="L560" s="110">
        <v>54</v>
      </c>
      <c r="M560" s="110">
        <v>28</v>
      </c>
      <c r="N560" s="110">
        <v>44.4</v>
      </c>
      <c r="O560" s="110">
        <v>51</v>
      </c>
      <c r="P560" s="110">
        <v>26.4</v>
      </c>
      <c r="Q560" s="110">
        <v>58.8</v>
      </c>
    </row>
    <row r="561" spans="1:17" ht="51" x14ac:dyDescent="0.2">
      <c r="A561" s="108" t="s">
        <v>1429</v>
      </c>
      <c r="B561" s="110">
        <v>364</v>
      </c>
      <c r="C561" s="110">
        <v>73</v>
      </c>
      <c r="D561" s="110">
        <v>20.100000000000001</v>
      </c>
      <c r="E561" s="110">
        <v>49.3</v>
      </c>
      <c r="F561" s="110">
        <v>13</v>
      </c>
      <c r="G561" s="110">
        <v>3.6</v>
      </c>
      <c r="H561" s="110">
        <v>53.8</v>
      </c>
      <c r="I561" s="110">
        <v>84</v>
      </c>
      <c r="J561" s="110">
        <v>23.1</v>
      </c>
      <c r="K561" s="110">
        <v>41.7</v>
      </c>
      <c r="L561" s="110">
        <v>121</v>
      </c>
      <c r="M561" s="110">
        <v>33.200000000000003</v>
      </c>
      <c r="N561" s="110">
        <v>50.4</v>
      </c>
      <c r="O561" s="110">
        <v>73</v>
      </c>
      <c r="P561" s="110">
        <v>20.100000000000001</v>
      </c>
      <c r="Q561" s="110">
        <v>47.9</v>
      </c>
    </row>
    <row r="562" spans="1:17" ht="63.75" x14ac:dyDescent="0.2">
      <c r="A562" s="108" t="s">
        <v>1430</v>
      </c>
      <c r="B562" s="110">
        <v>214</v>
      </c>
      <c r="C562" s="110">
        <v>39</v>
      </c>
      <c r="D562" s="110">
        <v>18.2</v>
      </c>
      <c r="E562" s="110">
        <v>48.7</v>
      </c>
      <c r="F562" s="110">
        <v>18</v>
      </c>
      <c r="G562" s="110">
        <v>8.4</v>
      </c>
      <c r="H562" s="110">
        <v>33.299999999999997</v>
      </c>
      <c r="I562" s="110">
        <v>37</v>
      </c>
      <c r="J562" s="110">
        <v>17.3</v>
      </c>
      <c r="K562" s="110">
        <v>43.2</v>
      </c>
      <c r="L562" s="110">
        <v>87</v>
      </c>
      <c r="M562" s="110">
        <v>40.700000000000003</v>
      </c>
      <c r="N562" s="110">
        <v>43.7</v>
      </c>
      <c r="O562" s="110">
        <v>33</v>
      </c>
      <c r="P562" s="110">
        <v>15.4</v>
      </c>
      <c r="Q562" s="110">
        <v>48.5</v>
      </c>
    </row>
    <row r="563" spans="1:17" ht="63.75" x14ac:dyDescent="0.2">
      <c r="A563" s="108" t="s">
        <v>1431</v>
      </c>
      <c r="B563" s="110">
        <v>201</v>
      </c>
      <c r="C563" s="110">
        <v>34</v>
      </c>
      <c r="D563" s="110">
        <v>16.899999999999999</v>
      </c>
      <c r="E563" s="110">
        <v>47.1</v>
      </c>
      <c r="F563" s="110">
        <v>11</v>
      </c>
      <c r="G563" s="110">
        <v>5.5</v>
      </c>
      <c r="H563" s="110">
        <v>45.5</v>
      </c>
      <c r="I563" s="110">
        <v>36</v>
      </c>
      <c r="J563" s="110">
        <v>17.899999999999999</v>
      </c>
      <c r="K563" s="110">
        <v>44.4</v>
      </c>
      <c r="L563" s="110">
        <v>72</v>
      </c>
      <c r="M563" s="110">
        <v>35.799999999999997</v>
      </c>
      <c r="N563" s="110">
        <v>50</v>
      </c>
      <c r="O563" s="110">
        <v>48</v>
      </c>
      <c r="P563" s="110">
        <v>23.9</v>
      </c>
      <c r="Q563" s="110">
        <v>54.2</v>
      </c>
    </row>
    <row r="564" spans="1:17" ht="51" x14ac:dyDescent="0.2">
      <c r="A564" s="108" t="s">
        <v>1432</v>
      </c>
      <c r="B564" s="110">
        <v>378</v>
      </c>
      <c r="C564" s="110">
        <v>122</v>
      </c>
      <c r="D564" s="110">
        <v>32.299999999999997</v>
      </c>
      <c r="E564" s="110">
        <v>48.4</v>
      </c>
      <c r="F564" s="110">
        <v>32</v>
      </c>
      <c r="G564" s="110">
        <v>8.5</v>
      </c>
      <c r="H564" s="110">
        <v>53.1</v>
      </c>
      <c r="I564" s="110">
        <v>88</v>
      </c>
      <c r="J564" s="110">
        <v>23.3</v>
      </c>
      <c r="K564" s="110">
        <v>48.9</v>
      </c>
      <c r="L564" s="110">
        <v>93</v>
      </c>
      <c r="M564" s="110">
        <v>24.6</v>
      </c>
      <c r="N564" s="110">
        <v>47.3</v>
      </c>
      <c r="O564" s="110">
        <v>43</v>
      </c>
      <c r="P564" s="110">
        <v>11.4</v>
      </c>
      <c r="Q564" s="110">
        <v>48.8</v>
      </c>
    </row>
    <row r="565" spans="1:17" ht="63.75" x14ac:dyDescent="0.2">
      <c r="A565" s="108" t="s">
        <v>1433</v>
      </c>
      <c r="B565" s="110">
        <v>337</v>
      </c>
      <c r="C565" s="110">
        <v>91</v>
      </c>
      <c r="D565" s="110">
        <v>27</v>
      </c>
      <c r="E565" s="110">
        <v>57.1</v>
      </c>
      <c r="F565" s="110">
        <v>15</v>
      </c>
      <c r="G565" s="110">
        <v>4.5</v>
      </c>
      <c r="H565" s="110">
        <v>26.7</v>
      </c>
      <c r="I565" s="110">
        <v>57</v>
      </c>
      <c r="J565" s="110">
        <v>16.899999999999999</v>
      </c>
      <c r="K565" s="110">
        <v>52.6</v>
      </c>
      <c r="L565" s="110">
        <v>119</v>
      </c>
      <c r="M565" s="110">
        <v>35.299999999999997</v>
      </c>
      <c r="N565" s="110">
        <v>46.2</v>
      </c>
      <c r="O565" s="110">
        <v>55</v>
      </c>
      <c r="P565" s="110">
        <v>16.3</v>
      </c>
      <c r="Q565" s="110">
        <v>43.6</v>
      </c>
    </row>
    <row r="566" spans="1:17" ht="51" x14ac:dyDescent="0.2">
      <c r="A566" s="108" t="s">
        <v>1434</v>
      </c>
      <c r="B566" s="110">
        <v>242</v>
      </c>
      <c r="C566" s="110">
        <v>60</v>
      </c>
      <c r="D566" s="110">
        <v>24.8</v>
      </c>
      <c r="E566" s="110">
        <v>63.3</v>
      </c>
      <c r="F566" s="110">
        <v>9</v>
      </c>
      <c r="G566" s="110">
        <v>3.7</v>
      </c>
      <c r="H566" s="110">
        <v>77.8</v>
      </c>
      <c r="I566" s="110">
        <v>44</v>
      </c>
      <c r="J566" s="110">
        <v>18.2</v>
      </c>
      <c r="K566" s="110">
        <v>43.2</v>
      </c>
      <c r="L566" s="110">
        <v>82</v>
      </c>
      <c r="M566" s="110">
        <v>33.9</v>
      </c>
      <c r="N566" s="110">
        <v>43.9</v>
      </c>
      <c r="O566" s="110">
        <v>47</v>
      </c>
      <c r="P566" s="110">
        <v>19.399999999999999</v>
      </c>
      <c r="Q566" s="110">
        <v>46.8</v>
      </c>
    </row>
    <row r="567" spans="1:17" ht="63.75" x14ac:dyDescent="0.2">
      <c r="A567" s="108" t="s">
        <v>1435</v>
      </c>
      <c r="B567" s="110">
        <v>353</v>
      </c>
      <c r="C567" s="110">
        <v>82</v>
      </c>
      <c r="D567" s="110">
        <v>23.2</v>
      </c>
      <c r="E567" s="110">
        <v>53.7</v>
      </c>
      <c r="F567" s="110">
        <v>16</v>
      </c>
      <c r="G567" s="110">
        <v>4.5</v>
      </c>
      <c r="H567" s="110">
        <v>43.8</v>
      </c>
      <c r="I567" s="110">
        <v>85</v>
      </c>
      <c r="J567" s="110">
        <v>24.1</v>
      </c>
      <c r="K567" s="110">
        <v>43.5</v>
      </c>
      <c r="L567" s="110">
        <v>106</v>
      </c>
      <c r="M567" s="110">
        <v>30</v>
      </c>
      <c r="N567" s="110">
        <v>50</v>
      </c>
      <c r="O567" s="110">
        <v>64</v>
      </c>
      <c r="P567" s="110">
        <v>18.100000000000001</v>
      </c>
      <c r="Q567" s="110">
        <v>45.3</v>
      </c>
    </row>
    <row r="568" spans="1:17" ht="51" x14ac:dyDescent="0.2">
      <c r="A568" s="108" t="s">
        <v>1436</v>
      </c>
      <c r="B568" s="110">
        <v>396</v>
      </c>
      <c r="C568" s="110">
        <v>130</v>
      </c>
      <c r="D568" s="110">
        <v>32.799999999999997</v>
      </c>
      <c r="E568" s="110">
        <v>41.5</v>
      </c>
      <c r="F568" s="110">
        <v>35</v>
      </c>
      <c r="G568" s="110">
        <v>8.8000000000000007</v>
      </c>
      <c r="H568" s="110">
        <v>51.4</v>
      </c>
      <c r="I568" s="110">
        <v>75</v>
      </c>
      <c r="J568" s="110">
        <v>18.899999999999999</v>
      </c>
      <c r="K568" s="110">
        <v>38.700000000000003</v>
      </c>
      <c r="L568" s="110">
        <v>96</v>
      </c>
      <c r="M568" s="110">
        <v>24.2</v>
      </c>
      <c r="N568" s="110">
        <v>45.8</v>
      </c>
      <c r="O568" s="110">
        <v>60</v>
      </c>
      <c r="P568" s="110">
        <v>15.2</v>
      </c>
      <c r="Q568" s="110">
        <v>45</v>
      </c>
    </row>
    <row r="569" spans="1:17" ht="51" x14ac:dyDescent="0.2">
      <c r="A569" s="108" t="s">
        <v>1437</v>
      </c>
      <c r="B569" s="110">
        <v>724</v>
      </c>
      <c r="C569" s="110">
        <v>308</v>
      </c>
      <c r="D569" s="110">
        <v>42.5</v>
      </c>
      <c r="E569" s="110">
        <v>45.8</v>
      </c>
      <c r="F569" s="110">
        <v>80</v>
      </c>
      <c r="G569" s="110">
        <v>11</v>
      </c>
      <c r="H569" s="110">
        <v>55</v>
      </c>
      <c r="I569" s="110">
        <v>125</v>
      </c>
      <c r="J569" s="110">
        <v>17.3</v>
      </c>
      <c r="K569" s="110">
        <v>49.6</v>
      </c>
      <c r="L569" s="110">
        <v>151</v>
      </c>
      <c r="M569" s="110">
        <v>20.9</v>
      </c>
      <c r="N569" s="110">
        <v>45</v>
      </c>
      <c r="O569" s="110">
        <v>60</v>
      </c>
      <c r="P569" s="110">
        <v>8.3000000000000007</v>
      </c>
      <c r="Q569" s="110">
        <v>46.7</v>
      </c>
    </row>
    <row r="570" spans="1:17" ht="63.75" x14ac:dyDescent="0.2">
      <c r="A570" s="108" t="s">
        <v>1438</v>
      </c>
      <c r="B570" s="110">
        <v>296</v>
      </c>
      <c r="C570" s="110">
        <v>64</v>
      </c>
      <c r="D570" s="110">
        <v>21.6</v>
      </c>
      <c r="E570" s="110">
        <v>51.6</v>
      </c>
      <c r="F570" s="110">
        <v>8</v>
      </c>
      <c r="G570" s="110">
        <v>2.7</v>
      </c>
      <c r="H570" s="110">
        <v>50</v>
      </c>
      <c r="I570" s="110">
        <v>69</v>
      </c>
      <c r="J570" s="110">
        <v>23.3</v>
      </c>
      <c r="K570" s="110">
        <v>40.6</v>
      </c>
      <c r="L570" s="110">
        <v>90</v>
      </c>
      <c r="M570" s="110">
        <v>30.4</v>
      </c>
      <c r="N570" s="110">
        <v>50</v>
      </c>
      <c r="O570" s="110">
        <v>65</v>
      </c>
      <c r="P570" s="110">
        <v>22</v>
      </c>
      <c r="Q570" s="110">
        <v>46.2</v>
      </c>
    </row>
    <row r="571" spans="1:17" ht="63.75" x14ac:dyDescent="0.2">
      <c r="A571" s="108" t="s">
        <v>1439</v>
      </c>
      <c r="B571" s="110">
        <v>314</v>
      </c>
      <c r="C571" s="110">
        <v>63</v>
      </c>
      <c r="D571" s="110">
        <v>20.100000000000001</v>
      </c>
      <c r="E571" s="110">
        <v>49.2</v>
      </c>
      <c r="F571" s="110">
        <v>23</v>
      </c>
      <c r="G571" s="110">
        <v>7.3</v>
      </c>
      <c r="H571" s="110">
        <v>34.799999999999997</v>
      </c>
      <c r="I571" s="110">
        <v>60</v>
      </c>
      <c r="J571" s="110">
        <v>19.100000000000001</v>
      </c>
      <c r="K571" s="110">
        <v>50</v>
      </c>
      <c r="L571" s="110">
        <v>102</v>
      </c>
      <c r="M571" s="110">
        <v>32.5</v>
      </c>
      <c r="N571" s="110">
        <v>49</v>
      </c>
      <c r="O571" s="110">
        <v>66</v>
      </c>
      <c r="P571" s="110">
        <v>21</v>
      </c>
      <c r="Q571" s="110">
        <v>50</v>
      </c>
    </row>
    <row r="572" spans="1:17" ht="51" x14ac:dyDescent="0.2">
      <c r="A572" s="108" t="s">
        <v>1440</v>
      </c>
      <c r="B572" s="110">
        <v>531</v>
      </c>
      <c r="C572" s="110">
        <v>145</v>
      </c>
      <c r="D572" s="110">
        <v>27.3</v>
      </c>
      <c r="E572" s="110">
        <v>49</v>
      </c>
      <c r="F572" s="110">
        <v>25</v>
      </c>
      <c r="G572" s="110">
        <v>4.7</v>
      </c>
      <c r="H572" s="110">
        <v>48</v>
      </c>
      <c r="I572" s="110">
        <v>129</v>
      </c>
      <c r="J572" s="110">
        <v>24.3</v>
      </c>
      <c r="K572" s="110">
        <v>47.3</v>
      </c>
      <c r="L572" s="110">
        <v>167</v>
      </c>
      <c r="M572" s="110">
        <v>31.5</v>
      </c>
      <c r="N572" s="110">
        <v>50.3</v>
      </c>
      <c r="O572" s="110">
        <v>65</v>
      </c>
      <c r="P572" s="110">
        <v>12.2</v>
      </c>
      <c r="Q572" s="110">
        <v>43.1</v>
      </c>
    </row>
    <row r="573" spans="1:17" ht="51" x14ac:dyDescent="0.2">
      <c r="A573" s="108" t="s">
        <v>1441</v>
      </c>
      <c r="B573" s="110">
        <v>457</v>
      </c>
      <c r="C573" s="110">
        <v>113</v>
      </c>
      <c r="D573" s="110">
        <v>24.7</v>
      </c>
      <c r="E573" s="110">
        <v>55.8</v>
      </c>
      <c r="F573" s="110">
        <v>17</v>
      </c>
      <c r="G573" s="110">
        <v>3.7</v>
      </c>
      <c r="H573" s="110">
        <v>29.4</v>
      </c>
      <c r="I573" s="110">
        <v>110</v>
      </c>
      <c r="J573" s="110">
        <v>24.1</v>
      </c>
      <c r="K573" s="110">
        <v>47.3</v>
      </c>
      <c r="L573" s="110">
        <v>143</v>
      </c>
      <c r="M573" s="110">
        <v>31.3</v>
      </c>
      <c r="N573" s="110">
        <v>51.7</v>
      </c>
      <c r="O573" s="110">
        <v>74</v>
      </c>
      <c r="P573" s="110">
        <v>16.2</v>
      </c>
      <c r="Q573" s="110">
        <v>51.4</v>
      </c>
    </row>
    <row r="574" spans="1:17" ht="63.75" x14ac:dyDescent="0.2">
      <c r="A574" s="108" t="s">
        <v>1442</v>
      </c>
      <c r="B574" s="110">
        <v>356</v>
      </c>
      <c r="C574" s="110">
        <v>76</v>
      </c>
      <c r="D574" s="110">
        <v>21.3</v>
      </c>
      <c r="E574" s="110">
        <v>52.6</v>
      </c>
      <c r="F574" s="110">
        <v>19</v>
      </c>
      <c r="G574" s="110">
        <v>5.3</v>
      </c>
      <c r="H574" s="110">
        <v>42.1</v>
      </c>
      <c r="I574" s="110">
        <v>77</v>
      </c>
      <c r="J574" s="110">
        <v>21.6</v>
      </c>
      <c r="K574" s="110">
        <v>55.8</v>
      </c>
      <c r="L574" s="110">
        <v>112</v>
      </c>
      <c r="M574" s="110">
        <v>31.5</v>
      </c>
      <c r="N574" s="110">
        <v>44.6</v>
      </c>
      <c r="O574" s="110">
        <v>72</v>
      </c>
      <c r="P574" s="110">
        <v>20.2</v>
      </c>
      <c r="Q574" s="110">
        <v>50</v>
      </c>
    </row>
    <row r="575" spans="1:17" ht="51" x14ac:dyDescent="0.2">
      <c r="A575" s="108" t="s">
        <v>1443</v>
      </c>
      <c r="B575" s="110">
        <v>315</v>
      </c>
      <c r="C575" s="110">
        <v>68</v>
      </c>
      <c r="D575" s="110">
        <v>21.6</v>
      </c>
      <c r="E575" s="110">
        <v>45.6</v>
      </c>
      <c r="F575" s="110">
        <v>18</v>
      </c>
      <c r="G575" s="110">
        <v>5.7</v>
      </c>
      <c r="H575" s="110">
        <v>38.9</v>
      </c>
      <c r="I575" s="110">
        <v>65</v>
      </c>
      <c r="J575" s="110">
        <v>20.6</v>
      </c>
      <c r="K575" s="110">
        <v>43.1</v>
      </c>
      <c r="L575" s="110">
        <v>117</v>
      </c>
      <c r="M575" s="110">
        <v>37.1</v>
      </c>
      <c r="N575" s="110">
        <v>47.9</v>
      </c>
      <c r="O575" s="110">
        <v>47</v>
      </c>
      <c r="P575" s="110">
        <v>14.9</v>
      </c>
      <c r="Q575" s="110">
        <v>51.1</v>
      </c>
    </row>
    <row r="576" spans="1:17" ht="51" x14ac:dyDescent="0.2">
      <c r="A576" s="108" t="s">
        <v>1444</v>
      </c>
      <c r="B576" s="110">
        <v>387</v>
      </c>
      <c r="C576" s="110">
        <v>123</v>
      </c>
      <c r="D576" s="110">
        <v>31.8</v>
      </c>
      <c r="E576" s="110">
        <v>51.2</v>
      </c>
      <c r="F576" s="110">
        <v>22</v>
      </c>
      <c r="G576" s="110">
        <v>5.7</v>
      </c>
      <c r="H576" s="110">
        <v>59.1</v>
      </c>
      <c r="I576" s="110">
        <v>87</v>
      </c>
      <c r="J576" s="110">
        <v>22.5</v>
      </c>
      <c r="K576" s="110">
        <v>48.3</v>
      </c>
      <c r="L576" s="110">
        <v>92</v>
      </c>
      <c r="M576" s="110">
        <v>23.8</v>
      </c>
      <c r="N576" s="110">
        <v>52.2</v>
      </c>
      <c r="O576" s="110">
        <v>63</v>
      </c>
      <c r="P576" s="110">
        <v>16.3</v>
      </c>
      <c r="Q576" s="110">
        <v>41.3</v>
      </c>
    </row>
    <row r="577" spans="1:17" ht="51" x14ac:dyDescent="0.2">
      <c r="A577" s="108" t="s">
        <v>1445</v>
      </c>
      <c r="B577" s="110">
        <v>271</v>
      </c>
      <c r="C577" s="110">
        <v>44</v>
      </c>
      <c r="D577" s="110">
        <v>16.2</v>
      </c>
      <c r="E577" s="110">
        <v>36.4</v>
      </c>
      <c r="F577" s="110">
        <v>17</v>
      </c>
      <c r="G577" s="110">
        <v>6.3</v>
      </c>
      <c r="H577" s="110">
        <v>52.9</v>
      </c>
      <c r="I577" s="110">
        <v>47</v>
      </c>
      <c r="J577" s="110">
        <v>17.3</v>
      </c>
      <c r="K577" s="110">
        <v>48.9</v>
      </c>
      <c r="L577" s="110">
        <v>101</v>
      </c>
      <c r="M577" s="110">
        <v>37.299999999999997</v>
      </c>
      <c r="N577" s="110">
        <v>46.5</v>
      </c>
      <c r="O577" s="110">
        <v>62</v>
      </c>
      <c r="P577" s="110">
        <v>22.9</v>
      </c>
      <c r="Q577" s="110">
        <v>45.2</v>
      </c>
    </row>
    <row r="578" spans="1:17" ht="51" x14ac:dyDescent="0.2">
      <c r="A578" s="108" t="s">
        <v>1446</v>
      </c>
      <c r="B578" s="110">
        <v>352</v>
      </c>
      <c r="C578" s="110">
        <v>85</v>
      </c>
      <c r="D578" s="110">
        <v>24.1</v>
      </c>
      <c r="E578" s="110">
        <v>42.4</v>
      </c>
      <c r="F578" s="110">
        <v>24</v>
      </c>
      <c r="G578" s="110">
        <v>6.8</v>
      </c>
      <c r="H578" s="110">
        <v>33.299999999999997</v>
      </c>
      <c r="I578" s="110">
        <v>79</v>
      </c>
      <c r="J578" s="110">
        <v>22.4</v>
      </c>
      <c r="K578" s="110">
        <v>53.2</v>
      </c>
      <c r="L578" s="110">
        <v>110</v>
      </c>
      <c r="M578" s="110">
        <v>31.3</v>
      </c>
      <c r="N578" s="110">
        <v>44.5</v>
      </c>
      <c r="O578" s="110">
        <v>54</v>
      </c>
      <c r="P578" s="110">
        <v>15.3</v>
      </c>
      <c r="Q578" s="110">
        <v>48.1</v>
      </c>
    </row>
    <row r="579" spans="1:17" ht="51" x14ac:dyDescent="0.2">
      <c r="A579" s="108" t="s">
        <v>1447</v>
      </c>
      <c r="B579" s="110">
        <v>379</v>
      </c>
      <c r="C579" s="110">
        <v>78</v>
      </c>
      <c r="D579" s="110">
        <v>20.6</v>
      </c>
      <c r="E579" s="110">
        <v>44.9</v>
      </c>
      <c r="F579" s="110">
        <v>27</v>
      </c>
      <c r="G579" s="110">
        <v>7.1</v>
      </c>
      <c r="H579" s="110">
        <v>48.1</v>
      </c>
      <c r="I579" s="110">
        <v>68</v>
      </c>
      <c r="J579" s="110">
        <v>17.899999999999999</v>
      </c>
      <c r="K579" s="110">
        <v>41.2</v>
      </c>
      <c r="L579" s="110">
        <v>148</v>
      </c>
      <c r="M579" s="110">
        <v>39.1</v>
      </c>
      <c r="N579" s="110">
        <v>48</v>
      </c>
      <c r="O579" s="110">
        <v>58</v>
      </c>
      <c r="P579" s="110">
        <v>15.3</v>
      </c>
      <c r="Q579" s="110">
        <v>48.3</v>
      </c>
    </row>
    <row r="580" spans="1:17" ht="51" x14ac:dyDescent="0.2">
      <c r="A580" s="108" t="s">
        <v>1448</v>
      </c>
      <c r="B580" s="110">
        <v>343</v>
      </c>
      <c r="C580" s="110">
        <v>97</v>
      </c>
      <c r="D580" s="110">
        <v>28.3</v>
      </c>
      <c r="E580" s="110">
        <v>39.200000000000003</v>
      </c>
      <c r="F580" s="110">
        <v>22</v>
      </c>
      <c r="G580" s="110">
        <v>6.4</v>
      </c>
      <c r="H580" s="110">
        <v>31.8</v>
      </c>
      <c r="I580" s="110">
        <v>80</v>
      </c>
      <c r="J580" s="110">
        <v>23.3</v>
      </c>
      <c r="K580" s="110">
        <v>46.3</v>
      </c>
      <c r="L580" s="110">
        <v>90</v>
      </c>
      <c r="M580" s="110">
        <v>26.2</v>
      </c>
      <c r="N580" s="110">
        <v>48.9</v>
      </c>
      <c r="O580" s="110">
        <v>54</v>
      </c>
      <c r="P580" s="110">
        <v>15.7</v>
      </c>
      <c r="Q580" s="110">
        <v>44.4</v>
      </c>
    </row>
    <row r="581" spans="1:17" ht="63.75" x14ac:dyDescent="0.2">
      <c r="A581" s="108" t="s">
        <v>1449</v>
      </c>
      <c r="B581" s="110">
        <v>338</v>
      </c>
      <c r="C581" s="110">
        <v>80</v>
      </c>
      <c r="D581" s="110">
        <v>23.7</v>
      </c>
      <c r="E581" s="110">
        <v>60</v>
      </c>
      <c r="F581" s="110">
        <v>15</v>
      </c>
      <c r="G581" s="110">
        <v>4.4000000000000004</v>
      </c>
      <c r="H581" s="110">
        <v>46.7</v>
      </c>
      <c r="I581" s="110">
        <v>73</v>
      </c>
      <c r="J581" s="110">
        <v>21.6</v>
      </c>
      <c r="K581" s="110">
        <v>45.2</v>
      </c>
      <c r="L581" s="110">
        <v>117</v>
      </c>
      <c r="M581" s="110">
        <v>34.6</v>
      </c>
      <c r="N581" s="110">
        <v>50.4</v>
      </c>
      <c r="O581" s="110">
        <v>53</v>
      </c>
      <c r="P581" s="110">
        <v>15.7</v>
      </c>
      <c r="Q581" s="110">
        <v>45.3</v>
      </c>
    </row>
    <row r="582" spans="1:17" ht="51" x14ac:dyDescent="0.2">
      <c r="A582" s="108" t="s">
        <v>1450</v>
      </c>
      <c r="B582" s="110">
        <v>209</v>
      </c>
      <c r="C582" s="110">
        <v>42</v>
      </c>
      <c r="D582" s="110">
        <v>20.100000000000001</v>
      </c>
      <c r="E582" s="110">
        <v>54.8</v>
      </c>
      <c r="F582" s="110">
        <v>19</v>
      </c>
      <c r="G582" s="110">
        <v>9.1</v>
      </c>
      <c r="H582" s="110">
        <v>57.9</v>
      </c>
      <c r="I582" s="110">
        <v>37</v>
      </c>
      <c r="J582" s="110">
        <v>17.7</v>
      </c>
      <c r="K582" s="110">
        <v>51.4</v>
      </c>
      <c r="L582" s="110">
        <v>84</v>
      </c>
      <c r="M582" s="110">
        <v>40.200000000000003</v>
      </c>
      <c r="N582" s="110">
        <v>45.2</v>
      </c>
      <c r="O582" s="110">
        <v>27</v>
      </c>
      <c r="P582" s="110">
        <v>12.9</v>
      </c>
      <c r="Q582" s="110">
        <v>51.9</v>
      </c>
    </row>
    <row r="583" spans="1:17" ht="51" x14ac:dyDescent="0.2">
      <c r="A583" s="108" t="s">
        <v>1451</v>
      </c>
      <c r="B583" s="110">
        <v>359</v>
      </c>
      <c r="C583" s="110">
        <v>126</v>
      </c>
      <c r="D583" s="110">
        <v>35.1</v>
      </c>
      <c r="E583" s="110">
        <v>48.4</v>
      </c>
      <c r="F583" s="110">
        <v>29</v>
      </c>
      <c r="G583" s="110">
        <v>8.1</v>
      </c>
      <c r="H583" s="110">
        <v>51.7</v>
      </c>
      <c r="I583" s="110">
        <v>73</v>
      </c>
      <c r="J583" s="110">
        <v>20.3</v>
      </c>
      <c r="K583" s="110">
        <v>42.5</v>
      </c>
      <c r="L583" s="110">
        <v>91</v>
      </c>
      <c r="M583" s="110">
        <v>25.3</v>
      </c>
      <c r="N583" s="110">
        <v>47.3</v>
      </c>
      <c r="O583" s="110">
        <v>40</v>
      </c>
      <c r="P583" s="110">
        <v>11.1</v>
      </c>
      <c r="Q583" s="110">
        <v>45</v>
      </c>
    </row>
    <row r="584" spans="1:17" ht="63.75" x14ac:dyDescent="0.2">
      <c r="A584" s="108" t="s">
        <v>1452</v>
      </c>
      <c r="B584" s="110">
        <v>518</v>
      </c>
      <c r="C584" s="110">
        <v>90</v>
      </c>
      <c r="D584" s="110">
        <v>17.399999999999999</v>
      </c>
      <c r="E584" s="110">
        <v>54.4</v>
      </c>
      <c r="F584" s="110">
        <v>30</v>
      </c>
      <c r="G584" s="110">
        <v>5.8</v>
      </c>
      <c r="H584" s="110">
        <v>43.3</v>
      </c>
      <c r="I584" s="110">
        <v>73</v>
      </c>
      <c r="J584" s="110">
        <v>14.1</v>
      </c>
      <c r="K584" s="110">
        <v>56.2</v>
      </c>
      <c r="L584" s="110">
        <v>232</v>
      </c>
      <c r="M584" s="110">
        <v>44.8</v>
      </c>
      <c r="N584" s="110">
        <v>50</v>
      </c>
      <c r="O584" s="110">
        <v>93</v>
      </c>
      <c r="P584" s="110">
        <v>18</v>
      </c>
      <c r="Q584" s="110">
        <v>48.4</v>
      </c>
    </row>
    <row r="585" spans="1:17" ht="51" x14ac:dyDescent="0.2">
      <c r="A585" s="108" t="s">
        <v>1453</v>
      </c>
      <c r="B585" s="110">
        <v>458</v>
      </c>
      <c r="C585" s="110">
        <v>117</v>
      </c>
      <c r="D585" s="110">
        <v>25.5</v>
      </c>
      <c r="E585" s="110">
        <v>47.9</v>
      </c>
      <c r="F585" s="110">
        <v>27</v>
      </c>
      <c r="G585" s="110">
        <v>5.9</v>
      </c>
      <c r="H585" s="110">
        <v>63</v>
      </c>
      <c r="I585" s="110">
        <v>121</v>
      </c>
      <c r="J585" s="110">
        <v>26.4</v>
      </c>
      <c r="K585" s="110">
        <v>50.4</v>
      </c>
      <c r="L585" s="110">
        <v>128</v>
      </c>
      <c r="M585" s="110">
        <v>27.9</v>
      </c>
      <c r="N585" s="110">
        <v>47.7</v>
      </c>
      <c r="O585" s="110">
        <v>65</v>
      </c>
      <c r="P585" s="110">
        <v>14.2</v>
      </c>
      <c r="Q585" s="110">
        <v>46.2</v>
      </c>
    </row>
    <row r="586" spans="1:17" ht="51" x14ac:dyDescent="0.2">
      <c r="A586" s="108" t="s">
        <v>1454</v>
      </c>
      <c r="B586" s="110">
        <v>368</v>
      </c>
      <c r="C586" s="110">
        <v>93</v>
      </c>
      <c r="D586" s="110">
        <v>25.3</v>
      </c>
      <c r="E586" s="110">
        <v>58.1</v>
      </c>
      <c r="F586" s="110">
        <v>24</v>
      </c>
      <c r="G586" s="110">
        <v>6.5</v>
      </c>
      <c r="H586" s="110">
        <v>54.2</v>
      </c>
      <c r="I586" s="110">
        <v>84</v>
      </c>
      <c r="J586" s="110">
        <v>22.8</v>
      </c>
      <c r="K586" s="110">
        <v>46.4</v>
      </c>
      <c r="L586" s="110">
        <v>109</v>
      </c>
      <c r="M586" s="110">
        <v>29.6</v>
      </c>
      <c r="N586" s="110">
        <v>49.5</v>
      </c>
      <c r="O586" s="110">
        <v>58</v>
      </c>
      <c r="P586" s="110">
        <v>15.8</v>
      </c>
      <c r="Q586" s="110">
        <v>43.1</v>
      </c>
    </row>
    <row r="587" spans="1:17" ht="63.75" x14ac:dyDescent="0.2">
      <c r="A587" s="108" t="s">
        <v>1455</v>
      </c>
      <c r="B587" s="110">
        <v>653</v>
      </c>
      <c r="C587" s="110">
        <v>127</v>
      </c>
      <c r="D587" s="110">
        <v>19.399999999999999</v>
      </c>
      <c r="E587" s="110">
        <v>52.8</v>
      </c>
      <c r="F587" s="110">
        <v>40</v>
      </c>
      <c r="G587" s="110">
        <v>6.1</v>
      </c>
      <c r="H587" s="110">
        <v>35</v>
      </c>
      <c r="I587" s="110">
        <v>137</v>
      </c>
      <c r="J587" s="110">
        <v>21</v>
      </c>
      <c r="K587" s="110">
        <v>48.9</v>
      </c>
      <c r="L587" s="110">
        <v>234</v>
      </c>
      <c r="M587" s="110">
        <v>35.799999999999997</v>
      </c>
      <c r="N587" s="110">
        <v>48.7</v>
      </c>
      <c r="O587" s="110">
        <v>115</v>
      </c>
      <c r="P587" s="110">
        <v>17.600000000000001</v>
      </c>
      <c r="Q587" s="110">
        <v>50.4</v>
      </c>
    </row>
    <row r="588" spans="1:17" ht="51" x14ac:dyDescent="0.2">
      <c r="A588" s="108" t="s">
        <v>1456</v>
      </c>
      <c r="B588" s="110">
        <v>306</v>
      </c>
      <c r="C588" s="110">
        <v>70</v>
      </c>
      <c r="D588" s="110">
        <v>22.9</v>
      </c>
      <c r="E588" s="110">
        <v>48.6</v>
      </c>
      <c r="F588" s="110">
        <v>11</v>
      </c>
      <c r="G588" s="110">
        <v>3.6</v>
      </c>
      <c r="H588" s="110">
        <v>18.2</v>
      </c>
      <c r="I588" s="110">
        <v>59</v>
      </c>
      <c r="J588" s="110">
        <v>19.3</v>
      </c>
      <c r="K588" s="110">
        <v>49.2</v>
      </c>
      <c r="L588" s="110">
        <v>105</v>
      </c>
      <c r="M588" s="110">
        <v>34.299999999999997</v>
      </c>
      <c r="N588" s="110">
        <v>45.7</v>
      </c>
      <c r="O588" s="110">
        <v>61</v>
      </c>
      <c r="P588" s="110">
        <v>19.899999999999999</v>
      </c>
      <c r="Q588" s="110">
        <v>47.5</v>
      </c>
    </row>
    <row r="589" spans="1:17" ht="51" x14ac:dyDescent="0.2">
      <c r="A589" s="108" t="s">
        <v>1457</v>
      </c>
      <c r="B589" s="110">
        <v>976</v>
      </c>
      <c r="C589" s="110">
        <v>194</v>
      </c>
      <c r="D589" s="110">
        <v>19.899999999999999</v>
      </c>
      <c r="E589" s="110">
        <v>43.8</v>
      </c>
      <c r="F589" s="110">
        <v>57</v>
      </c>
      <c r="G589" s="110">
        <v>5.8</v>
      </c>
      <c r="H589" s="110">
        <v>43.9</v>
      </c>
      <c r="I589" s="110">
        <v>164</v>
      </c>
      <c r="J589" s="110">
        <v>16.8</v>
      </c>
      <c r="K589" s="110">
        <v>50.6</v>
      </c>
      <c r="L589" s="110">
        <v>359</v>
      </c>
      <c r="M589" s="110">
        <v>36.799999999999997</v>
      </c>
      <c r="N589" s="110">
        <v>48.5</v>
      </c>
      <c r="O589" s="110">
        <v>202</v>
      </c>
      <c r="P589" s="110">
        <v>20.7</v>
      </c>
      <c r="Q589" s="110">
        <v>48</v>
      </c>
    </row>
    <row r="590" spans="1:17" ht="51" x14ac:dyDescent="0.2">
      <c r="A590" s="108" t="s">
        <v>1458</v>
      </c>
      <c r="B590" s="110">
        <v>440</v>
      </c>
      <c r="C590" s="110">
        <v>95</v>
      </c>
      <c r="D590" s="110">
        <v>21.6</v>
      </c>
      <c r="E590" s="110">
        <v>45.3</v>
      </c>
      <c r="F590" s="110">
        <v>35</v>
      </c>
      <c r="G590" s="110">
        <v>8</v>
      </c>
      <c r="H590" s="110">
        <v>45.7</v>
      </c>
      <c r="I590" s="110">
        <v>88</v>
      </c>
      <c r="J590" s="110">
        <v>20</v>
      </c>
      <c r="K590" s="110">
        <v>50</v>
      </c>
      <c r="L590" s="110">
        <v>169</v>
      </c>
      <c r="M590" s="110">
        <v>38.4</v>
      </c>
      <c r="N590" s="110">
        <v>47.9</v>
      </c>
      <c r="O590" s="110">
        <v>53</v>
      </c>
      <c r="P590" s="110">
        <v>12</v>
      </c>
      <c r="Q590" s="110">
        <v>43.4</v>
      </c>
    </row>
    <row r="591" spans="1:17" ht="51" x14ac:dyDescent="0.2">
      <c r="A591" s="108" t="s">
        <v>1459</v>
      </c>
      <c r="B591" s="110">
        <v>305</v>
      </c>
      <c r="C591" s="110">
        <v>68</v>
      </c>
      <c r="D591" s="110">
        <v>22.3</v>
      </c>
      <c r="E591" s="110">
        <v>60.3</v>
      </c>
      <c r="F591" s="110">
        <v>14</v>
      </c>
      <c r="G591" s="110">
        <v>4.5999999999999996</v>
      </c>
      <c r="H591" s="110">
        <v>28.6</v>
      </c>
      <c r="I591" s="110">
        <v>68</v>
      </c>
      <c r="J591" s="110">
        <v>22.3</v>
      </c>
      <c r="K591" s="110">
        <v>50</v>
      </c>
      <c r="L591" s="110">
        <v>94</v>
      </c>
      <c r="M591" s="110">
        <v>30.8</v>
      </c>
      <c r="N591" s="110">
        <v>47.9</v>
      </c>
      <c r="O591" s="110">
        <v>61</v>
      </c>
      <c r="P591" s="110">
        <v>20</v>
      </c>
      <c r="Q591" s="110">
        <v>49.2</v>
      </c>
    </row>
    <row r="592" spans="1:17" ht="63.75" x14ac:dyDescent="0.2">
      <c r="A592" s="108" t="s">
        <v>1460</v>
      </c>
      <c r="B592" s="110">
        <v>267</v>
      </c>
      <c r="C592" s="110">
        <v>56</v>
      </c>
      <c r="D592" s="110">
        <v>21</v>
      </c>
      <c r="E592" s="110">
        <v>48.2</v>
      </c>
      <c r="F592" s="110">
        <v>12</v>
      </c>
      <c r="G592" s="110">
        <v>4.5</v>
      </c>
      <c r="H592" s="110">
        <v>25</v>
      </c>
      <c r="I592" s="110">
        <v>54</v>
      </c>
      <c r="J592" s="110">
        <v>20.2</v>
      </c>
      <c r="K592" s="110">
        <v>44.4</v>
      </c>
      <c r="L592" s="110">
        <v>97</v>
      </c>
      <c r="M592" s="110">
        <v>36.299999999999997</v>
      </c>
      <c r="N592" s="110">
        <v>44.3</v>
      </c>
      <c r="O592" s="110">
        <v>48</v>
      </c>
      <c r="P592" s="110">
        <v>18</v>
      </c>
      <c r="Q592" s="110">
        <v>52.1</v>
      </c>
    </row>
    <row r="593" spans="1:17" ht="51" x14ac:dyDescent="0.2">
      <c r="A593" s="108" t="s">
        <v>1461</v>
      </c>
      <c r="B593" s="110">
        <v>496</v>
      </c>
      <c r="C593" s="110">
        <v>114</v>
      </c>
      <c r="D593" s="110">
        <v>23</v>
      </c>
      <c r="E593" s="110">
        <v>48.2</v>
      </c>
      <c r="F593" s="110">
        <v>30</v>
      </c>
      <c r="G593" s="110">
        <v>6</v>
      </c>
      <c r="H593" s="110">
        <v>40</v>
      </c>
      <c r="I593" s="110">
        <v>98</v>
      </c>
      <c r="J593" s="110">
        <v>19.8</v>
      </c>
      <c r="K593" s="110">
        <v>51</v>
      </c>
      <c r="L593" s="110">
        <v>161</v>
      </c>
      <c r="M593" s="110">
        <v>32.5</v>
      </c>
      <c r="N593" s="110">
        <v>44.7</v>
      </c>
      <c r="O593" s="110">
        <v>93</v>
      </c>
      <c r="P593" s="110">
        <v>18.8</v>
      </c>
      <c r="Q593" s="110">
        <v>49.5</v>
      </c>
    </row>
    <row r="594" spans="1:17" ht="51" x14ac:dyDescent="0.2">
      <c r="A594" s="108" t="s">
        <v>1462</v>
      </c>
      <c r="B594" s="110">
        <v>421</v>
      </c>
      <c r="C594" s="110">
        <v>100</v>
      </c>
      <c r="D594" s="110">
        <v>23.8</v>
      </c>
      <c r="E594" s="110">
        <v>49</v>
      </c>
      <c r="F594" s="110">
        <v>21</v>
      </c>
      <c r="G594" s="110">
        <v>5</v>
      </c>
      <c r="H594" s="110">
        <v>57.1</v>
      </c>
      <c r="I594" s="110">
        <v>92</v>
      </c>
      <c r="J594" s="110">
        <v>21.9</v>
      </c>
      <c r="K594" s="110">
        <v>46.7</v>
      </c>
      <c r="L594" s="110">
        <v>151</v>
      </c>
      <c r="M594" s="110">
        <v>35.9</v>
      </c>
      <c r="N594" s="110">
        <v>51</v>
      </c>
      <c r="O594" s="110">
        <v>57</v>
      </c>
      <c r="P594" s="110">
        <v>13.5</v>
      </c>
      <c r="Q594" s="110">
        <v>49.1</v>
      </c>
    </row>
    <row r="595" spans="1:17" ht="51" x14ac:dyDescent="0.2">
      <c r="A595" s="108" t="s">
        <v>1463</v>
      </c>
      <c r="B595" s="110">
        <v>256</v>
      </c>
      <c r="C595" s="110">
        <v>56</v>
      </c>
      <c r="D595" s="110">
        <v>21.9</v>
      </c>
      <c r="E595" s="110">
        <v>51.8</v>
      </c>
      <c r="F595" s="110">
        <v>14</v>
      </c>
      <c r="G595" s="110">
        <v>5.5</v>
      </c>
      <c r="H595" s="110">
        <v>28.6</v>
      </c>
      <c r="I595" s="110">
        <v>54</v>
      </c>
      <c r="J595" s="110">
        <v>21.1</v>
      </c>
      <c r="K595" s="110">
        <v>46.3</v>
      </c>
      <c r="L595" s="110">
        <v>91</v>
      </c>
      <c r="M595" s="110">
        <v>35.5</v>
      </c>
      <c r="N595" s="110">
        <v>51.6</v>
      </c>
      <c r="O595" s="110">
        <v>41</v>
      </c>
      <c r="P595" s="110">
        <v>16</v>
      </c>
      <c r="Q595" s="110">
        <v>41.5</v>
      </c>
    </row>
    <row r="596" spans="1:17" ht="51" x14ac:dyDescent="0.2">
      <c r="A596" s="108" t="s">
        <v>1464</v>
      </c>
      <c r="B596" s="110">
        <v>381</v>
      </c>
      <c r="C596" s="110">
        <v>79</v>
      </c>
      <c r="D596" s="110">
        <v>20.7</v>
      </c>
      <c r="E596" s="110">
        <v>36.700000000000003</v>
      </c>
      <c r="F596" s="110">
        <v>11</v>
      </c>
      <c r="G596" s="110">
        <v>2.9</v>
      </c>
      <c r="H596" s="110">
        <v>36.4</v>
      </c>
      <c r="I596" s="110">
        <v>79</v>
      </c>
      <c r="J596" s="110">
        <v>20.7</v>
      </c>
      <c r="K596" s="110">
        <v>54.4</v>
      </c>
      <c r="L596" s="110">
        <v>140</v>
      </c>
      <c r="M596" s="110">
        <v>36.700000000000003</v>
      </c>
      <c r="N596" s="110">
        <v>48.6</v>
      </c>
      <c r="O596" s="110">
        <v>72</v>
      </c>
      <c r="P596" s="110">
        <v>18.899999999999999</v>
      </c>
      <c r="Q596" s="110">
        <v>50</v>
      </c>
    </row>
    <row r="597" spans="1:17" ht="51" x14ac:dyDescent="0.2">
      <c r="A597" s="108" t="s">
        <v>1465</v>
      </c>
      <c r="B597" s="110">
        <v>315</v>
      </c>
      <c r="C597" s="110">
        <v>71</v>
      </c>
      <c r="D597" s="110">
        <v>22.5</v>
      </c>
      <c r="E597" s="110">
        <v>54.9</v>
      </c>
      <c r="F597" s="110">
        <v>20</v>
      </c>
      <c r="G597" s="110">
        <v>6.3</v>
      </c>
      <c r="H597" s="110">
        <v>45</v>
      </c>
      <c r="I597" s="110">
        <v>60</v>
      </c>
      <c r="J597" s="110">
        <v>19</v>
      </c>
      <c r="K597" s="110">
        <v>51.7</v>
      </c>
      <c r="L597" s="110">
        <v>108</v>
      </c>
      <c r="M597" s="110">
        <v>34.299999999999997</v>
      </c>
      <c r="N597" s="110">
        <v>48.1</v>
      </c>
      <c r="O597" s="110">
        <v>56</v>
      </c>
      <c r="P597" s="110">
        <v>17.8</v>
      </c>
      <c r="Q597" s="110">
        <v>46.4</v>
      </c>
    </row>
    <row r="598" spans="1:17" ht="63.75" x14ac:dyDescent="0.2">
      <c r="A598" s="108" t="s">
        <v>1466</v>
      </c>
      <c r="B598" s="110">
        <v>424</v>
      </c>
      <c r="C598" s="110">
        <v>91</v>
      </c>
      <c r="D598" s="110">
        <v>21.5</v>
      </c>
      <c r="E598" s="110">
        <v>49.5</v>
      </c>
      <c r="F598" s="110">
        <v>27</v>
      </c>
      <c r="G598" s="110">
        <v>6.4</v>
      </c>
      <c r="H598" s="110">
        <v>40.700000000000003</v>
      </c>
      <c r="I598" s="110">
        <v>73</v>
      </c>
      <c r="J598" s="110">
        <v>17.2</v>
      </c>
      <c r="K598" s="110">
        <v>49.3</v>
      </c>
      <c r="L598" s="110">
        <v>157</v>
      </c>
      <c r="M598" s="110">
        <v>37</v>
      </c>
      <c r="N598" s="110">
        <v>45.9</v>
      </c>
      <c r="O598" s="110">
        <v>76</v>
      </c>
      <c r="P598" s="110">
        <v>17.899999999999999</v>
      </c>
      <c r="Q598" s="110">
        <v>46.1</v>
      </c>
    </row>
    <row r="599" spans="1:17" ht="63.75" x14ac:dyDescent="0.2">
      <c r="A599" s="108" t="s">
        <v>1467</v>
      </c>
      <c r="B599" s="110">
        <v>237</v>
      </c>
      <c r="C599" s="110">
        <v>43</v>
      </c>
      <c r="D599" s="110">
        <v>18.100000000000001</v>
      </c>
      <c r="E599" s="110">
        <v>51.2</v>
      </c>
      <c r="F599" s="110">
        <v>8</v>
      </c>
      <c r="G599" s="110">
        <v>3.4</v>
      </c>
      <c r="H599" s="110">
        <v>37.5</v>
      </c>
      <c r="I599" s="110">
        <v>46</v>
      </c>
      <c r="J599" s="110">
        <v>19.399999999999999</v>
      </c>
      <c r="K599" s="110">
        <v>39.1</v>
      </c>
      <c r="L599" s="110">
        <v>94</v>
      </c>
      <c r="M599" s="110">
        <v>39.700000000000003</v>
      </c>
      <c r="N599" s="110">
        <v>47.9</v>
      </c>
      <c r="O599" s="110">
        <v>46</v>
      </c>
      <c r="P599" s="110">
        <v>19.399999999999999</v>
      </c>
      <c r="Q599" s="110">
        <v>54.3</v>
      </c>
    </row>
    <row r="600" spans="1:17" ht="51" x14ac:dyDescent="0.2">
      <c r="A600" s="108" t="s">
        <v>1468</v>
      </c>
      <c r="B600" s="110">
        <v>538</v>
      </c>
      <c r="C600" s="110">
        <v>101</v>
      </c>
      <c r="D600" s="110">
        <v>18.8</v>
      </c>
      <c r="E600" s="110">
        <v>61.4</v>
      </c>
      <c r="F600" s="110">
        <v>40</v>
      </c>
      <c r="G600" s="110">
        <v>7.4</v>
      </c>
      <c r="H600" s="110">
        <v>45</v>
      </c>
      <c r="I600" s="110">
        <v>106</v>
      </c>
      <c r="J600" s="110">
        <v>19.7</v>
      </c>
      <c r="K600" s="110">
        <v>47.2</v>
      </c>
      <c r="L600" s="110">
        <v>205</v>
      </c>
      <c r="M600" s="110">
        <v>38.1</v>
      </c>
      <c r="N600" s="110">
        <v>49.3</v>
      </c>
      <c r="O600" s="110">
        <v>86</v>
      </c>
      <c r="P600" s="110">
        <v>16</v>
      </c>
      <c r="Q600" s="110">
        <v>54.7</v>
      </c>
    </row>
    <row r="601" spans="1:17" ht="51" x14ac:dyDescent="0.2">
      <c r="A601" s="108" t="s">
        <v>1469</v>
      </c>
      <c r="B601" s="110">
        <v>450</v>
      </c>
      <c r="C601" s="110">
        <v>117</v>
      </c>
      <c r="D601" s="110">
        <v>26</v>
      </c>
      <c r="E601" s="110">
        <v>53.8</v>
      </c>
      <c r="F601" s="110">
        <v>11</v>
      </c>
      <c r="G601" s="110">
        <v>2.4</v>
      </c>
      <c r="H601" s="110">
        <v>54.5</v>
      </c>
      <c r="I601" s="110">
        <v>116</v>
      </c>
      <c r="J601" s="110">
        <v>25.8</v>
      </c>
      <c r="K601" s="110">
        <v>50.9</v>
      </c>
      <c r="L601" s="110">
        <v>132</v>
      </c>
      <c r="M601" s="110">
        <v>29.3</v>
      </c>
      <c r="N601" s="110">
        <v>46.2</v>
      </c>
      <c r="O601" s="110">
        <v>74</v>
      </c>
      <c r="P601" s="110">
        <v>16.399999999999999</v>
      </c>
      <c r="Q601" s="110">
        <v>44.6</v>
      </c>
    </row>
    <row r="602" spans="1:17" ht="51" x14ac:dyDescent="0.2">
      <c r="A602" s="108" t="s">
        <v>1470</v>
      </c>
      <c r="B602" s="110">
        <v>321</v>
      </c>
      <c r="C602" s="110">
        <v>71</v>
      </c>
      <c r="D602" s="110">
        <v>22.1</v>
      </c>
      <c r="E602" s="110">
        <v>49.3</v>
      </c>
      <c r="F602" s="110">
        <v>28</v>
      </c>
      <c r="G602" s="110">
        <v>8.6999999999999993</v>
      </c>
      <c r="H602" s="110">
        <v>39.299999999999997</v>
      </c>
      <c r="I602" s="110">
        <v>63</v>
      </c>
      <c r="J602" s="110">
        <v>19.600000000000001</v>
      </c>
      <c r="K602" s="110">
        <v>44.4</v>
      </c>
      <c r="L602" s="110">
        <v>84</v>
      </c>
      <c r="M602" s="110">
        <v>26.2</v>
      </c>
      <c r="N602" s="110">
        <v>50</v>
      </c>
      <c r="O602" s="110">
        <v>75</v>
      </c>
      <c r="P602" s="110">
        <v>23.4</v>
      </c>
      <c r="Q602" s="110">
        <v>50.7</v>
      </c>
    </row>
    <row r="603" spans="1:17" ht="51" x14ac:dyDescent="0.2">
      <c r="A603" s="108" t="s">
        <v>1471</v>
      </c>
      <c r="B603" s="110">
        <v>396</v>
      </c>
      <c r="C603" s="110">
        <v>98</v>
      </c>
      <c r="D603" s="110">
        <v>24.7</v>
      </c>
      <c r="E603" s="110">
        <v>56.1</v>
      </c>
      <c r="F603" s="110">
        <v>21</v>
      </c>
      <c r="G603" s="110">
        <v>5.3</v>
      </c>
      <c r="H603" s="110">
        <v>47.6</v>
      </c>
      <c r="I603" s="110">
        <v>97</v>
      </c>
      <c r="J603" s="110">
        <v>24.5</v>
      </c>
      <c r="K603" s="110">
        <v>53.6</v>
      </c>
      <c r="L603" s="110">
        <v>117</v>
      </c>
      <c r="M603" s="110">
        <v>29.5</v>
      </c>
      <c r="N603" s="110">
        <v>47.9</v>
      </c>
      <c r="O603" s="110">
        <v>63</v>
      </c>
      <c r="P603" s="110">
        <v>15.9</v>
      </c>
      <c r="Q603" s="110">
        <v>52.4</v>
      </c>
    </row>
    <row r="604" spans="1:17" ht="63.75" x14ac:dyDescent="0.2">
      <c r="A604" s="108" t="s">
        <v>1472</v>
      </c>
      <c r="B604" s="110">
        <v>673</v>
      </c>
      <c r="C604" s="110">
        <v>150</v>
      </c>
      <c r="D604" s="110">
        <v>22.3</v>
      </c>
      <c r="E604" s="110">
        <v>44</v>
      </c>
      <c r="F604" s="110">
        <v>38</v>
      </c>
      <c r="G604" s="110">
        <v>5.6</v>
      </c>
      <c r="H604" s="110">
        <v>50</v>
      </c>
      <c r="I604" s="110">
        <v>130</v>
      </c>
      <c r="J604" s="110">
        <v>19.3</v>
      </c>
      <c r="K604" s="110">
        <v>45.4</v>
      </c>
      <c r="L604" s="110">
        <v>253</v>
      </c>
      <c r="M604" s="110">
        <v>37.6</v>
      </c>
      <c r="N604" s="110">
        <v>49.4</v>
      </c>
      <c r="O604" s="110">
        <v>102</v>
      </c>
      <c r="P604" s="110">
        <v>15.2</v>
      </c>
      <c r="Q604" s="110">
        <v>51</v>
      </c>
    </row>
    <row r="605" spans="1:17" ht="51" x14ac:dyDescent="0.2">
      <c r="A605" s="108" t="s">
        <v>1473</v>
      </c>
      <c r="B605" s="110">
        <v>434</v>
      </c>
      <c r="C605" s="110">
        <v>97</v>
      </c>
      <c r="D605" s="110">
        <v>22.4</v>
      </c>
      <c r="E605" s="110">
        <v>58.8</v>
      </c>
      <c r="F605" s="110">
        <v>30</v>
      </c>
      <c r="G605" s="110">
        <v>6.9</v>
      </c>
      <c r="H605" s="110">
        <v>50</v>
      </c>
      <c r="I605" s="110">
        <v>87</v>
      </c>
      <c r="J605" s="110">
        <v>20</v>
      </c>
      <c r="K605" s="110">
        <v>48.3</v>
      </c>
      <c r="L605" s="110">
        <v>131</v>
      </c>
      <c r="M605" s="110">
        <v>30.2</v>
      </c>
      <c r="N605" s="110">
        <v>46.6</v>
      </c>
      <c r="O605" s="110">
        <v>89</v>
      </c>
      <c r="P605" s="110">
        <v>20.5</v>
      </c>
      <c r="Q605" s="110">
        <v>50.6</v>
      </c>
    </row>
    <row r="606" spans="1:17" ht="63.75" x14ac:dyDescent="0.2">
      <c r="A606" s="108" t="s">
        <v>1474</v>
      </c>
      <c r="B606" s="110">
        <v>427</v>
      </c>
      <c r="C606" s="110">
        <v>104</v>
      </c>
      <c r="D606" s="110">
        <v>24.4</v>
      </c>
      <c r="E606" s="110">
        <v>49</v>
      </c>
      <c r="F606" s="110">
        <v>23</v>
      </c>
      <c r="G606" s="110">
        <v>5.4</v>
      </c>
      <c r="H606" s="110">
        <v>43.5</v>
      </c>
      <c r="I606" s="110">
        <v>102</v>
      </c>
      <c r="J606" s="110">
        <v>23.9</v>
      </c>
      <c r="K606" s="110">
        <v>42.2</v>
      </c>
      <c r="L606" s="110">
        <v>130</v>
      </c>
      <c r="M606" s="110">
        <v>30.4</v>
      </c>
      <c r="N606" s="110">
        <v>46.9</v>
      </c>
      <c r="O606" s="110">
        <v>68</v>
      </c>
      <c r="P606" s="110">
        <v>15.9</v>
      </c>
      <c r="Q606" s="110">
        <v>51.5</v>
      </c>
    </row>
    <row r="607" spans="1:17" ht="63.75" x14ac:dyDescent="0.2">
      <c r="A607" s="108" t="s">
        <v>1475</v>
      </c>
      <c r="B607" s="110">
        <v>501</v>
      </c>
      <c r="C607" s="110">
        <v>146</v>
      </c>
      <c r="D607" s="110">
        <v>29.1</v>
      </c>
      <c r="E607" s="110">
        <v>50</v>
      </c>
      <c r="F607" s="110">
        <v>34</v>
      </c>
      <c r="G607" s="110">
        <v>6.8</v>
      </c>
      <c r="H607" s="110">
        <v>50</v>
      </c>
      <c r="I607" s="110">
        <v>122</v>
      </c>
      <c r="J607" s="110">
        <v>24.4</v>
      </c>
      <c r="K607" s="110">
        <v>52.5</v>
      </c>
      <c r="L607" s="110">
        <v>145</v>
      </c>
      <c r="M607" s="110">
        <v>28.9</v>
      </c>
      <c r="N607" s="110">
        <v>42.8</v>
      </c>
      <c r="O607" s="110">
        <v>54</v>
      </c>
      <c r="P607" s="110">
        <v>10.8</v>
      </c>
      <c r="Q607" s="110">
        <v>57.4</v>
      </c>
    </row>
    <row r="608" spans="1:17" ht="63.75" x14ac:dyDescent="0.2">
      <c r="A608" s="108" t="s">
        <v>1476</v>
      </c>
      <c r="B608" s="110">
        <v>462</v>
      </c>
      <c r="C608" s="110">
        <v>139</v>
      </c>
      <c r="D608" s="110">
        <v>30.1</v>
      </c>
      <c r="E608" s="110">
        <v>54.7</v>
      </c>
      <c r="F608" s="110">
        <v>35</v>
      </c>
      <c r="G608" s="110">
        <v>7.6</v>
      </c>
      <c r="H608" s="110">
        <v>48.6</v>
      </c>
      <c r="I608" s="110">
        <v>98</v>
      </c>
      <c r="J608" s="110">
        <v>21.2</v>
      </c>
      <c r="K608" s="110">
        <v>49</v>
      </c>
      <c r="L608" s="110">
        <v>144</v>
      </c>
      <c r="M608" s="110">
        <v>31.2</v>
      </c>
      <c r="N608" s="110">
        <v>45.8</v>
      </c>
      <c r="O608" s="110">
        <v>46</v>
      </c>
      <c r="P608" s="110">
        <v>10</v>
      </c>
      <c r="Q608" s="110">
        <v>52.2</v>
      </c>
    </row>
    <row r="609" spans="1:17" ht="63.75" x14ac:dyDescent="0.2">
      <c r="A609" s="108" t="s">
        <v>1477</v>
      </c>
      <c r="B609" s="109">
        <v>1070</v>
      </c>
      <c r="C609" s="110">
        <v>243</v>
      </c>
      <c r="D609" s="110">
        <v>22.7</v>
      </c>
      <c r="E609" s="110">
        <v>42.4</v>
      </c>
      <c r="F609" s="110">
        <v>61</v>
      </c>
      <c r="G609" s="110">
        <v>5.7</v>
      </c>
      <c r="H609" s="110">
        <v>37.700000000000003</v>
      </c>
      <c r="I609" s="110">
        <v>202</v>
      </c>
      <c r="J609" s="110">
        <v>18.899999999999999</v>
      </c>
      <c r="K609" s="110">
        <v>45</v>
      </c>
      <c r="L609" s="110">
        <v>409</v>
      </c>
      <c r="M609" s="110">
        <v>38.200000000000003</v>
      </c>
      <c r="N609" s="110">
        <v>52.6</v>
      </c>
      <c r="O609" s="110">
        <v>155</v>
      </c>
      <c r="P609" s="110">
        <v>14.5</v>
      </c>
      <c r="Q609" s="110">
        <v>46.5</v>
      </c>
    </row>
    <row r="610" spans="1:17" ht="63.75" x14ac:dyDescent="0.2">
      <c r="A610" s="108" t="s">
        <v>1478</v>
      </c>
      <c r="B610" s="110">
        <v>397</v>
      </c>
      <c r="C610" s="110">
        <v>96</v>
      </c>
      <c r="D610" s="110">
        <v>24.2</v>
      </c>
      <c r="E610" s="110">
        <v>51</v>
      </c>
      <c r="F610" s="110">
        <v>30</v>
      </c>
      <c r="G610" s="110">
        <v>7.6</v>
      </c>
      <c r="H610" s="110">
        <v>50</v>
      </c>
      <c r="I610" s="110">
        <v>78</v>
      </c>
      <c r="J610" s="110">
        <v>19.600000000000001</v>
      </c>
      <c r="K610" s="110">
        <v>44.9</v>
      </c>
      <c r="L610" s="110">
        <v>138</v>
      </c>
      <c r="M610" s="110">
        <v>34.799999999999997</v>
      </c>
      <c r="N610" s="110">
        <v>47.1</v>
      </c>
      <c r="O610" s="110">
        <v>55</v>
      </c>
      <c r="P610" s="110">
        <v>13.9</v>
      </c>
      <c r="Q610" s="110">
        <v>45.5</v>
      </c>
    </row>
    <row r="611" spans="1:17" ht="63.75" x14ac:dyDescent="0.2">
      <c r="A611" s="108" t="s">
        <v>1479</v>
      </c>
      <c r="B611" s="110">
        <v>782</v>
      </c>
      <c r="C611" s="110">
        <v>172</v>
      </c>
      <c r="D611" s="110">
        <v>22</v>
      </c>
      <c r="E611" s="110">
        <v>47.7</v>
      </c>
      <c r="F611" s="110">
        <v>46</v>
      </c>
      <c r="G611" s="110">
        <v>5.9</v>
      </c>
      <c r="H611" s="110">
        <v>45.7</v>
      </c>
      <c r="I611" s="110">
        <v>155</v>
      </c>
      <c r="J611" s="110">
        <v>19.8</v>
      </c>
      <c r="K611" s="110">
        <v>47.7</v>
      </c>
      <c r="L611" s="110">
        <v>293</v>
      </c>
      <c r="M611" s="110">
        <v>37.5</v>
      </c>
      <c r="N611" s="110">
        <v>49.5</v>
      </c>
      <c r="O611" s="110">
        <v>116</v>
      </c>
      <c r="P611" s="110">
        <v>14.8</v>
      </c>
      <c r="Q611" s="110">
        <v>48.3</v>
      </c>
    </row>
    <row r="612" spans="1:17" ht="51" x14ac:dyDescent="0.2">
      <c r="A612" s="108" t="s">
        <v>1480</v>
      </c>
      <c r="B612" s="109">
        <v>1581</v>
      </c>
      <c r="C612" s="110">
        <v>337</v>
      </c>
      <c r="D612" s="110">
        <v>21.3</v>
      </c>
      <c r="E612" s="110">
        <v>49</v>
      </c>
      <c r="F612" s="110">
        <v>68</v>
      </c>
      <c r="G612" s="110">
        <v>4.3</v>
      </c>
      <c r="H612" s="110">
        <v>38.200000000000003</v>
      </c>
      <c r="I612" s="110">
        <v>286</v>
      </c>
      <c r="J612" s="110">
        <v>18.100000000000001</v>
      </c>
      <c r="K612" s="110">
        <v>52.1</v>
      </c>
      <c r="L612" s="110">
        <v>620</v>
      </c>
      <c r="M612" s="110">
        <v>39.200000000000003</v>
      </c>
      <c r="N612" s="110">
        <v>47.9</v>
      </c>
      <c r="O612" s="110">
        <v>270</v>
      </c>
      <c r="P612" s="110">
        <v>17.100000000000001</v>
      </c>
      <c r="Q612" s="110">
        <v>47</v>
      </c>
    </row>
    <row r="613" spans="1:17" ht="63.75" x14ac:dyDescent="0.2">
      <c r="A613" s="108" t="s">
        <v>1481</v>
      </c>
      <c r="B613" s="110">
        <v>525</v>
      </c>
      <c r="C613" s="110">
        <v>146</v>
      </c>
      <c r="D613" s="110">
        <v>27.8</v>
      </c>
      <c r="E613" s="110">
        <v>45.2</v>
      </c>
      <c r="F613" s="110">
        <v>34</v>
      </c>
      <c r="G613" s="110">
        <v>6.5</v>
      </c>
      <c r="H613" s="110">
        <v>50</v>
      </c>
      <c r="I613" s="110">
        <v>120</v>
      </c>
      <c r="J613" s="110">
        <v>22.9</v>
      </c>
      <c r="K613" s="110">
        <v>51.7</v>
      </c>
      <c r="L613" s="110">
        <v>156</v>
      </c>
      <c r="M613" s="110">
        <v>29.7</v>
      </c>
      <c r="N613" s="110">
        <v>48.7</v>
      </c>
      <c r="O613" s="110">
        <v>69</v>
      </c>
      <c r="P613" s="110">
        <v>13.1</v>
      </c>
      <c r="Q613" s="110">
        <v>47.8</v>
      </c>
    </row>
    <row r="614" spans="1:17" ht="63.75" x14ac:dyDescent="0.2">
      <c r="A614" s="108" t="s">
        <v>1482</v>
      </c>
      <c r="B614" s="110">
        <v>882</v>
      </c>
      <c r="C614" s="110">
        <v>224</v>
      </c>
      <c r="D614" s="110">
        <v>25.4</v>
      </c>
      <c r="E614" s="110">
        <v>50.4</v>
      </c>
      <c r="F614" s="110">
        <v>59</v>
      </c>
      <c r="G614" s="110">
        <v>6.7</v>
      </c>
      <c r="H614" s="110">
        <v>44.1</v>
      </c>
      <c r="I614" s="110">
        <v>174</v>
      </c>
      <c r="J614" s="110">
        <v>19.7</v>
      </c>
      <c r="K614" s="110">
        <v>51.1</v>
      </c>
      <c r="L614" s="110">
        <v>335</v>
      </c>
      <c r="M614" s="110">
        <v>38</v>
      </c>
      <c r="N614" s="110">
        <v>48.4</v>
      </c>
      <c r="O614" s="110">
        <v>90</v>
      </c>
      <c r="P614" s="110">
        <v>10.199999999999999</v>
      </c>
      <c r="Q614" s="110">
        <v>51.1</v>
      </c>
    </row>
    <row r="615" spans="1:17" ht="51" x14ac:dyDescent="0.2">
      <c r="A615" s="108" t="s">
        <v>1483</v>
      </c>
      <c r="B615" s="110">
        <v>454</v>
      </c>
      <c r="C615" s="110">
        <v>119</v>
      </c>
      <c r="D615" s="110">
        <v>26.2</v>
      </c>
      <c r="E615" s="110">
        <v>52.1</v>
      </c>
      <c r="F615" s="110">
        <v>23</v>
      </c>
      <c r="G615" s="110">
        <v>5.0999999999999996</v>
      </c>
      <c r="H615" s="110">
        <v>39.1</v>
      </c>
      <c r="I615" s="110">
        <v>101</v>
      </c>
      <c r="J615" s="110">
        <v>22.2</v>
      </c>
      <c r="K615" s="110">
        <v>49.5</v>
      </c>
      <c r="L615" s="110">
        <v>156</v>
      </c>
      <c r="M615" s="110">
        <v>34.4</v>
      </c>
      <c r="N615" s="110">
        <v>48.1</v>
      </c>
      <c r="O615" s="110">
        <v>55</v>
      </c>
      <c r="P615" s="110">
        <v>12.1</v>
      </c>
      <c r="Q615" s="110">
        <v>47.3</v>
      </c>
    </row>
    <row r="616" spans="1:17" ht="51" x14ac:dyDescent="0.2">
      <c r="A616" s="108" t="s">
        <v>1484</v>
      </c>
      <c r="B616" s="110">
        <v>393</v>
      </c>
      <c r="C616" s="110">
        <v>96</v>
      </c>
      <c r="D616" s="110">
        <v>24.4</v>
      </c>
      <c r="E616" s="110">
        <v>45.8</v>
      </c>
      <c r="F616" s="110">
        <v>17</v>
      </c>
      <c r="G616" s="110">
        <v>4.3</v>
      </c>
      <c r="H616" s="110">
        <v>47.1</v>
      </c>
      <c r="I616" s="110">
        <v>97</v>
      </c>
      <c r="J616" s="110">
        <v>24.7</v>
      </c>
      <c r="K616" s="110">
        <v>48.5</v>
      </c>
      <c r="L616" s="110">
        <v>113</v>
      </c>
      <c r="M616" s="110">
        <v>28.8</v>
      </c>
      <c r="N616" s="110">
        <v>45.1</v>
      </c>
      <c r="O616" s="110">
        <v>70</v>
      </c>
      <c r="P616" s="110">
        <v>17.8</v>
      </c>
      <c r="Q616" s="110">
        <v>47.1</v>
      </c>
    </row>
    <row r="617" spans="1:17" ht="51" x14ac:dyDescent="0.2">
      <c r="A617" s="108" t="s">
        <v>1485</v>
      </c>
      <c r="B617" s="110">
        <v>885</v>
      </c>
      <c r="C617" s="110">
        <v>184</v>
      </c>
      <c r="D617" s="110">
        <v>20.8</v>
      </c>
      <c r="E617" s="110">
        <v>46.7</v>
      </c>
      <c r="F617" s="110">
        <v>61</v>
      </c>
      <c r="G617" s="110">
        <v>6.9</v>
      </c>
      <c r="H617" s="110">
        <v>34.4</v>
      </c>
      <c r="I617" s="110">
        <v>164</v>
      </c>
      <c r="J617" s="110">
        <v>18.5</v>
      </c>
      <c r="K617" s="110">
        <v>50.6</v>
      </c>
      <c r="L617" s="110">
        <v>336</v>
      </c>
      <c r="M617" s="110">
        <v>38</v>
      </c>
      <c r="N617" s="110">
        <v>48.2</v>
      </c>
      <c r="O617" s="110">
        <v>140</v>
      </c>
      <c r="P617" s="110">
        <v>15.8</v>
      </c>
      <c r="Q617" s="110">
        <v>44.3</v>
      </c>
    </row>
    <row r="618" spans="1:17" ht="63.75" x14ac:dyDescent="0.2">
      <c r="A618" s="108" t="s">
        <v>1486</v>
      </c>
      <c r="B618" s="110">
        <v>629</v>
      </c>
      <c r="C618" s="110">
        <v>155</v>
      </c>
      <c r="D618" s="110">
        <v>24.6</v>
      </c>
      <c r="E618" s="110">
        <v>50.3</v>
      </c>
      <c r="F618" s="110">
        <v>40</v>
      </c>
      <c r="G618" s="110">
        <v>6.4</v>
      </c>
      <c r="H618" s="110">
        <v>42.5</v>
      </c>
      <c r="I618" s="110">
        <v>137</v>
      </c>
      <c r="J618" s="110">
        <v>21.8</v>
      </c>
      <c r="K618" s="110">
        <v>48.2</v>
      </c>
      <c r="L618" s="110">
        <v>216</v>
      </c>
      <c r="M618" s="110">
        <v>34.299999999999997</v>
      </c>
      <c r="N618" s="110">
        <v>47.2</v>
      </c>
      <c r="O618" s="110">
        <v>81</v>
      </c>
      <c r="P618" s="110">
        <v>12.9</v>
      </c>
      <c r="Q618" s="110">
        <v>45.7</v>
      </c>
    </row>
    <row r="619" spans="1:17" ht="63.75" x14ac:dyDescent="0.2">
      <c r="A619" s="108" t="s">
        <v>1487</v>
      </c>
      <c r="B619" s="110">
        <v>551</v>
      </c>
      <c r="C619" s="110">
        <v>126</v>
      </c>
      <c r="D619" s="110">
        <v>22.9</v>
      </c>
      <c r="E619" s="110">
        <v>45.2</v>
      </c>
      <c r="F619" s="110">
        <v>38</v>
      </c>
      <c r="G619" s="110">
        <v>6.9</v>
      </c>
      <c r="H619" s="110">
        <v>36.799999999999997</v>
      </c>
      <c r="I619" s="110">
        <v>111</v>
      </c>
      <c r="J619" s="110">
        <v>20.100000000000001</v>
      </c>
      <c r="K619" s="110">
        <v>47.7</v>
      </c>
      <c r="L619" s="110">
        <v>194</v>
      </c>
      <c r="M619" s="110">
        <v>35.200000000000003</v>
      </c>
      <c r="N619" s="110">
        <v>47.4</v>
      </c>
      <c r="O619" s="110">
        <v>82</v>
      </c>
      <c r="P619" s="110">
        <v>14.9</v>
      </c>
      <c r="Q619" s="110">
        <v>46.3</v>
      </c>
    </row>
    <row r="620" spans="1:17" ht="51" x14ac:dyDescent="0.2">
      <c r="A620" s="108" t="s">
        <v>1488</v>
      </c>
      <c r="B620" s="110">
        <v>732</v>
      </c>
      <c r="C620" s="110">
        <v>182</v>
      </c>
      <c r="D620" s="110">
        <v>24.9</v>
      </c>
      <c r="E620" s="110">
        <v>39.6</v>
      </c>
      <c r="F620" s="110">
        <v>49</v>
      </c>
      <c r="G620" s="110">
        <v>6.7</v>
      </c>
      <c r="H620" s="110">
        <v>32.700000000000003</v>
      </c>
      <c r="I620" s="110">
        <v>135</v>
      </c>
      <c r="J620" s="110">
        <v>18.399999999999999</v>
      </c>
      <c r="K620" s="110">
        <v>52.6</v>
      </c>
      <c r="L620" s="110">
        <v>286</v>
      </c>
      <c r="M620" s="110">
        <v>39.1</v>
      </c>
      <c r="N620" s="110">
        <v>48.3</v>
      </c>
      <c r="O620" s="110">
        <v>80</v>
      </c>
      <c r="P620" s="110">
        <v>10.9</v>
      </c>
      <c r="Q620" s="110">
        <v>45</v>
      </c>
    </row>
    <row r="621" spans="1:17" ht="51" x14ac:dyDescent="0.2">
      <c r="A621" s="108" t="s">
        <v>1489</v>
      </c>
      <c r="B621" s="109">
        <v>1130</v>
      </c>
      <c r="C621" s="110">
        <v>280</v>
      </c>
      <c r="D621" s="110">
        <v>24.8</v>
      </c>
      <c r="E621" s="110">
        <v>48.9</v>
      </c>
      <c r="F621" s="110">
        <v>76</v>
      </c>
      <c r="G621" s="110">
        <v>6.7</v>
      </c>
      <c r="H621" s="110">
        <v>46.1</v>
      </c>
      <c r="I621" s="110">
        <v>245</v>
      </c>
      <c r="J621" s="110">
        <v>21.7</v>
      </c>
      <c r="K621" s="110">
        <v>46.9</v>
      </c>
      <c r="L621" s="110">
        <v>389</v>
      </c>
      <c r="M621" s="110">
        <v>34.4</v>
      </c>
      <c r="N621" s="110">
        <v>46.8</v>
      </c>
      <c r="O621" s="110">
        <v>140</v>
      </c>
      <c r="P621" s="110">
        <v>12.4</v>
      </c>
      <c r="Q621" s="110">
        <v>49.3</v>
      </c>
    </row>
    <row r="622" spans="1:17" ht="51" x14ac:dyDescent="0.2">
      <c r="A622" s="108" t="s">
        <v>1490</v>
      </c>
      <c r="B622" s="110">
        <v>910</v>
      </c>
      <c r="C622" s="110">
        <v>215</v>
      </c>
      <c r="D622" s="110">
        <v>23.6</v>
      </c>
      <c r="E622" s="110">
        <v>47.9</v>
      </c>
      <c r="F622" s="110">
        <v>68</v>
      </c>
      <c r="G622" s="110">
        <v>7.5</v>
      </c>
      <c r="H622" s="110">
        <v>48.5</v>
      </c>
      <c r="I622" s="110">
        <v>202</v>
      </c>
      <c r="J622" s="110">
        <v>22.2</v>
      </c>
      <c r="K622" s="110">
        <v>47.5</v>
      </c>
      <c r="L622" s="110">
        <v>316</v>
      </c>
      <c r="M622" s="110">
        <v>34.700000000000003</v>
      </c>
      <c r="N622" s="110">
        <v>45.9</v>
      </c>
      <c r="O622" s="110">
        <v>109</v>
      </c>
      <c r="P622" s="110">
        <v>12</v>
      </c>
      <c r="Q622" s="110">
        <v>49.5</v>
      </c>
    </row>
    <row r="623" spans="1:17" ht="51" x14ac:dyDescent="0.2">
      <c r="A623" s="108" t="s">
        <v>1491</v>
      </c>
      <c r="B623" s="110">
        <v>386</v>
      </c>
      <c r="C623" s="110">
        <v>71</v>
      </c>
      <c r="D623" s="110">
        <v>18.399999999999999</v>
      </c>
      <c r="E623" s="110">
        <v>52.1</v>
      </c>
      <c r="F623" s="110">
        <v>19</v>
      </c>
      <c r="G623" s="110">
        <v>4.9000000000000004</v>
      </c>
      <c r="H623" s="110">
        <v>36.799999999999997</v>
      </c>
      <c r="I623" s="110">
        <v>53</v>
      </c>
      <c r="J623" s="110">
        <v>13.7</v>
      </c>
      <c r="K623" s="110">
        <v>45.3</v>
      </c>
      <c r="L623" s="110">
        <v>176</v>
      </c>
      <c r="M623" s="110">
        <v>45.6</v>
      </c>
      <c r="N623" s="110">
        <v>47.2</v>
      </c>
      <c r="O623" s="110">
        <v>67</v>
      </c>
      <c r="P623" s="110">
        <v>17.399999999999999</v>
      </c>
      <c r="Q623" s="110">
        <v>56.7</v>
      </c>
    </row>
    <row r="624" spans="1:17" ht="63.75" x14ac:dyDescent="0.2">
      <c r="A624" s="108" t="s">
        <v>1492</v>
      </c>
      <c r="B624" s="110">
        <v>456</v>
      </c>
      <c r="C624" s="110">
        <v>107</v>
      </c>
      <c r="D624" s="110">
        <v>23.5</v>
      </c>
      <c r="E624" s="110">
        <v>52.3</v>
      </c>
      <c r="F624" s="110">
        <v>29</v>
      </c>
      <c r="G624" s="110">
        <v>6.4</v>
      </c>
      <c r="H624" s="110">
        <v>48.3</v>
      </c>
      <c r="I624" s="110">
        <v>78</v>
      </c>
      <c r="J624" s="110">
        <v>17.100000000000001</v>
      </c>
      <c r="K624" s="110">
        <v>50</v>
      </c>
      <c r="L624" s="110">
        <v>167</v>
      </c>
      <c r="M624" s="110">
        <v>36.6</v>
      </c>
      <c r="N624" s="110">
        <v>43.7</v>
      </c>
      <c r="O624" s="110">
        <v>75</v>
      </c>
      <c r="P624" s="110">
        <v>16.399999999999999</v>
      </c>
      <c r="Q624" s="110">
        <v>52</v>
      </c>
    </row>
    <row r="625" spans="1:17" ht="51" x14ac:dyDescent="0.2">
      <c r="A625" s="108" t="s">
        <v>1493</v>
      </c>
      <c r="B625" s="110">
        <v>607</v>
      </c>
      <c r="C625" s="110">
        <v>125</v>
      </c>
      <c r="D625" s="110">
        <v>20.6</v>
      </c>
      <c r="E625" s="110">
        <v>52</v>
      </c>
      <c r="F625" s="110">
        <v>39</v>
      </c>
      <c r="G625" s="110">
        <v>6.4</v>
      </c>
      <c r="H625" s="110">
        <v>53.8</v>
      </c>
      <c r="I625" s="110">
        <v>116</v>
      </c>
      <c r="J625" s="110">
        <v>19.100000000000001</v>
      </c>
      <c r="K625" s="110">
        <v>50</v>
      </c>
      <c r="L625" s="110">
        <v>258</v>
      </c>
      <c r="M625" s="110">
        <v>42.5</v>
      </c>
      <c r="N625" s="110">
        <v>44.2</v>
      </c>
      <c r="O625" s="110">
        <v>69</v>
      </c>
      <c r="P625" s="110">
        <v>11.4</v>
      </c>
      <c r="Q625" s="110">
        <v>46.4</v>
      </c>
    </row>
    <row r="626" spans="1:17" ht="51" x14ac:dyDescent="0.2">
      <c r="A626" s="108" t="s">
        <v>1494</v>
      </c>
      <c r="B626" s="110">
        <v>754</v>
      </c>
      <c r="C626" s="110">
        <v>179</v>
      </c>
      <c r="D626" s="110">
        <v>23.7</v>
      </c>
      <c r="E626" s="110">
        <v>52.5</v>
      </c>
      <c r="F626" s="110">
        <v>41</v>
      </c>
      <c r="G626" s="110">
        <v>5.4</v>
      </c>
      <c r="H626" s="110">
        <v>34.1</v>
      </c>
      <c r="I626" s="110">
        <v>171</v>
      </c>
      <c r="J626" s="110">
        <v>22.7</v>
      </c>
      <c r="K626" s="110">
        <v>43.9</v>
      </c>
      <c r="L626" s="110">
        <v>279</v>
      </c>
      <c r="M626" s="110">
        <v>37</v>
      </c>
      <c r="N626" s="110">
        <v>47.7</v>
      </c>
      <c r="O626" s="110">
        <v>84</v>
      </c>
      <c r="P626" s="110">
        <v>11.1</v>
      </c>
      <c r="Q626" s="110">
        <v>52.4</v>
      </c>
    </row>
    <row r="627" spans="1:17" ht="63.75" x14ac:dyDescent="0.2">
      <c r="A627" s="108" t="s">
        <v>1495</v>
      </c>
      <c r="B627" s="110">
        <v>586</v>
      </c>
      <c r="C627" s="110">
        <v>131</v>
      </c>
      <c r="D627" s="110">
        <v>22.4</v>
      </c>
      <c r="E627" s="110">
        <v>50.4</v>
      </c>
      <c r="F627" s="110">
        <v>35</v>
      </c>
      <c r="G627" s="110">
        <v>6</v>
      </c>
      <c r="H627" s="110">
        <v>48.6</v>
      </c>
      <c r="I627" s="110">
        <v>139</v>
      </c>
      <c r="J627" s="110">
        <v>23.7</v>
      </c>
      <c r="K627" s="110">
        <v>46.8</v>
      </c>
      <c r="L627" s="110">
        <v>210</v>
      </c>
      <c r="M627" s="110">
        <v>35.799999999999997</v>
      </c>
      <c r="N627" s="110">
        <v>51</v>
      </c>
      <c r="O627" s="110">
        <v>71</v>
      </c>
      <c r="P627" s="110">
        <v>12.1</v>
      </c>
      <c r="Q627" s="110">
        <v>42.3</v>
      </c>
    </row>
    <row r="628" spans="1:17" ht="63.75" x14ac:dyDescent="0.2">
      <c r="A628" s="108" t="s">
        <v>1496</v>
      </c>
      <c r="B628" s="110">
        <v>102</v>
      </c>
      <c r="C628" s="110">
        <v>22</v>
      </c>
      <c r="D628" s="110">
        <v>21.6</v>
      </c>
      <c r="E628" s="110">
        <v>40.9</v>
      </c>
      <c r="F628" s="110">
        <v>4</v>
      </c>
      <c r="G628" s="110">
        <v>3.9</v>
      </c>
      <c r="H628" s="110">
        <v>25</v>
      </c>
      <c r="I628" s="110">
        <v>19</v>
      </c>
      <c r="J628" s="110">
        <v>18.600000000000001</v>
      </c>
      <c r="K628" s="110">
        <v>47.4</v>
      </c>
      <c r="L628" s="110">
        <v>34</v>
      </c>
      <c r="M628" s="110">
        <v>33.299999999999997</v>
      </c>
      <c r="N628" s="110">
        <v>52.9</v>
      </c>
      <c r="O628" s="110">
        <v>23</v>
      </c>
      <c r="P628" s="110">
        <v>22.5</v>
      </c>
      <c r="Q628" s="110">
        <v>43.5</v>
      </c>
    </row>
    <row r="629" spans="1:17" ht="63.75" x14ac:dyDescent="0.2">
      <c r="A629" s="108" t="s">
        <v>1497</v>
      </c>
      <c r="B629" s="110">
        <v>141</v>
      </c>
      <c r="C629" s="110">
        <v>34</v>
      </c>
      <c r="D629" s="110">
        <v>24.1</v>
      </c>
      <c r="E629" s="110">
        <v>52.9</v>
      </c>
      <c r="F629" s="110">
        <v>6</v>
      </c>
      <c r="G629" s="110">
        <v>4.3</v>
      </c>
      <c r="H629" s="110">
        <v>33.299999999999997</v>
      </c>
      <c r="I629" s="110">
        <v>31</v>
      </c>
      <c r="J629" s="110">
        <v>22</v>
      </c>
      <c r="K629" s="110">
        <v>54.8</v>
      </c>
      <c r="L629" s="110">
        <v>55</v>
      </c>
      <c r="M629" s="110">
        <v>39</v>
      </c>
      <c r="N629" s="110">
        <v>45.5</v>
      </c>
      <c r="O629" s="110">
        <v>15</v>
      </c>
      <c r="P629" s="110">
        <v>10.6</v>
      </c>
      <c r="Q629" s="110">
        <v>40</v>
      </c>
    </row>
    <row r="630" spans="1:17" ht="51" x14ac:dyDescent="0.2">
      <c r="A630" s="108" t="s">
        <v>1498</v>
      </c>
      <c r="B630" s="110">
        <v>281</v>
      </c>
      <c r="C630" s="110">
        <v>50</v>
      </c>
      <c r="D630" s="110">
        <v>17.8</v>
      </c>
      <c r="E630" s="110">
        <v>46</v>
      </c>
      <c r="F630" s="110">
        <v>22</v>
      </c>
      <c r="G630" s="110">
        <v>7.8</v>
      </c>
      <c r="H630" s="110">
        <v>45.5</v>
      </c>
      <c r="I630" s="110">
        <v>46</v>
      </c>
      <c r="J630" s="110">
        <v>16.399999999999999</v>
      </c>
      <c r="K630" s="110">
        <v>43.5</v>
      </c>
      <c r="L630" s="110">
        <v>109</v>
      </c>
      <c r="M630" s="110">
        <v>38.799999999999997</v>
      </c>
      <c r="N630" s="110">
        <v>49.5</v>
      </c>
      <c r="O630" s="110">
        <v>54</v>
      </c>
      <c r="P630" s="110">
        <v>19.2</v>
      </c>
      <c r="Q630" s="110">
        <v>51.9</v>
      </c>
    </row>
    <row r="631" spans="1:17" ht="51" x14ac:dyDescent="0.2">
      <c r="A631" s="108" t="s">
        <v>1499</v>
      </c>
      <c r="B631" s="110">
        <v>347</v>
      </c>
      <c r="C631" s="110">
        <v>60</v>
      </c>
      <c r="D631" s="110">
        <v>17.3</v>
      </c>
      <c r="E631" s="110">
        <v>50</v>
      </c>
      <c r="F631" s="110">
        <v>20</v>
      </c>
      <c r="G631" s="110">
        <v>5.8</v>
      </c>
      <c r="H631" s="110">
        <v>45</v>
      </c>
      <c r="I631" s="110">
        <v>53</v>
      </c>
      <c r="J631" s="110">
        <v>15.3</v>
      </c>
      <c r="K631" s="110">
        <v>52.8</v>
      </c>
      <c r="L631" s="110">
        <v>133</v>
      </c>
      <c r="M631" s="110">
        <v>38.299999999999997</v>
      </c>
      <c r="N631" s="110">
        <v>51.9</v>
      </c>
      <c r="O631" s="110">
        <v>81</v>
      </c>
      <c r="P631" s="110">
        <v>23.3</v>
      </c>
      <c r="Q631" s="110">
        <v>40.700000000000003</v>
      </c>
    </row>
    <row r="632" spans="1:17" ht="51" x14ac:dyDescent="0.2">
      <c r="A632" s="108" t="s">
        <v>1500</v>
      </c>
      <c r="B632" s="110">
        <v>49</v>
      </c>
      <c r="C632" s="110">
        <v>10</v>
      </c>
      <c r="D632" s="110">
        <v>20.399999999999999</v>
      </c>
      <c r="E632" s="110">
        <v>40</v>
      </c>
      <c r="F632" s="110">
        <v>2</v>
      </c>
      <c r="G632" s="110">
        <v>4.0999999999999996</v>
      </c>
      <c r="H632" s="110">
        <v>0</v>
      </c>
      <c r="I632" s="110">
        <v>10</v>
      </c>
      <c r="J632" s="110">
        <v>20.399999999999999</v>
      </c>
      <c r="K632" s="110">
        <v>50</v>
      </c>
      <c r="L632" s="110">
        <v>16</v>
      </c>
      <c r="M632" s="110">
        <v>32.700000000000003</v>
      </c>
      <c r="N632" s="110">
        <v>43.8</v>
      </c>
      <c r="O632" s="110">
        <v>11</v>
      </c>
      <c r="P632" s="110">
        <v>22.4</v>
      </c>
      <c r="Q632" s="110">
        <v>36.4</v>
      </c>
    </row>
    <row r="633" spans="1:17" ht="51" x14ac:dyDescent="0.2">
      <c r="A633" s="108" t="s">
        <v>1501</v>
      </c>
      <c r="B633" s="110">
        <v>261</v>
      </c>
      <c r="C633" s="110">
        <v>62</v>
      </c>
      <c r="D633" s="110">
        <v>23.8</v>
      </c>
      <c r="E633" s="110">
        <v>32.299999999999997</v>
      </c>
      <c r="F633" s="110">
        <v>25</v>
      </c>
      <c r="G633" s="110">
        <v>9.6</v>
      </c>
      <c r="H633" s="110">
        <v>48</v>
      </c>
      <c r="I633" s="110">
        <v>63</v>
      </c>
      <c r="J633" s="110">
        <v>24.1</v>
      </c>
      <c r="K633" s="110">
        <v>44.4</v>
      </c>
      <c r="L633" s="110">
        <v>78</v>
      </c>
      <c r="M633" s="110">
        <v>29.9</v>
      </c>
      <c r="N633" s="110">
        <v>48.7</v>
      </c>
      <c r="O633" s="110">
        <v>33</v>
      </c>
      <c r="P633" s="110">
        <v>12.6</v>
      </c>
      <c r="Q633" s="110">
        <v>45.5</v>
      </c>
    </row>
    <row r="634" spans="1:17" ht="63.75" x14ac:dyDescent="0.2">
      <c r="A634" s="108" t="s">
        <v>1502</v>
      </c>
      <c r="B634" s="110">
        <v>84</v>
      </c>
      <c r="C634" s="110">
        <v>21</v>
      </c>
      <c r="D634" s="110">
        <v>25</v>
      </c>
      <c r="E634" s="110">
        <v>71.400000000000006</v>
      </c>
      <c r="F634" s="110">
        <v>2</v>
      </c>
      <c r="G634" s="110">
        <v>2.4</v>
      </c>
      <c r="H634" s="110">
        <v>50</v>
      </c>
      <c r="I634" s="110">
        <v>19</v>
      </c>
      <c r="J634" s="110">
        <v>22.6</v>
      </c>
      <c r="K634" s="110">
        <v>42.1</v>
      </c>
      <c r="L634" s="110">
        <v>21</v>
      </c>
      <c r="M634" s="110">
        <v>25</v>
      </c>
      <c r="N634" s="110">
        <v>52.4</v>
      </c>
      <c r="O634" s="110">
        <v>21</v>
      </c>
      <c r="P634" s="110">
        <v>25</v>
      </c>
      <c r="Q634" s="110">
        <v>42.9</v>
      </c>
    </row>
    <row r="635" spans="1:17" ht="51" x14ac:dyDescent="0.2">
      <c r="A635" s="108" t="s">
        <v>1503</v>
      </c>
      <c r="B635" s="110">
        <v>111</v>
      </c>
      <c r="C635" s="110">
        <v>15</v>
      </c>
      <c r="D635" s="110">
        <v>13.5</v>
      </c>
      <c r="E635" s="110">
        <v>53.3</v>
      </c>
      <c r="F635" s="110">
        <v>7</v>
      </c>
      <c r="G635" s="110">
        <v>6.3</v>
      </c>
      <c r="H635" s="110">
        <v>28.6</v>
      </c>
      <c r="I635" s="110">
        <v>16</v>
      </c>
      <c r="J635" s="110">
        <v>14.4</v>
      </c>
      <c r="K635" s="110">
        <v>50</v>
      </c>
      <c r="L635" s="110">
        <v>42</v>
      </c>
      <c r="M635" s="110">
        <v>37.799999999999997</v>
      </c>
      <c r="N635" s="110">
        <v>52.4</v>
      </c>
      <c r="O635" s="110">
        <v>31</v>
      </c>
      <c r="P635" s="110">
        <v>27.9</v>
      </c>
      <c r="Q635" s="110">
        <v>48.4</v>
      </c>
    </row>
    <row r="636" spans="1:17" ht="51" x14ac:dyDescent="0.2">
      <c r="A636" s="108" t="s">
        <v>1504</v>
      </c>
      <c r="B636" s="110">
        <v>93</v>
      </c>
      <c r="C636" s="110">
        <v>21</v>
      </c>
      <c r="D636" s="110">
        <v>22.6</v>
      </c>
      <c r="E636" s="110">
        <v>47.6</v>
      </c>
      <c r="F636" s="110">
        <v>3</v>
      </c>
      <c r="G636" s="110">
        <v>3.2</v>
      </c>
      <c r="H636" s="110">
        <v>66.7</v>
      </c>
      <c r="I636" s="110">
        <v>16</v>
      </c>
      <c r="J636" s="110">
        <v>17.2</v>
      </c>
      <c r="K636" s="110">
        <v>43.8</v>
      </c>
      <c r="L636" s="110">
        <v>27</v>
      </c>
      <c r="M636" s="110">
        <v>29</v>
      </c>
      <c r="N636" s="110">
        <v>55.6</v>
      </c>
      <c r="O636" s="110">
        <v>26</v>
      </c>
      <c r="P636" s="110">
        <v>28</v>
      </c>
      <c r="Q636" s="110">
        <v>50</v>
      </c>
    </row>
    <row r="637" spans="1:17" ht="63.75" x14ac:dyDescent="0.2">
      <c r="A637" s="108" t="s">
        <v>1505</v>
      </c>
      <c r="B637" s="110">
        <v>114</v>
      </c>
      <c r="C637" s="110">
        <v>17</v>
      </c>
      <c r="D637" s="110">
        <v>14.9</v>
      </c>
      <c r="E637" s="110">
        <v>35.299999999999997</v>
      </c>
      <c r="F637" s="110">
        <v>4</v>
      </c>
      <c r="G637" s="110">
        <v>3.5</v>
      </c>
      <c r="H637" s="110">
        <v>25</v>
      </c>
      <c r="I637" s="110">
        <v>24</v>
      </c>
      <c r="J637" s="110">
        <v>21.1</v>
      </c>
      <c r="K637" s="110">
        <v>41.7</v>
      </c>
      <c r="L637" s="110">
        <v>39</v>
      </c>
      <c r="M637" s="110">
        <v>34.200000000000003</v>
      </c>
      <c r="N637" s="110">
        <v>53.8</v>
      </c>
      <c r="O637" s="110">
        <v>30</v>
      </c>
      <c r="P637" s="110">
        <v>26.3</v>
      </c>
      <c r="Q637" s="110">
        <v>36.700000000000003</v>
      </c>
    </row>
    <row r="638" spans="1:17" ht="63.75" x14ac:dyDescent="0.2">
      <c r="A638" s="108" t="s">
        <v>1506</v>
      </c>
      <c r="B638" s="110">
        <v>50</v>
      </c>
      <c r="C638" s="110">
        <v>8</v>
      </c>
      <c r="D638" s="110">
        <v>16</v>
      </c>
      <c r="E638" s="110">
        <v>75</v>
      </c>
      <c r="F638" s="110">
        <v>5</v>
      </c>
      <c r="G638" s="110">
        <v>10</v>
      </c>
      <c r="H638" s="110">
        <v>80</v>
      </c>
      <c r="I638" s="110">
        <v>11</v>
      </c>
      <c r="J638" s="110">
        <v>22</v>
      </c>
      <c r="K638" s="110">
        <v>54.5</v>
      </c>
      <c r="L638" s="110">
        <v>15</v>
      </c>
      <c r="M638" s="110">
        <v>30</v>
      </c>
      <c r="N638" s="110">
        <v>53.3</v>
      </c>
      <c r="O638" s="110">
        <v>11</v>
      </c>
      <c r="P638" s="110">
        <v>22</v>
      </c>
      <c r="Q638" s="110">
        <v>36.4</v>
      </c>
    </row>
    <row r="639" spans="1:17" ht="63.75" x14ac:dyDescent="0.2">
      <c r="A639" s="108" t="s">
        <v>1507</v>
      </c>
      <c r="B639" s="110">
        <v>450</v>
      </c>
      <c r="C639" s="110">
        <v>74</v>
      </c>
      <c r="D639" s="110">
        <v>16.399999999999999</v>
      </c>
      <c r="E639" s="110">
        <v>51.4</v>
      </c>
      <c r="F639" s="110">
        <v>20</v>
      </c>
      <c r="G639" s="110">
        <v>4.4000000000000004</v>
      </c>
      <c r="H639" s="110">
        <v>35</v>
      </c>
      <c r="I639" s="110">
        <v>58</v>
      </c>
      <c r="J639" s="110">
        <v>12.9</v>
      </c>
      <c r="K639" s="110">
        <v>51.7</v>
      </c>
      <c r="L639" s="110">
        <v>200</v>
      </c>
      <c r="M639" s="110">
        <v>44.4</v>
      </c>
      <c r="N639" s="110">
        <v>49.5</v>
      </c>
      <c r="O639" s="110">
        <v>98</v>
      </c>
      <c r="P639" s="110">
        <v>21.8</v>
      </c>
      <c r="Q639" s="110">
        <v>46.9</v>
      </c>
    </row>
    <row r="640" spans="1:17" ht="63.75" x14ac:dyDescent="0.2">
      <c r="A640" s="108" t="s">
        <v>1508</v>
      </c>
      <c r="B640" s="110">
        <v>133</v>
      </c>
      <c r="C640" s="110">
        <v>32</v>
      </c>
      <c r="D640" s="110">
        <v>24.1</v>
      </c>
      <c r="E640" s="110">
        <v>31.3</v>
      </c>
      <c r="F640" s="110">
        <v>8</v>
      </c>
      <c r="G640" s="110">
        <v>6</v>
      </c>
      <c r="H640" s="110">
        <v>37.5</v>
      </c>
      <c r="I640" s="110">
        <v>32</v>
      </c>
      <c r="J640" s="110">
        <v>24.1</v>
      </c>
      <c r="K640" s="110">
        <v>50</v>
      </c>
      <c r="L640" s="110">
        <v>37</v>
      </c>
      <c r="M640" s="110">
        <v>27.8</v>
      </c>
      <c r="N640" s="110">
        <v>40.5</v>
      </c>
      <c r="O640" s="110">
        <v>24</v>
      </c>
      <c r="P640" s="110">
        <v>18</v>
      </c>
      <c r="Q640" s="110">
        <v>54.2</v>
      </c>
    </row>
    <row r="641" spans="1:17" ht="63.75" x14ac:dyDescent="0.2">
      <c r="A641" s="108" t="s">
        <v>1509</v>
      </c>
      <c r="B641" s="110">
        <v>124</v>
      </c>
      <c r="C641" s="110">
        <v>25</v>
      </c>
      <c r="D641" s="110">
        <v>20.2</v>
      </c>
      <c r="E641" s="110">
        <v>40</v>
      </c>
      <c r="F641" s="110">
        <v>11</v>
      </c>
      <c r="G641" s="110">
        <v>8.9</v>
      </c>
      <c r="H641" s="110">
        <v>36.4</v>
      </c>
      <c r="I641" s="110">
        <v>20</v>
      </c>
      <c r="J641" s="110">
        <v>16.100000000000001</v>
      </c>
      <c r="K641" s="110">
        <v>40</v>
      </c>
      <c r="L641" s="110">
        <v>42</v>
      </c>
      <c r="M641" s="110">
        <v>33.9</v>
      </c>
      <c r="N641" s="110">
        <v>47.6</v>
      </c>
      <c r="O641" s="110">
        <v>26</v>
      </c>
      <c r="P641" s="110">
        <v>21</v>
      </c>
      <c r="Q641" s="110">
        <v>50</v>
      </c>
    </row>
    <row r="642" spans="1:17" ht="51" x14ac:dyDescent="0.2">
      <c r="A642" s="108" t="s">
        <v>1510</v>
      </c>
      <c r="B642" s="110">
        <v>153</v>
      </c>
      <c r="C642" s="110">
        <v>31</v>
      </c>
      <c r="D642" s="110">
        <v>20.3</v>
      </c>
      <c r="E642" s="110">
        <v>58.1</v>
      </c>
      <c r="F642" s="110">
        <v>7</v>
      </c>
      <c r="G642" s="110">
        <v>4.5999999999999996</v>
      </c>
      <c r="H642" s="110">
        <v>28.6</v>
      </c>
      <c r="I642" s="110">
        <v>29</v>
      </c>
      <c r="J642" s="110">
        <v>19</v>
      </c>
      <c r="K642" s="110">
        <v>48.3</v>
      </c>
      <c r="L642" s="110">
        <v>55</v>
      </c>
      <c r="M642" s="110">
        <v>35.9</v>
      </c>
      <c r="N642" s="110">
        <v>41.8</v>
      </c>
      <c r="O642" s="110">
        <v>31</v>
      </c>
      <c r="P642" s="110">
        <v>20.3</v>
      </c>
      <c r="Q642" s="110">
        <v>54.8</v>
      </c>
    </row>
    <row r="643" spans="1:17" ht="63.75" x14ac:dyDescent="0.2">
      <c r="A643" s="108" t="s">
        <v>1511</v>
      </c>
      <c r="B643" s="110">
        <v>133</v>
      </c>
      <c r="C643" s="110">
        <v>26</v>
      </c>
      <c r="D643" s="110">
        <v>19.5</v>
      </c>
      <c r="E643" s="110">
        <v>57.7</v>
      </c>
      <c r="F643" s="110">
        <v>8</v>
      </c>
      <c r="G643" s="110">
        <v>6</v>
      </c>
      <c r="H643" s="110">
        <v>25</v>
      </c>
      <c r="I643" s="110">
        <v>26</v>
      </c>
      <c r="J643" s="110">
        <v>19.5</v>
      </c>
      <c r="K643" s="110">
        <v>34.6</v>
      </c>
      <c r="L643" s="110">
        <v>50</v>
      </c>
      <c r="M643" s="110">
        <v>37.6</v>
      </c>
      <c r="N643" s="110">
        <v>42</v>
      </c>
      <c r="O643" s="110">
        <v>23</v>
      </c>
      <c r="P643" s="110">
        <v>17.3</v>
      </c>
      <c r="Q643" s="110">
        <v>43.5</v>
      </c>
    </row>
    <row r="644" spans="1:17" ht="51" x14ac:dyDescent="0.2">
      <c r="A644" s="108" t="s">
        <v>1512</v>
      </c>
      <c r="B644" s="109">
        <v>2600</v>
      </c>
      <c r="C644" s="110">
        <v>725</v>
      </c>
      <c r="D644" s="110">
        <v>27.9</v>
      </c>
      <c r="E644" s="110">
        <v>50.2</v>
      </c>
      <c r="F644" s="110">
        <v>188</v>
      </c>
      <c r="G644" s="110">
        <v>7.2</v>
      </c>
      <c r="H644" s="110">
        <v>48.9</v>
      </c>
      <c r="I644" s="110">
        <v>544</v>
      </c>
      <c r="J644" s="110">
        <v>20.9</v>
      </c>
      <c r="K644" s="110">
        <v>51.3</v>
      </c>
      <c r="L644" s="110">
        <v>926</v>
      </c>
      <c r="M644" s="110">
        <v>35.6</v>
      </c>
      <c r="N644" s="110">
        <v>47.4</v>
      </c>
      <c r="O644" s="110">
        <v>217</v>
      </c>
      <c r="P644" s="110">
        <v>8.3000000000000007</v>
      </c>
      <c r="Q644" s="110">
        <v>48.4</v>
      </c>
    </row>
    <row r="645" spans="1:17" ht="63.75" x14ac:dyDescent="0.2">
      <c r="A645" s="108" t="s">
        <v>1513</v>
      </c>
      <c r="B645" s="110">
        <v>245</v>
      </c>
      <c r="C645" s="110">
        <v>28</v>
      </c>
      <c r="D645" s="110">
        <v>11.4</v>
      </c>
      <c r="E645" s="110">
        <v>46.4</v>
      </c>
      <c r="F645" s="110">
        <v>24</v>
      </c>
      <c r="G645" s="110">
        <v>9.8000000000000007</v>
      </c>
      <c r="H645" s="110">
        <v>58.3</v>
      </c>
      <c r="I645" s="110">
        <v>46</v>
      </c>
      <c r="J645" s="110">
        <v>18.8</v>
      </c>
      <c r="K645" s="110">
        <v>47.8</v>
      </c>
      <c r="L645" s="110">
        <v>104</v>
      </c>
      <c r="M645" s="110">
        <v>42.4</v>
      </c>
      <c r="N645" s="110">
        <v>43.3</v>
      </c>
      <c r="O645" s="110">
        <v>43</v>
      </c>
      <c r="P645" s="110">
        <v>17.600000000000001</v>
      </c>
      <c r="Q645" s="110">
        <v>48.8</v>
      </c>
    </row>
    <row r="646" spans="1:17" ht="63.75" x14ac:dyDescent="0.2">
      <c r="A646" s="108" t="s">
        <v>1514</v>
      </c>
      <c r="B646" s="110">
        <v>445</v>
      </c>
      <c r="C646" s="110">
        <v>97</v>
      </c>
      <c r="D646" s="110">
        <v>21.8</v>
      </c>
      <c r="E646" s="110">
        <v>48.5</v>
      </c>
      <c r="F646" s="110">
        <v>24</v>
      </c>
      <c r="G646" s="110">
        <v>5.4</v>
      </c>
      <c r="H646" s="110">
        <v>58.3</v>
      </c>
      <c r="I646" s="110">
        <v>91</v>
      </c>
      <c r="J646" s="110">
        <v>20.399999999999999</v>
      </c>
      <c r="K646" s="110">
        <v>48.4</v>
      </c>
      <c r="L646" s="110">
        <v>158</v>
      </c>
      <c r="M646" s="110">
        <v>35.5</v>
      </c>
      <c r="N646" s="110">
        <v>43.7</v>
      </c>
      <c r="O646" s="110">
        <v>75</v>
      </c>
      <c r="P646" s="110">
        <v>16.899999999999999</v>
      </c>
      <c r="Q646" s="110">
        <v>49.3</v>
      </c>
    </row>
    <row r="647" spans="1:17" ht="63.75" x14ac:dyDescent="0.2">
      <c r="A647" s="108" t="s">
        <v>1515</v>
      </c>
      <c r="B647" s="110">
        <v>641</v>
      </c>
      <c r="C647" s="110">
        <v>180</v>
      </c>
      <c r="D647" s="110">
        <v>28.1</v>
      </c>
      <c r="E647" s="110">
        <v>50</v>
      </c>
      <c r="F647" s="110">
        <v>43</v>
      </c>
      <c r="G647" s="110">
        <v>6.7</v>
      </c>
      <c r="H647" s="110">
        <v>44.2</v>
      </c>
      <c r="I647" s="110">
        <v>138</v>
      </c>
      <c r="J647" s="110">
        <v>21.5</v>
      </c>
      <c r="K647" s="110">
        <v>50</v>
      </c>
      <c r="L647" s="110">
        <v>200</v>
      </c>
      <c r="M647" s="110">
        <v>31.2</v>
      </c>
      <c r="N647" s="110">
        <v>48.5</v>
      </c>
      <c r="O647" s="110">
        <v>80</v>
      </c>
      <c r="P647" s="110">
        <v>12.5</v>
      </c>
      <c r="Q647" s="110">
        <v>45</v>
      </c>
    </row>
    <row r="648" spans="1:17" ht="63.75" x14ac:dyDescent="0.2">
      <c r="A648" s="108" t="s">
        <v>1516</v>
      </c>
      <c r="B648" s="110">
        <v>285</v>
      </c>
      <c r="C648" s="110">
        <v>65</v>
      </c>
      <c r="D648" s="110">
        <v>22.8</v>
      </c>
      <c r="E648" s="110">
        <v>49.2</v>
      </c>
      <c r="F648" s="110">
        <v>31</v>
      </c>
      <c r="G648" s="110">
        <v>10.9</v>
      </c>
      <c r="H648" s="110">
        <v>48.4</v>
      </c>
      <c r="I648" s="110">
        <v>49</v>
      </c>
      <c r="J648" s="110">
        <v>17.2</v>
      </c>
      <c r="K648" s="110">
        <v>55.1</v>
      </c>
      <c r="L648" s="110">
        <v>100</v>
      </c>
      <c r="M648" s="110">
        <v>35.1</v>
      </c>
      <c r="N648" s="110">
        <v>45</v>
      </c>
      <c r="O648" s="110">
        <v>40</v>
      </c>
      <c r="P648" s="110">
        <v>14</v>
      </c>
      <c r="Q648" s="110">
        <v>42.5</v>
      </c>
    </row>
    <row r="649" spans="1:17" ht="51" x14ac:dyDescent="0.2">
      <c r="A649" s="108" t="s">
        <v>1517</v>
      </c>
      <c r="B649" s="110">
        <v>497</v>
      </c>
      <c r="C649" s="110">
        <v>114</v>
      </c>
      <c r="D649" s="110">
        <v>22.9</v>
      </c>
      <c r="E649" s="110">
        <v>50</v>
      </c>
      <c r="F649" s="110">
        <v>25</v>
      </c>
      <c r="G649" s="110">
        <v>5</v>
      </c>
      <c r="H649" s="110">
        <v>32</v>
      </c>
      <c r="I649" s="110">
        <v>92</v>
      </c>
      <c r="J649" s="110">
        <v>18.5</v>
      </c>
      <c r="K649" s="110">
        <v>50</v>
      </c>
      <c r="L649" s="110">
        <v>201</v>
      </c>
      <c r="M649" s="110">
        <v>40.4</v>
      </c>
      <c r="N649" s="110">
        <v>47.8</v>
      </c>
      <c r="O649" s="110">
        <v>65</v>
      </c>
      <c r="P649" s="110">
        <v>13.1</v>
      </c>
      <c r="Q649" s="110">
        <v>52.3</v>
      </c>
    </row>
    <row r="650" spans="1:17" ht="51" x14ac:dyDescent="0.2">
      <c r="A650" s="108" t="s">
        <v>1518</v>
      </c>
      <c r="B650" s="110">
        <v>396</v>
      </c>
      <c r="C650" s="110">
        <v>91</v>
      </c>
      <c r="D650" s="110">
        <v>23</v>
      </c>
      <c r="E650" s="110">
        <v>50.5</v>
      </c>
      <c r="F650" s="110">
        <v>12</v>
      </c>
      <c r="G650" s="110">
        <v>3</v>
      </c>
      <c r="H650" s="110">
        <v>83.3</v>
      </c>
      <c r="I650" s="110">
        <v>92</v>
      </c>
      <c r="J650" s="110">
        <v>23.2</v>
      </c>
      <c r="K650" s="110">
        <v>48.9</v>
      </c>
      <c r="L650" s="110">
        <v>135</v>
      </c>
      <c r="M650" s="110">
        <v>34.1</v>
      </c>
      <c r="N650" s="110">
        <v>48.1</v>
      </c>
      <c r="O650" s="110">
        <v>66</v>
      </c>
      <c r="P650" s="110">
        <v>16.7</v>
      </c>
      <c r="Q650" s="110">
        <v>48.5</v>
      </c>
    </row>
    <row r="651" spans="1:17" ht="63.75" x14ac:dyDescent="0.2">
      <c r="A651" s="108" t="s">
        <v>1519</v>
      </c>
      <c r="B651" s="110">
        <v>129</v>
      </c>
      <c r="C651" s="110">
        <v>29</v>
      </c>
      <c r="D651" s="110">
        <v>22.5</v>
      </c>
      <c r="E651" s="110">
        <v>55.2</v>
      </c>
      <c r="F651" s="110">
        <v>13</v>
      </c>
      <c r="G651" s="110">
        <v>10.1</v>
      </c>
      <c r="H651" s="110">
        <v>38.5</v>
      </c>
      <c r="I651" s="110">
        <v>20</v>
      </c>
      <c r="J651" s="110">
        <v>15.5</v>
      </c>
      <c r="K651" s="110">
        <v>40</v>
      </c>
      <c r="L651" s="110">
        <v>47</v>
      </c>
      <c r="M651" s="110">
        <v>36.4</v>
      </c>
      <c r="N651" s="110">
        <v>44.7</v>
      </c>
      <c r="O651" s="110">
        <v>20</v>
      </c>
      <c r="P651" s="110">
        <v>15.5</v>
      </c>
      <c r="Q651" s="110">
        <v>50</v>
      </c>
    </row>
    <row r="652" spans="1:17" ht="51" x14ac:dyDescent="0.2">
      <c r="A652" s="108" t="s">
        <v>1520</v>
      </c>
      <c r="B652" s="109">
        <v>1446</v>
      </c>
      <c r="C652" s="110">
        <v>331</v>
      </c>
      <c r="D652" s="110">
        <v>22.9</v>
      </c>
      <c r="E652" s="110">
        <v>48.6</v>
      </c>
      <c r="F652" s="110">
        <v>92</v>
      </c>
      <c r="G652" s="110">
        <v>6.4</v>
      </c>
      <c r="H652" s="110">
        <v>37</v>
      </c>
      <c r="I652" s="110">
        <v>253</v>
      </c>
      <c r="J652" s="110">
        <v>17.5</v>
      </c>
      <c r="K652" s="110">
        <v>52.6</v>
      </c>
      <c r="L652" s="110">
        <v>571</v>
      </c>
      <c r="M652" s="110">
        <v>39.5</v>
      </c>
      <c r="N652" s="110">
        <v>50.3</v>
      </c>
      <c r="O652" s="110">
        <v>199</v>
      </c>
      <c r="P652" s="110">
        <v>13.8</v>
      </c>
      <c r="Q652" s="110">
        <v>46.7</v>
      </c>
    </row>
    <row r="653" spans="1:17" ht="51" x14ac:dyDescent="0.2">
      <c r="A653" s="108" t="s">
        <v>1521</v>
      </c>
      <c r="B653" s="110">
        <v>409</v>
      </c>
      <c r="C653" s="110">
        <v>120</v>
      </c>
      <c r="D653" s="110">
        <v>29.3</v>
      </c>
      <c r="E653" s="110">
        <v>45</v>
      </c>
      <c r="F653" s="110">
        <v>25</v>
      </c>
      <c r="G653" s="110">
        <v>6.1</v>
      </c>
      <c r="H653" s="110">
        <v>44</v>
      </c>
      <c r="I653" s="110">
        <v>86</v>
      </c>
      <c r="J653" s="110">
        <v>21</v>
      </c>
      <c r="K653" s="110">
        <v>44.2</v>
      </c>
      <c r="L653" s="110">
        <v>126</v>
      </c>
      <c r="M653" s="110">
        <v>30.8</v>
      </c>
      <c r="N653" s="110">
        <v>46.8</v>
      </c>
      <c r="O653" s="110">
        <v>52</v>
      </c>
      <c r="P653" s="110">
        <v>12.7</v>
      </c>
      <c r="Q653" s="110">
        <v>59.6</v>
      </c>
    </row>
    <row r="654" spans="1:17" ht="63.75" x14ac:dyDescent="0.2">
      <c r="A654" s="108" t="s">
        <v>1522</v>
      </c>
      <c r="B654" s="110">
        <v>597</v>
      </c>
      <c r="C654" s="110">
        <v>156</v>
      </c>
      <c r="D654" s="110">
        <v>26.1</v>
      </c>
      <c r="E654" s="110">
        <v>42.3</v>
      </c>
      <c r="F654" s="110">
        <v>23</v>
      </c>
      <c r="G654" s="110">
        <v>3.9</v>
      </c>
      <c r="H654" s="110">
        <v>47.8</v>
      </c>
      <c r="I654" s="110">
        <v>143</v>
      </c>
      <c r="J654" s="110">
        <v>24</v>
      </c>
      <c r="K654" s="110">
        <v>47.6</v>
      </c>
      <c r="L654" s="110">
        <v>203</v>
      </c>
      <c r="M654" s="110">
        <v>34</v>
      </c>
      <c r="N654" s="110">
        <v>47.3</v>
      </c>
      <c r="O654" s="110">
        <v>72</v>
      </c>
      <c r="P654" s="110">
        <v>12.1</v>
      </c>
      <c r="Q654" s="110">
        <v>45.8</v>
      </c>
    </row>
    <row r="655" spans="1:17" ht="63.75" x14ac:dyDescent="0.2">
      <c r="A655" s="108" t="s">
        <v>1523</v>
      </c>
      <c r="B655" s="110">
        <v>606</v>
      </c>
      <c r="C655" s="110">
        <v>151</v>
      </c>
      <c r="D655" s="110">
        <v>24.9</v>
      </c>
      <c r="E655" s="110">
        <v>43.7</v>
      </c>
      <c r="F655" s="110">
        <v>24</v>
      </c>
      <c r="G655" s="110">
        <v>4</v>
      </c>
      <c r="H655" s="110">
        <v>45.8</v>
      </c>
      <c r="I655" s="110">
        <v>114</v>
      </c>
      <c r="J655" s="110">
        <v>18.8</v>
      </c>
      <c r="K655" s="110">
        <v>53.5</v>
      </c>
      <c r="L655" s="110">
        <v>235</v>
      </c>
      <c r="M655" s="110">
        <v>38.799999999999997</v>
      </c>
      <c r="N655" s="110">
        <v>48.1</v>
      </c>
      <c r="O655" s="110">
        <v>82</v>
      </c>
      <c r="P655" s="110">
        <v>13.5</v>
      </c>
      <c r="Q655" s="110">
        <v>43.9</v>
      </c>
    </row>
    <row r="656" spans="1:17" ht="51" x14ac:dyDescent="0.2">
      <c r="A656" s="108" t="s">
        <v>1524</v>
      </c>
      <c r="B656" s="110">
        <v>266</v>
      </c>
      <c r="C656" s="110">
        <v>56</v>
      </c>
      <c r="D656" s="110">
        <v>21.1</v>
      </c>
      <c r="E656" s="110">
        <v>50</v>
      </c>
      <c r="F656" s="110">
        <v>14</v>
      </c>
      <c r="G656" s="110">
        <v>5.3</v>
      </c>
      <c r="H656" s="110">
        <v>64.3</v>
      </c>
      <c r="I656" s="110">
        <v>60</v>
      </c>
      <c r="J656" s="110">
        <v>22.6</v>
      </c>
      <c r="K656" s="110">
        <v>48.3</v>
      </c>
      <c r="L656" s="110">
        <v>88</v>
      </c>
      <c r="M656" s="110">
        <v>33.1</v>
      </c>
      <c r="N656" s="110">
        <v>46.6</v>
      </c>
      <c r="O656" s="110">
        <v>48</v>
      </c>
      <c r="P656" s="110">
        <v>18</v>
      </c>
      <c r="Q656" s="110">
        <v>54.2</v>
      </c>
    </row>
    <row r="657" spans="1:17" ht="63.75" x14ac:dyDescent="0.2">
      <c r="A657" s="108" t="s">
        <v>1525</v>
      </c>
      <c r="B657" s="110">
        <v>402</v>
      </c>
      <c r="C657" s="110">
        <v>92</v>
      </c>
      <c r="D657" s="110">
        <v>22.9</v>
      </c>
      <c r="E657" s="110">
        <v>53.3</v>
      </c>
      <c r="F657" s="110">
        <v>26</v>
      </c>
      <c r="G657" s="110">
        <v>6.5</v>
      </c>
      <c r="H657" s="110">
        <v>50</v>
      </c>
      <c r="I657" s="110">
        <v>86</v>
      </c>
      <c r="J657" s="110">
        <v>21.4</v>
      </c>
      <c r="K657" s="110">
        <v>53.5</v>
      </c>
      <c r="L657" s="110">
        <v>133</v>
      </c>
      <c r="M657" s="110">
        <v>33.1</v>
      </c>
      <c r="N657" s="110">
        <v>48.1</v>
      </c>
      <c r="O657" s="110">
        <v>65</v>
      </c>
      <c r="P657" s="110">
        <v>16.2</v>
      </c>
      <c r="Q657" s="110">
        <v>47.7</v>
      </c>
    </row>
    <row r="658" spans="1:17" ht="51" x14ac:dyDescent="0.2">
      <c r="A658" s="108" t="s">
        <v>1526</v>
      </c>
      <c r="B658" s="110">
        <v>370</v>
      </c>
      <c r="C658" s="110">
        <v>100</v>
      </c>
      <c r="D658" s="110">
        <v>27</v>
      </c>
      <c r="E658" s="110">
        <v>63</v>
      </c>
      <c r="F658" s="110">
        <v>19</v>
      </c>
      <c r="G658" s="110">
        <v>5.0999999999999996</v>
      </c>
      <c r="H658" s="110">
        <v>31.6</v>
      </c>
      <c r="I658" s="110">
        <v>81</v>
      </c>
      <c r="J658" s="110">
        <v>21.9</v>
      </c>
      <c r="K658" s="110">
        <v>58</v>
      </c>
      <c r="L658" s="110">
        <v>130</v>
      </c>
      <c r="M658" s="110">
        <v>35.1</v>
      </c>
      <c r="N658" s="110">
        <v>45.4</v>
      </c>
      <c r="O658" s="110">
        <v>40</v>
      </c>
      <c r="P658" s="110">
        <v>10.8</v>
      </c>
      <c r="Q658" s="110">
        <v>50</v>
      </c>
    </row>
    <row r="659" spans="1:17" ht="63.75" x14ac:dyDescent="0.2">
      <c r="A659" s="108" t="s">
        <v>1527</v>
      </c>
      <c r="B659" s="110">
        <v>434</v>
      </c>
      <c r="C659" s="110">
        <v>107</v>
      </c>
      <c r="D659" s="110">
        <v>24.7</v>
      </c>
      <c r="E659" s="110">
        <v>44.9</v>
      </c>
      <c r="F659" s="110">
        <v>29</v>
      </c>
      <c r="G659" s="110">
        <v>6.7</v>
      </c>
      <c r="H659" s="110">
        <v>37.9</v>
      </c>
      <c r="I659" s="110">
        <v>88</v>
      </c>
      <c r="J659" s="110">
        <v>20.3</v>
      </c>
      <c r="K659" s="110">
        <v>47.7</v>
      </c>
      <c r="L659" s="110">
        <v>146</v>
      </c>
      <c r="M659" s="110">
        <v>33.6</v>
      </c>
      <c r="N659" s="110">
        <v>45.9</v>
      </c>
      <c r="O659" s="110">
        <v>64</v>
      </c>
      <c r="P659" s="110">
        <v>14.7</v>
      </c>
      <c r="Q659" s="110">
        <v>46.9</v>
      </c>
    </row>
    <row r="660" spans="1:17" ht="63.75" x14ac:dyDescent="0.2">
      <c r="A660" s="108" t="s">
        <v>1528</v>
      </c>
      <c r="B660" s="110">
        <v>240</v>
      </c>
      <c r="C660" s="110">
        <v>65</v>
      </c>
      <c r="D660" s="110">
        <v>27.1</v>
      </c>
      <c r="E660" s="110">
        <v>47.7</v>
      </c>
      <c r="F660" s="110">
        <v>9</v>
      </c>
      <c r="G660" s="110">
        <v>3.8</v>
      </c>
      <c r="H660" s="110">
        <v>11.1</v>
      </c>
      <c r="I660" s="110">
        <v>44</v>
      </c>
      <c r="J660" s="110">
        <v>18.3</v>
      </c>
      <c r="K660" s="110">
        <v>45.5</v>
      </c>
      <c r="L660" s="110">
        <v>91</v>
      </c>
      <c r="M660" s="110">
        <v>37.9</v>
      </c>
      <c r="N660" s="110">
        <v>46.2</v>
      </c>
      <c r="O660" s="110">
        <v>31</v>
      </c>
      <c r="P660" s="110">
        <v>12.9</v>
      </c>
      <c r="Q660" s="110">
        <v>45.2</v>
      </c>
    </row>
    <row r="661" spans="1:17" ht="51" x14ac:dyDescent="0.2">
      <c r="A661" s="108" t="s">
        <v>1529</v>
      </c>
      <c r="B661" s="110">
        <v>323</v>
      </c>
      <c r="C661" s="110">
        <v>42</v>
      </c>
      <c r="D661" s="110">
        <v>13</v>
      </c>
      <c r="E661" s="110">
        <v>50</v>
      </c>
      <c r="F661" s="110">
        <v>18</v>
      </c>
      <c r="G661" s="110">
        <v>5.6</v>
      </c>
      <c r="H661" s="110">
        <v>38.9</v>
      </c>
      <c r="I661" s="110">
        <v>60</v>
      </c>
      <c r="J661" s="110">
        <v>18.600000000000001</v>
      </c>
      <c r="K661" s="110">
        <v>40</v>
      </c>
      <c r="L661" s="110">
        <v>140</v>
      </c>
      <c r="M661" s="110">
        <v>43.3</v>
      </c>
      <c r="N661" s="110">
        <v>49.3</v>
      </c>
      <c r="O661" s="110">
        <v>63</v>
      </c>
      <c r="P661" s="110">
        <v>19.5</v>
      </c>
      <c r="Q661" s="110">
        <v>50.8</v>
      </c>
    </row>
    <row r="662" spans="1:17" ht="51" x14ac:dyDescent="0.2">
      <c r="A662" s="108" t="s">
        <v>1530</v>
      </c>
      <c r="B662" s="110">
        <v>551</v>
      </c>
      <c r="C662" s="110">
        <v>97</v>
      </c>
      <c r="D662" s="110">
        <v>17.600000000000001</v>
      </c>
      <c r="E662" s="110">
        <v>47.4</v>
      </c>
      <c r="F662" s="110">
        <v>19</v>
      </c>
      <c r="G662" s="110">
        <v>3.4</v>
      </c>
      <c r="H662" s="110">
        <v>52.6</v>
      </c>
      <c r="I662" s="110">
        <v>86</v>
      </c>
      <c r="J662" s="110">
        <v>15.6</v>
      </c>
      <c r="K662" s="110">
        <v>54.7</v>
      </c>
      <c r="L662" s="110">
        <v>224</v>
      </c>
      <c r="M662" s="110">
        <v>40.700000000000003</v>
      </c>
      <c r="N662" s="110">
        <v>46</v>
      </c>
      <c r="O662" s="110">
        <v>125</v>
      </c>
      <c r="P662" s="110">
        <v>22.7</v>
      </c>
      <c r="Q662" s="110">
        <v>44</v>
      </c>
    </row>
    <row r="663" spans="1:17" ht="51" x14ac:dyDescent="0.2">
      <c r="A663" s="108" t="s">
        <v>1531</v>
      </c>
      <c r="B663" s="110">
        <v>607</v>
      </c>
      <c r="C663" s="110">
        <v>101</v>
      </c>
      <c r="D663" s="110">
        <v>16.600000000000001</v>
      </c>
      <c r="E663" s="110">
        <v>48.5</v>
      </c>
      <c r="F663" s="110">
        <v>26</v>
      </c>
      <c r="G663" s="110">
        <v>4.3</v>
      </c>
      <c r="H663" s="110">
        <v>34.6</v>
      </c>
      <c r="I663" s="110">
        <v>105</v>
      </c>
      <c r="J663" s="110">
        <v>17.3</v>
      </c>
      <c r="K663" s="110">
        <v>46.7</v>
      </c>
      <c r="L663" s="110">
        <v>223</v>
      </c>
      <c r="M663" s="110">
        <v>36.700000000000003</v>
      </c>
      <c r="N663" s="110">
        <v>47.1</v>
      </c>
      <c r="O663" s="110">
        <v>152</v>
      </c>
      <c r="P663" s="110">
        <v>25</v>
      </c>
      <c r="Q663" s="110">
        <v>50</v>
      </c>
    </row>
    <row r="664" spans="1:17" ht="51" x14ac:dyDescent="0.2">
      <c r="A664" s="108" t="s">
        <v>1532</v>
      </c>
      <c r="B664" s="110">
        <v>128</v>
      </c>
      <c r="C664" s="110">
        <v>25</v>
      </c>
      <c r="D664" s="110">
        <v>19.5</v>
      </c>
      <c r="E664" s="110">
        <v>44</v>
      </c>
      <c r="F664" s="110">
        <v>3</v>
      </c>
      <c r="G664" s="110">
        <v>2.2999999999999998</v>
      </c>
      <c r="H664" s="110">
        <v>66.7</v>
      </c>
      <c r="I664" s="110">
        <v>13</v>
      </c>
      <c r="J664" s="110">
        <v>10.199999999999999</v>
      </c>
      <c r="K664" s="110">
        <v>53.8</v>
      </c>
      <c r="L664" s="110">
        <v>50</v>
      </c>
      <c r="M664" s="110">
        <v>39.1</v>
      </c>
      <c r="N664" s="110">
        <v>42</v>
      </c>
      <c r="O664" s="110">
        <v>37</v>
      </c>
      <c r="P664" s="110">
        <v>28.9</v>
      </c>
      <c r="Q664" s="110">
        <v>40.5</v>
      </c>
    </row>
    <row r="665" spans="1:17" ht="51" x14ac:dyDescent="0.2">
      <c r="A665" s="108" t="s">
        <v>1533</v>
      </c>
      <c r="B665" s="110">
        <v>69</v>
      </c>
      <c r="C665" s="110">
        <v>7</v>
      </c>
      <c r="D665" s="110">
        <v>10.1</v>
      </c>
      <c r="E665" s="110">
        <v>71.400000000000006</v>
      </c>
      <c r="F665" s="110">
        <v>0</v>
      </c>
      <c r="G665" s="110">
        <v>0</v>
      </c>
      <c r="H665" s="110" t="s">
        <v>979</v>
      </c>
      <c r="I665" s="110">
        <v>12</v>
      </c>
      <c r="J665" s="110">
        <v>17.399999999999999</v>
      </c>
      <c r="K665" s="110">
        <v>66.7</v>
      </c>
      <c r="L665" s="110">
        <v>18</v>
      </c>
      <c r="M665" s="110">
        <v>26.1</v>
      </c>
      <c r="N665" s="110">
        <v>38.9</v>
      </c>
      <c r="O665" s="110">
        <v>32</v>
      </c>
      <c r="P665" s="110">
        <v>46.4</v>
      </c>
      <c r="Q665" s="110">
        <v>50</v>
      </c>
    </row>
    <row r="666" spans="1:17" ht="51" x14ac:dyDescent="0.2">
      <c r="A666" s="108" t="s">
        <v>1534</v>
      </c>
      <c r="B666" s="110">
        <v>154</v>
      </c>
      <c r="C666" s="110">
        <v>19</v>
      </c>
      <c r="D666" s="110">
        <v>12.3</v>
      </c>
      <c r="E666" s="110">
        <v>36.799999999999997</v>
      </c>
      <c r="F666" s="110">
        <v>8</v>
      </c>
      <c r="G666" s="110">
        <v>5.2</v>
      </c>
      <c r="H666" s="110">
        <v>50</v>
      </c>
      <c r="I666" s="110">
        <v>19</v>
      </c>
      <c r="J666" s="110">
        <v>12.3</v>
      </c>
      <c r="K666" s="110">
        <v>52.6</v>
      </c>
      <c r="L666" s="110">
        <v>60</v>
      </c>
      <c r="M666" s="110">
        <v>39</v>
      </c>
      <c r="N666" s="110">
        <v>51.7</v>
      </c>
      <c r="O666" s="110">
        <v>48</v>
      </c>
      <c r="P666" s="110">
        <v>31.2</v>
      </c>
      <c r="Q666" s="110">
        <v>50</v>
      </c>
    </row>
    <row r="667" spans="1:17" ht="76.5" x14ac:dyDescent="0.2">
      <c r="A667" s="108" t="s">
        <v>1535</v>
      </c>
      <c r="B667" s="110">
        <v>332</v>
      </c>
      <c r="C667" s="110">
        <v>37</v>
      </c>
      <c r="D667" s="110">
        <v>11.1</v>
      </c>
      <c r="E667" s="110">
        <v>59.5</v>
      </c>
      <c r="F667" s="110">
        <v>14</v>
      </c>
      <c r="G667" s="110">
        <v>4.2</v>
      </c>
      <c r="H667" s="110">
        <v>42.9</v>
      </c>
      <c r="I667" s="110">
        <v>37</v>
      </c>
      <c r="J667" s="110">
        <v>11.1</v>
      </c>
      <c r="K667" s="110">
        <v>51.4</v>
      </c>
      <c r="L667" s="110">
        <v>122</v>
      </c>
      <c r="M667" s="110">
        <v>36.700000000000003</v>
      </c>
      <c r="N667" s="110">
        <v>46.7</v>
      </c>
      <c r="O667" s="110">
        <v>122</v>
      </c>
      <c r="P667" s="110">
        <v>36.700000000000003</v>
      </c>
      <c r="Q667" s="110">
        <v>51.6</v>
      </c>
    </row>
    <row r="668" spans="1:17" ht="51" x14ac:dyDescent="0.2">
      <c r="A668" s="108" t="s">
        <v>1536</v>
      </c>
      <c r="B668" s="109">
        <v>1137</v>
      </c>
      <c r="C668" s="110">
        <v>317</v>
      </c>
      <c r="D668" s="110">
        <v>27.9</v>
      </c>
      <c r="E668" s="110">
        <v>48.6</v>
      </c>
      <c r="F668" s="110">
        <v>84</v>
      </c>
      <c r="G668" s="110">
        <v>7.4</v>
      </c>
      <c r="H668" s="110">
        <v>57.1</v>
      </c>
      <c r="I668" s="110">
        <v>294</v>
      </c>
      <c r="J668" s="110">
        <v>25.9</v>
      </c>
      <c r="K668" s="110">
        <v>46.3</v>
      </c>
      <c r="L668" s="110">
        <v>304</v>
      </c>
      <c r="M668" s="110">
        <v>26.7</v>
      </c>
      <c r="N668" s="110">
        <v>51.6</v>
      </c>
      <c r="O668" s="110">
        <v>138</v>
      </c>
      <c r="P668" s="110">
        <v>12.1</v>
      </c>
      <c r="Q668" s="110">
        <v>51.4</v>
      </c>
    </row>
    <row r="669" spans="1:17" ht="51" x14ac:dyDescent="0.2">
      <c r="A669" s="108" t="s">
        <v>1537</v>
      </c>
      <c r="B669" s="110">
        <v>270</v>
      </c>
      <c r="C669" s="110">
        <v>69</v>
      </c>
      <c r="D669" s="110">
        <v>25.6</v>
      </c>
      <c r="E669" s="110">
        <v>46.4</v>
      </c>
      <c r="F669" s="110">
        <v>16</v>
      </c>
      <c r="G669" s="110">
        <v>5.9</v>
      </c>
      <c r="H669" s="110">
        <v>50</v>
      </c>
      <c r="I669" s="110">
        <v>67</v>
      </c>
      <c r="J669" s="110">
        <v>24.8</v>
      </c>
      <c r="K669" s="110">
        <v>50.7</v>
      </c>
      <c r="L669" s="110">
        <v>91</v>
      </c>
      <c r="M669" s="110">
        <v>33.700000000000003</v>
      </c>
      <c r="N669" s="110">
        <v>46.2</v>
      </c>
      <c r="O669" s="110">
        <v>27</v>
      </c>
      <c r="P669" s="110">
        <v>10</v>
      </c>
      <c r="Q669" s="110">
        <v>37</v>
      </c>
    </row>
    <row r="670" spans="1:17" ht="51" x14ac:dyDescent="0.2">
      <c r="A670" s="108" t="s">
        <v>1538</v>
      </c>
      <c r="B670" s="110">
        <v>555</v>
      </c>
      <c r="C670" s="110">
        <v>147</v>
      </c>
      <c r="D670" s="110">
        <v>26.5</v>
      </c>
      <c r="E670" s="110">
        <v>45.6</v>
      </c>
      <c r="F670" s="110">
        <v>40</v>
      </c>
      <c r="G670" s="110">
        <v>7.2</v>
      </c>
      <c r="H670" s="110">
        <v>42.5</v>
      </c>
      <c r="I670" s="110">
        <v>151</v>
      </c>
      <c r="J670" s="110">
        <v>27.2</v>
      </c>
      <c r="K670" s="110">
        <v>46.4</v>
      </c>
      <c r="L670" s="110">
        <v>166</v>
      </c>
      <c r="M670" s="110">
        <v>29.9</v>
      </c>
      <c r="N670" s="110">
        <v>51.2</v>
      </c>
      <c r="O670" s="110">
        <v>51</v>
      </c>
      <c r="P670" s="110">
        <v>9.1999999999999993</v>
      </c>
      <c r="Q670" s="110">
        <v>45.1</v>
      </c>
    </row>
    <row r="671" spans="1:17" ht="63.75" x14ac:dyDescent="0.2">
      <c r="A671" s="108" t="s">
        <v>1539</v>
      </c>
      <c r="B671" s="110">
        <v>509</v>
      </c>
      <c r="C671" s="110">
        <v>137</v>
      </c>
      <c r="D671" s="110">
        <v>26.9</v>
      </c>
      <c r="E671" s="110">
        <v>43.1</v>
      </c>
      <c r="F671" s="110">
        <v>31</v>
      </c>
      <c r="G671" s="110">
        <v>6.1</v>
      </c>
      <c r="H671" s="110">
        <v>51.6</v>
      </c>
      <c r="I671" s="110">
        <v>112</v>
      </c>
      <c r="J671" s="110">
        <v>22</v>
      </c>
      <c r="K671" s="110">
        <v>49.1</v>
      </c>
      <c r="L671" s="110">
        <v>140</v>
      </c>
      <c r="M671" s="110">
        <v>27.5</v>
      </c>
      <c r="N671" s="110">
        <v>48.6</v>
      </c>
      <c r="O671" s="110">
        <v>89</v>
      </c>
      <c r="P671" s="110">
        <v>17.5</v>
      </c>
      <c r="Q671" s="110">
        <v>49.4</v>
      </c>
    </row>
    <row r="672" spans="1:17" ht="51" x14ac:dyDescent="0.2">
      <c r="A672" s="108" t="s">
        <v>1540</v>
      </c>
      <c r="B672" s="109">
        <v>1401</v>
      </c>
      <c r="C672" s="110">
        <v>334</v>
      </c>
      <c r="D672" s="110">
        <v>23.8</v>
      </c>
      <c r="E672" s="110">
        <v>45.2</v>
      </c>
      <c r="F672" s="110">
        <v>114</v>
      </c>
      <c r="G672" s="110">
        <v>8.1</v>
      </c>
      <c r="H672" s="110">
        <v>42.1</v>
      </c>
      <c r="I672" s="110">
        <v>332</v>
      </c>
      <c r="J672" s="110">
        <v>23.7</v>
      </c>
      <c r="K672" s="110">
        <v>52.4</v>
      </c>
      <c r="L672" s="110">
        <v>471</v>
      </c>
      <c r="M672" s="110">
        <v>33.6</v>
      </c>
      <c r="N672" s="110">
        <v>46.7</v>
      </c>
      <c r="O672" s="110">
        <v>150</v>
      </c>
      <c r="P672" s="110">
        <v>10.7</v>
      </c>
      <c r="Q672" s="110">
        <v>46.7</v>
      </c>
    </row>
    <row r="673" spans="1:17" ht="63.75" x14ac:dyDescent="0.2">
      <c r="A673" s="108" t="s">
        <v>1541</v>
      </c>
      <c r="B673" s="110">
        <v>314</v>
      </c>
      <c r="C673" s="110">
        <v>81</v>
      </c>
      <c r="D673" s="110">
        <v>25.8</v>
      </c>
      <c r="E673" s="110">
        <v>54.3</v>
      </c>
      <c r="F673" s="110">
        <v>25</v>
      </c>
      <c r="G673" s="110">
        <v>8</v>
      </c>
      <c r="H673" s="110">
        <v>44</v>
      </c>
      <c r="I673" s="110">
        <v>73</v>
      </c>
      <c r="J673" s="110">
        <v>23.2</v>
      </c>
      <c r="K673" s="110">
        <v>49.3</v>
      </c>
      <c r="L673" s="110">
        <v>95</v>
      </c>
      <c r="M673" s="110">
        <v>30.3</v>
      </c>
      <c r="N673" s="110">
        <v>43.2</v>
      </c>
      <c r="O673" s="110">
        <v>40</v>
      </c>
      <c r="P673" s="110">
        <v>12.7</v>
      </c>
      <c r="Q673" s="110">
        <v>55</v>
      </c>
    </row>
    <row r="674" spans="1:17" ht="63.75" x14ac:dyDescent="0.2">
      <c r="A674" s="108" t="s">
        <v>1542</v>
      </c>
      <c r="B674" s="109">
        <v>1642</v>
      </c>
      <c r="C674" s="110">
        <v>386</v>
      </c>
      <c r="D674" s="110">
        <v>23.5</v>
      </c>
      <c r="E674" s="110">
        <v>52.6</v>
      </c>
      <c r="F674" s="110">
        <v>73</v>
      </c>
      <c r="G674" s="110">
        <v>4.4000000000000004</v>
      </c>
      <c r="H674" s="110">
        <v>46.6</v>
      </c>
      <c r="I674" s="110">
        <v>307</v>
      </c>
      <c r="J674" s="110">
        <v>18.7</v>
      </c>
      <c r="K674" s="110">
        <v>49.8</v>
      </c>
      <c r="L674" s="110">
        <v>547</v>
      </c>
      <c r="M674" s="110">
        <v>33.299999999999997</v>
      </c>
      <c r="N674" s="110">
        <v>48.8</v>
      </c>
      <c r="O674" s="110">
        <v>329</v>
      </c>
      <c r="P674" s="110">
        <v>20</v>
      </c>
      <c r="Q674" s="110">
        <v>50.2</v>
      </c>
    </row>
    <row r="675" spans="1:17" ht="51" x14ac:dyDescent="0.2">
      <c r="A675" s="108" t="s">
        <v>1543</v>
      </c>
      <c r="B675" s="110">
        <v>784</v>
      </c>
      <c r="C675" s="110">
        <v>169</v>
      </c>
      <c r="D675" s="110">
        <v>21.6</v>
      </c>
      <c r="E675" s="110">
        <v>45</v>
      </c>
      <c r="F675" s="110">
        <v>35</v>
      </c>
      <c r="G675" s="110">
        <v>4.5</v>
      </c>
      <c r="H675" s="110">
        <v>34.299999999999997</v>
      </c>
      <c r="I675" s="110">
        <v>138</v>
      </c>
      <c r="J675" s="110">
        <v>17.600000000000001</v>
      </c>
      <c r="K675" s="110">
        <v>49.3</v>
      </c>
      <c r="L675" s="110">
        <v>264</v>
      </c>
      <c r="M675" s="110">
        <v>33.700000000000003</v>
      </c>
      <c r="N675" s="110">
        <v>49.6</v>
      </c>
      <c r="O675" s="110">
        <v>178</v>
      </c>
      <c r="P675" s="110">
        <v>22.7</v>
      </c>
      <c r="Q675" s="110">
        <v>48.9</v>
      </c>
    </row>
    <row r="676" spans="1:17" ht="63.75" x14ac:dyDescent="0.2">
      <c r="A676" s="108" t="s">
        <v>1544</v>
      </c>
      <c r="B676" s="110">
        <v>93</v>
      </c>
      <c r="C676" s="110">
        <v>18</v>
      </c>
      <c r="D676" s="110">
        <v>19.399999999999999</v>
      </c>
      <c r="E676" s="110">
        <v>38.9</v>
      </c>
      <c r="F676" s="110">
        <v>8</v>
      </c>
      <c r="G676" s="110">
        <v>8.6</v>
      </c>
      <c r="H676" s="110">
        <v>37.5</v>
      </c>
      <c r="I676" s="110">
        <v>24</v>
      </c>
      <c r="J676" s="110">
        <v>25.8</v>
      </c>
      <c r="K676" s="110">
        <v>50</v>
      </c>
      <c r="L676" s="110">
        <v>28</v>
      </c>
      <c r="M676" s="110">
        <v>30.1</v>
      </c>
      <c r="N676" s="110">
        <v>50</v>
      </c>
      <c r="O676" s="110">
        <v>15</v>
      </c>
      <c r="P676" s="110">
        <v>16.100000000000001</v>
      </c>
      <c r="Q676" s="110">
        <v>40</v>
      </c>
    </row>
    <row r="677" spans="1:17" ht="63.75" x14ac:dyDescent="0.2">
      <c r="A677" s="108" t="s">
        <v>1545</v>
      </c>
      <c r="B677" s="110">
        <v>985</v>
      </c>
      <c r="C677" s="110">
        <v>158</v>
      </c>
      <c r="D677" s="110">
        <v>16</v>
      </c>
      <c r="E677" s="110">
        <v>51.9</v>
      </c>
      <c r="F677" s="110">
        <v>23</v>
      </c>
      <c r="G677" s="110">
        <v>2.2999999999999998</v>
      </c>
      <c r="H677" s="110">
        <v>39.1</v>
      </c>
      <c r="I677" s="110">
        <v>151</v>
      </c>
      <c r="J677" s="110">
        <v>15.3</v>
      </c>
      <c r="K677" s="110">
        <v>51</v>
      </c>
      <c r="L677" s="110">
        <v>387</v>
      </c>
      <c r="M677" s="110">
        <v>39.299999999999997</v>
      </c>
      <c r="N677" s="110">
        <v>49.4</v>
      </c>
      <c r="O677" s="110">
        <v>266</v>
      </c>
      <c r="P677" s="110">
        <v>27</v>
      </c>
      <c r="Q677" s="110">
        <v>51.9</v>
      </c>
    </row>
    <row r="678" spans="1:17" ht="63.75" x14ac:dyDescent="0.2">
      <c r="A678" s="108" t="s">
        <v>1546</v>
      </c>
      <c r="B678" s="110">
        <v>378</v>
      </c>
      <c r="C678" s="110">
        <v>79</v>
      </c>
      <c r="D678" s="110">
        <v>20.9</v>
      </c>
      <c r="E678" s="110">
        <v>44.3</v>
      </c>
      <c r="F678" s="110">
        <v>21</v>
      </c>
      <c r="G678" s="110">
        <v>5.6</v>
      </c>
      <c r="H678" s="110">
        <v>66.7</v>
      </c>
      <c r="I678" s="110">
        <v>69</v>
      </c>
      <c r="J678" s="110">
        <v>18.3</v>
      </c>
      <c r="K678" s="110">
        <v>43.5</v>
      </c>
      <c r="L678" s="110">
        <v>138</v>
      </c>
      <c r="M678" s="110">
        <v>36.5</v>
      </c>
      <c r="N678" s="110">
        <v>49.3</v>
      </c>
      <c r="O678" s="110">
        <v>71</v>
      </c>
      <c r="P678" s="110">
        <v>18.8</v>
      </c>
      <c r="Q678" s="110">
        <v>49.3</v>
      </c>
    </row>
    <row r="679" spans="1:17" ht="63.75" x14ac:dyDescent="0.2">
      <c r="A679" s="108" t="s">
        <v>1547</v>
      </c>
      <c r="B679" s="110">
        <v>202</v>
      </c>
      <c r="C679" s="110">
        <v>51</v>
      </c>
      <c r="D679" s="110">
        <v>25.2</v>
      </c>
      <c r="E679" s="110">
        <v>47.1</v>
      </c>
      <c r="F679" s="110">
        <v>20</v>
      </c>
      <c r="G679" s="110">
        <v>9.9</v>
      </c>
      <c r="H679" s="110">
        <v>70</v>
      </c>
      <c r="I679" s="110">
        <v>38</v>
      </c>
      <c r="J679" s="110">
        <v>18.8</v>
      </c>
      <c r="K679" s="110">
        <v>39.5</v>
      </c>
      <c r="L679" s="110">
        <v>60</v>
      </c>
      <c r="M679" s="110">
        <v>29.7</v>
      </c>
      <c r="N679" s="110">
        <v>43.3</v>
      </c>
      <c r="O679" s="110">
        <v>33</v>
      </c>
      <c r="P679" s="110">
        <v>16.3</v>
      </c>
      <c r="Q679" s="110">
        <v>57.6</v>
      </c>
    </row>
    <row r="680" spans="1:17" ht="51" x14ac:dyDescent="0.2">
      <c r="A680" s="108" t="s">
        <v>1548</v>
      </c>
      <c r="B680" s="110">
        <v>845</v>
      </c>
      <c r="C680" s="110">
        <v>173</v>
      </c>
      <c r="D680" s="110">
        <v>20.5</v>
      </c>
      <c r="E680" s="110">
        <v>47.4</v>
      </c>
      <c r="F680" s="110">
        <v>47</v>
      </c>
      <c r="G680" s="110">
        <v>5.6</v>
      </c>
      <c r="H680" s="110">
        <v>53.2</v>
      </c>
      <c r="I680" s="110">
        <v>166</v>
      </c>
      <c r="J680" s="110">
        <v>19.600000000000001</v>
      </c>
      <c r="K680" s="110">
        <v>53</v>
      </c>
      <c r="L680" s="110">
        <v>276</v>
      </c>
      <c r="M680" s="110">
        <v>32.700000000000003</v>
      </c>
      <c r="N680" s="110">
        <v>49.3</v>
      </c>
      <c r="O680" s="110">
        <v>183</v>
      </c>
      <c r="P680" s="110">
        <v>21.7</v>
      </c>
      <c r="Q680" s="110">
        <v>47</v>
      </c>
    </row>
    <row r="681" spans="1:17" ht="51" x14ac:dyDescent="0.2">
      <c r="A681" s="108" t="s">
        <v>1549</v>
      </c>
      <c r="B681" s="110">
        <v>519</v>
      </c>
      <c r="C681" s="110">
        <v>98</v>
      </c>
      <c r="D681" s="110">
        <v>18.899999999999999</v>
      </c>
      <c r="E681" s="110">
        <v>41.8</v>
      </c>
      <c r="F681" s="110">
        <v>20</v>
      </c>
      <c r="G681" s="110">
        <v>3.9</v>
      </c>
      <c r="H681" s="110">
        <v>45</v>
      </c>
      <c r="I681" s="110">
        <v>76</v>
      </c>
      <c r="J681" s="110">
        <v>14.6</v>
      </c>
      <c r="K681" s="110">
        <v>46.1</v>
      </c>
      <c r="L681" s="110">
        <v>195</v>
      </c>
      <c r="M681" s="110">
        <v>37.6</v>
      </c>
      <c r="N681" s="110">
        <v>49.7</v>
      </c>
      <c r="O681" s="110">
        <v>130</v>
      </c>
      <c r="P681" s="110">
        <v>25</v>
      </c>
      <c r="Q681" s="110">
        <v>44.6</v>
      </c>
    </row>
    <row r="682" spans="1:17" ht="51" x14ac:dyDescent="0.2">
      <c r="A682" s="108" t="s">
        <v>1550</v>
      </c>
      <c r="B682" s="109">
        <v>1009</v>
      </c>
      <c r="C682" s="110">
        <v>170</v>
      </c>
      <c r="D682" s="110">
        <v>16.8</v>
      </c>
      <c r="E682" s="110">
        <v>47.6</v>
      </c>
      <c r="F682" s="110">
        <v>59</v>
      </c>
      <c r="G682" s="110">
        <v>5.8</v>
      </c>
      <c r="H682" s="110">
        <v>39</v>
      </c>
      <c r="I682" s="110">
        <v>162</v>
      </c>
      <c r="J682" s="110">
        <v>16.100000000000001</v>
      </c>
      <c r="K682" s="110">
        <v>51.2</v>
      </c>
      <c r="L682" s="110">
        <v>345</v>
      </c>
      <c r="M682" s="110">
        <v>34.200000000000003</v>
      </c>
      <c r="N682" s="110">
        <v>52.2</v>
      </c>
      <c r="O682" s="110">
        <v>273</v>
      </c>
      <c r="P682" s="110">
        <v>27.1</v>
      </c>
      <c r="Q682" s="110">
        <v>43.2</v>
      </c>
    </row>
    <row r="683" spans="1:17" ht="63.75" x14ac:dyDescent="0.2">
      <c r="A683" s="108" t="s">
        <v>1551</v>
      </c>
      <c r="B683" s="110">
        <v>430</v>
      </c>
      <c r="C683" s="110">
        <v>92</v>
      </c>
      <c r="D683" s="110">
        <v>21.4</v>
      </c>
      <c r="E683" s="110">
        <v>55.4</v>
      </c>
      <c r="F683" s="110">
        <v>26</v>
      </c>
      <c r="G683" s="110">
        <v>6</v>
      </c>
      <c r="H683" s="110">
        <v>46.2</v>
      </c>
      <c r="I683" s="110">
        <v>79</v>
      </c>
      <c r="J683" s="110">
        <v>18.399999999999999</v>
      </c>
      <c r="K683" s="110">
        <v>50.6</v>
      </c>
      <c r="L683" s="110">
        <v>165</v>
      </c>
      <c r="M683" s="110">
        <v>38.4</v>
      </c>
      <c r="N683" s="110">
        <v>50.9</v>
      </c>
      <c r="O683" s="110">
        <v>68</v>
      </c>
      <c r="P683" s="110">
        <v>15.8</v>
      </c>
      <c r="Q683" s="110">
        <v>57.4</v>
      </c>
    </row>
    <row r="684" spans="1:17" ht="63.75" x14ac:dyDescent="0.2">
      <c r="A684" s="108" t="s">
        <v>1552</v>
      </c>
      <c r="B684" s="110">
        <v>103</v>
      </c>
      <c r="C684" s="110">
        <v>20</v>
      </c>
      <c r="D684" s="110">
        <v>19.399999999999999</v>
      </c>
      <c r="E684" s="110">
        <v>55</v>
      </c>
      <c r="F684" s="110">
        <v>6</v>
      </c>
      <c r="G684" s="110">
        <v>5.8</v>
      </c>
      <c r="H684" s="110">
        <v>33.299999999999997</v>
      </c>
      <c r="I684" s="110">
        <v>20</v>
      </c>
      <c r="J684" s="110">
        <v>19.399999999999999</v>
      </c>
      <c r="K684" s="110">
        <v>55</v>
      </c>
      <c r="L684" s="110">
        <v>38</v>
      </c>
      <c r="M684" s="110">
        <v>36.9</v>
      </c>
      <c r="N684" s="110">
        <v>42.1</v>
      </c>
      <c r="O684" s="110">
        <v>19</v>
      </c>
      <c r="P684" s="110">
        <v>18.399999999999999</v>
      </c>
      <c r="Q684" s="110">
        <v>36.799999999999997</v>
      </c>
    </row>
    <row r="685" spans="1:17" ht="63.75" x14ac:dyDescent="0.2">
      <c r="A685" s="108" t="s">
        <v>1553</v>
      </c>
      <c r="B685" s="110">
        <v>126</v>
      </c>
      <c r="C685" s="110">
        <v>20</v>
      </c>
      <c r="D685" s="110">
        <v>15.9</v>
      </c>
      <c r="E685" s="110">
        <v>45</v>
      </c>
      <c r="F685" s="110">
        <v>5</v>
      </c>
      <c r="G685" s="110">
        <v>4</v>
      </c>
      <c r="H685" s="110">
        <v>20</v>
      </c>
      <c r="I685" s="110">
        <v>22</v>
      </c>
      <c r="J685" s="110">
        <v>17.5</v>
      </c>
      <c r="K685" s="110">
        <v>59.1</v>
      </c>
      <c r="L685" s="110">
        <v>38</v>
      </c>
      <c r="M685" s="110">
        <v>30.2</v>
      </c>
      <c r="N685" s="110">
        <v>42.1</v>
      </c>
      <c r="O685" s="110">
        <v>41</v>
      </c>
      <c r="P685" s="110">
        <v>32.5</v>
      </c>
      <c r="Q685" s="110">
        <v>48.8</v>
      </c>
    </row>
    <row r="686" spans="1:17" ht="63.75" x14ac:dyDescent="0.2">
      <c r="A686" s="108" t="s">
        <v>1554</v>
      </c>
      <c r="B686" s="110">
        <v>726</v>
      </c>
      <c r="C686" s="110">
        <v>184</v>
      </c>
      <c r="D686" s="110">
        <v>25.3</v>
      </c>
      <c r="E686" s="110">
        <v>48.9</v>
      </c>
      <c r="F686" s="110">
        <v>52</v>
      </c>
      <c r="G686" s="110">
        <v>7.2</v>
      </c>
      <c r="H686" s="110">
        <v>53.8</v>
      </c>
      <c r="I686" s="110">
        <v>152</v>
      </c>
      <c r="J686" s="110">
        <v>20.9</v>
      </c>
      <c r="K686" s="110">
        <v>46.7</v>
      </c>
      <c r="L686" s="110">
        <v>214</v>
      </c>
      <c r="M686" s="110">
        <v>29.5</v>
      </c>
      <c r="N686" s="110">
        <v>49.1</v>
      </c>
      <c r="O686" s="110">
        <v>124</v>
      </c>
      <c r="P686" s="110">
        <v>17.100000000000001</v>
      </c>
      <c r="Q686" s="110">
        <v>50</v>
      </c>
    </row>
    <row r="687" spans="1:17" ht="51" x14ac:dyDescent="0.2">
      <c r="A687" s="108" t="s">
        <v>1555</v>
      </c>
      <c r="B687" s="110">
        <v>49</v>
      </c>
      <c r="C687" s="110">
        <v>7</v>
      </c>
      <c r="D687" s="110">
        <v>14.3</v>
      </c>
      <c r="E687" s="110">
        <v>28.6</v>
      </c>
      <c r="F687" s="110">
        <v>4</v>
      </c>
      <c r="G687" s="110">
        <v>8.1999999999999993</v>
      </c>
      <c r="H687" s="110">
        <v>25</v>
      </c>
      <c r="I687" s="110">
        <v>6</v>
      </c>
      <c r="J687" s="110">
        <v>12.2</v>
      </c>
      <c r="K687" s="110">
        <v>66.7</v>
      </c>
      <c r="L687" s="110">
        <v>11</v>
      </c>
      <c r="M687" s="110">
        <v>22.4</v>
      </c>
      <c r="N687" s="110">
        <v>54.5</v>
      </c>
      <c r="O687" s="110">
        <v>21</v>
      </c>
      <c r="P687" s="110">
        <v>42.9</v>
      </c>
      <c r="Q687" s="110">
        <v>52.4</v>
      </c>
    </row>
    <row r="688" spans="1:17" ht="51" x14ac:dyDescent="0.2">
      <c r="A688" s="108" t="s">
        <v>1556</v>
      </c>
      <c r="B688" s="109">
        <v>1393</v>
      </c>
      <c r="C688" s="110">
        <v>323</v>
      </c>
      <c r="D688" s="110">
        <v>23.2</v>
      </c>
      <c r="E688" s="110">
        <v>47.4</v>
      </c>
      <c r="F688" s="110">
        <v>59</v>
      </c>
      <c r="G688" s="110">
        <v>4.2</v>
      </c>
      <c r="H688" s="110">
        <v>40.700000000000003</v>
      </c>
      <c r="I688" s="110">
        <v>287</v>
      </c>
      <c r="J688" s="110">
        <v>20.6</v>
      </c>
      <c r="K688" s="110">
        <v>50.9</v>
      </c>
      <c r="L688" s="110">
        <v>454</v>
      </c>
      <c r="M688" s="110">
        <v>32.6</v>
      </c>
      <c r="N688" s="110">
        <v>50.4</v>
      </c>
      <c r="O688" s="110">
        <v>270</v>
      </c>
      <c r="P688" s="110">
        <v>19.399999999999999</v>
      </c>
      <c r="Q688" s="110">
        <v>50</v>
      </c>
    </row>
    <row r="689" spans="1:17" ht="63.75" x14ac:dyDescent="0.2">
      <c r="A689" s="108" t="s">
        <v>1557</v>
      </c>
      <c r="B689" s="110">
        <v>475</v>
      </c>
      <c r="C689" s="110">
        <v>109</v>
      </c>
      <c r="D689" s="110">
        <v>22.9</v>
      </c>
      <c r="E689" s="110">
        <v>58.7</v>
      </c>
      <c r="F689" s="110">
        <v>18</v>
      </c>
      <c r="G689" s="110">
        <v>3.8</v>
      </c>
      <c r="H689" s="110">
        <v>44.4</v>
      </c>
      <c r="I689" s="110">
        <v>71</v>
      </c>
      <c r="J689" s="110">
        <v>14.9</v>
      </c>
      <c r="K689" s="110">
        <v>46.5</v>
      </c>
      <c r="L689" s="110">
        <v>170</v>
      </c>
      <c r="M689" s="110">
        <v>35.799999999999997</v>
      </c>
      <c r="N689" s="110">
        <v>45.3</v>
      </c>
      <c r="O689" s="110">
        <v>107</v>
      </c>
      <c r="P689" s="110">
        <v>22.5</v>
      </c>
      <c r="Q689" s="110">
        <v>50.5</v>
      </c>
    </row>
    <row r="690" spans="1:17" ht="51" x14ac:dyDescent="0.2">
      <c r="A690" s="108" t="s">
        <v>1558</v>
      </c>
      <c r="B690" s="109">
        <v>2177</v>
      </c>
      <c r="C690" s="110">
        <v>488</v>
      </c>
      <c r="D690" s="110">
        <v>22.4</v>
      </c>
      <c r="E690" s="110">
        <v>45.1</v>
      </c>
      <c r="F690" s="110">
        <v>196</v>
      </c>
      <c r="G690" s="110">
        <v>9</v>
      </c>
      <c r="H690" s="110">
        <v>41.8</v>
      </c>
      <c r="I690" s="110">
        <v>462</v>
      </c>
      <c r="J690" s="110">
        <v>21.2</v>
      </c>
      <c r="K690" s="110">
        <v>46.5</v>
      </c>
      <c r="L690" s="110">
        <v>791</v>
      </c>
      <c r="M690" s="110">
        <v>36.299999999999997</v>
      </c>
      <c r="N690" s="110">
        <v>47.2</v>
      </c>
      <c r="O690" s="110">
        <v>240</v>
      </c>
      <c r="P690" s="110">
        <v>11</v>
      </c>
      <c r="Q690" s="110">
        <v>53.3</v>
      </c>
    </row>
    <row r="691" spans="1:17" ht="51" x14ac:dyDescent="0.2">
      <c r="A691" s="108" t="s">
        <v>1559</v>
      </c>
      <c r="B691" s="109">
        <v>3380</v>
      </c>
      <c r="C691" s="110">
        <v>837</v>
      </c>
      <c r="D691" s="110">
        <v>24.8</v>
      </c>
      <c r="E691" s="110">
        <v>49.3</v>
      </c>
      <c r="F691" s="110">
        <v>264</v>
      </c>
      <c r="G691" s="110">
        <v>7.8</v>
      </c>
      <c r="H691" s="110">
        <v>48.9</v>
      </c>
      <c r="I691" s="110">
        <v>834</v>
      </c>
      <c r="J691" s="110">
        <v>24.7</v>
      </c>
      <c r="K691" s="110">
        <v>47.8</v>
      </c>
      <c r="L691" s="109">
        <v>1135</v>
      </c>
      <c r="M691" s="110">
        <v>33.6</v>
      </c>
      <c r="N691" s="110">
        <v>46</v>
      </c>
      <c r="O691" s="110">
        <v>310</v>
      </c>
      <c r="P691" s="110">
        <v>9.1999999999999993</v>
      </c>
      <c r="Q691" s="110">
        <v>50.6</v>
      </c>
    </row>
    <row r="692" spans="1:17" ht="63.75" x14ac:dyDescent="0.2">
      <c r="A692" s="108" t="s">
        <v>1560</v>
      </c>
      <c r="B692" s="109">
        <v>2379</v>
      </c>
      <c r="C692" s="110">
        <v>575</v>
      </c>
      <c r="D692" s="110">
        <v>24.2</v>
      </c>
      <c r="E692" s="110">
        <v>49.2</v>
      </c>
      <c r="F692" s="110">
        <v>175</v>
      </c>
      <c r="G692" s="110">
        <v>7.4</v>
      </c>
      <c r="H692" s="110">
        <v>44.6</v>
      </c>
      <c r="I692" s="110">
        <v>504</v>
      </c>
      <c r="J692" s="110">
        <v>21.2</v>
      </c>
      <c r="K692" s="110">
        <v>52.6</v>
      </c>
      <c r="L692" s="110">
        <v>815</v>
      </c>
      <c r="M692" s="110">
        <v>34.299999999999997</v>
      </c>
      <c r="N692" s="110">
        <v>48.8</v>
      </c>
      <c r="O692" s="110">
        <v>310</v>
      </c>
      <c r="P692" s="110">
        <v>13</v>
      </c>
      <c r="Q692" s="110">
        <v>48.7</v>
      </c>
    </row>
    <row r="693" spans="1:17" ht="51" x14ac:dyDescent="0.2">
      <c r="A693" s="108" t="s">
        <v>1561</v>
      </c>
      <c r="B693" s="110">
        <v>743</v>
      </c>
      <c r="C693" s="110">
        <v>195</v>
      </c>
      <c r="D693" s="110">
        <v>26.2</v>
      </c>
      <c r="E693" s="110">
        <v>54.4</v>
      </c>
      <c r="F693" s="110">
        <v>47</v>
      </c>
      <c r="G693" s="110">
        <v>6.3</v>
      </c>
      <c r="H693" s="110">
        <v>40.4</v>
      </c>
      <c r="I693" s="110">
        <v>188</v>
      </c>
      <c r="J693" s="110">
        <v>25.3</v>
      </c>
      <c r="K693" s="110">
        <v>48.9</v>
      </c>
      <c r="L693" s="110">
        <v>237</v>
      </c>
      <c r="M693" s="110">
        <v>31.9</v>
      </c>
      <c r="N693" s="110">
        <v>44.7</v>
      </c>
      <c r="O693" s="110">
        <v>76</v>
      </c>
      <c r="P693" s="110">
        <v>10.199999999999999</v>
      </c>
      <c r="Q693" s="110">
        <v>51.3</v>
      </c>
    </row>
    <row r="694" spans="1:17" ht="51" x14ac:dyDescent="0.2">
      <c r="A694" s="108" t="s">
        <v>1562</v>
      </c>
      <c r="B694" s="109">
        <v>2313</v>
      </c>
      <c r="C694" s="110">
        <v>571</v>
      </c>
      <c r="D694" s="110">
        <v>24.7</v>
      </c>
      <c r="E694" s="110">
        <v>49.7</v>
      </c>
      <c r="F694" s="110">
        <v>191</v>
      </c>
      <c r="G694" s="110">
        <v>8.3000000000000007</v>
      </c>
      <c r="H694" s="110">
        <v>44.5</v>
      </c>
      <c r="I694" s="110">
        <v>538</v>
      </c>
      <c r="J694" s="110">
        <v>23.3</v>
      </c>
      <c r="K694" s="110">
        <v>49.3</v>
      </c>
      <c r="L694" s="110">
        <v>783</v>
      </c>
      <c r="M694" s="110">
        <v>33.9</v>
      </c>
      <c r="N694" s="110">
        <v>48.3</v>
      </c>
      <c r="O694" s="110">
        <v>230</v>
      </c>
      <c r="P694" s="110">
        <v>9.9</v>
      </c>
      <c r="Q694" s="110">
        <v>57.4</v>
      </c>
    </row>
    <row r="695" spans="1:17" ht="63.75" x14ac:dyDescent="0.2">
      <c r="A695" s="108" t="s">
        <v>1563</v>
      </c>
      <c r="B695" s="110">
        <v>761</v>
      </c>
      <c r="C695" s="110">
        <v>162</v>
      </c>
      <c r="D695" s="110">
        <v>21.3</v>
      </c>
      <c r="E695" s="110">
        <v>47.5</v>
      </c>
      <c r="F695" s="110">
        <v>48</v>
      </c>
      <c r="G695" s="110">
        <v>6.3</v>
      </c>
      <c r="H695" s="110">
        <v>50</v>
      </c>
      <c r="I695" s="110">
        <v>180</v>
      </c>
      <c r="J695" s="110">
        <v>23.7</v>
      </c>
      <c r="K695" s="110">
        <v>45.6</v>
      </c>
      <c r="L695" s="110">
        <v>268</v>
      </c>
      <c r="M695" s="110">
        <v>35.200000000000003</v>
      </c>
      <c r="N695" s="110">
        <v>44.8</v>
      </c>
      <c r="O695" s="110">
        <v>103</v>
      </c>
      <c r="P695" s="110">
        <v>13.5</v>
      </c>
      <c r="Q695" s="110">
        <v>47.6</v>
      </c>
    </row>
    <row r="696" spans="1:17" ht="63.75" x14ac:dyDescent="0.2">
      <c r="A696" s="108" t="s">
        <v>1564</v>
      </c>
      <c r="B696" s="109">
        <v>1779</v>
      </c>
      <c r="C696" s="110">
        <v>426</v>
      </c>
      <c r="D696" s="110">
        <v>23.9</v>
      </c>
      <c r="E696" s="110">
        <v>50.9</v>
      </c>
      <c r="F696" s="110">
        <v>126</v>
      </c>
      <c r="G696" s="110">
        <v>7.1</v>
      </c>
      <c r="H696" s="110">
        <v>45.2</v>
      </c>
      <c r="I696" s="110">
        <v>411</v>
      </c>
      <c r="J696" s="110">
        <v>23.1</v>
      </c>
      <c r="K696" s="110">
        <v>47.4</v>
      </c>
      <c r="L696" s="110">
        <v>584</v>
      </c>
      <c r="M696" s="110">
        <v>32.799999999999997</v>
      </c>
      <c r="N696" s="110">
        <v>47.1</v>
      </c>
      <c r="O696" s="110">
        <v>232</v>
      </c>
      <c r="P696" s="110">
        <v>13</v>
      </c>
      <c r="Q696" s="110">
        <v>50.9</v>
      </c>
    </row>
    <row r="697" spans="1:17" ht="51" x14ac:dyDescent="0.2">
      <c r="A697" s="108" t="s">
        <v>1565</v>
      </c>
      <c r="B697" s="110">
        <v>888</v>
      </c>
      <c r="C697" s="110">
        <v>216</v>
      </c>
      <c r="D697" s="110">
        <v>24.3</v>
      </c>
      <c r="E697" s="110">
        <v>47.7</v>
      </c>
      <c r="F697" s="110">
        <v>61</v>
      </c>
      <c r="G697" s="110">
        <v>6.9</v>
      </c>
      <c r="H697" s="110">
        <v>52.5</v>
      </c>
      <c r="I697" s="110">
        <v>236</v>
      </c>
      <c r="J697" s="110">
        <v>26.6</v>
      </c>
      <c r="K697" s="110">
        <v>52.5</v>
      </c>
      <c r="L697" s="110">
        <v>293</v>
      </c>
      <c r="M697" s="110">
        <v>33</v>
      </c>
      <c r="N697" s="110">
        <v>46.4</v>
      </c>
      <c r="O697" s="110">
        <v>82</v>
      </c>
      <c r="P697" s="110">
        <v>9.1999999999999993</v>
      </c>
      <c r="Q697" s="110">
        <v>48.8</v>
      </c>
    </row>
    <row r="698" spans="1:17" ht="63.75" x14ac:dyDescent="0.2">
      <c r="A698" s="108" t="s">
        <v>1566</v>
      </c>
      <c r="B698" s="109">
        <v>1589</v>
      </c>
      <c r="C698" s="110">
        <v>376</v>
      </c>
      <c r="D698" s="110">
        <v>23.7</v>
      </c>
      <c r="E698" s="110">
        <v>46.5</v>
      </c>
      <c r="F698" s="110">
        <v>111</v>
      </c>
      <c r="G698" s="110">
        <v>7</v>
      </c>
      <c r="H698" s="110">
        <v>50.5</v>
      </c>
      <c r="I698" s="110">
        <v>383</v>
      </c>
      <c r="J698" s="110">
        <v>24.1</v>
      </c>
      <c r="K698" s="110">
        <v>45.4</v>
      </c>
      <c r="L698" s="110">
        <v>508</v>
      </c>
      <c r="M698" s="110">
        <v>32</v>
      </c>
      <c r="N698" s="110">
        <v>50.4</v>
      </c>
      <c r="O698" s="110">
        <v>211</v>
      </c>
      <c r="P698" s="110">
        <v>13.3</v>
      </c>
      <c r="Q698" s="110">
        <v>46.9</v>
      </c>
    </row>
    <row r="699" spans="1:17" ht="63.75" x14ac:dyDescent="0.2">
      <c r="A699" s="108" t="s">
        <v>1567</v>
      </c>
      <c r="B699" s="109">
        <v>1447</v>
      </c>
      <c r="C699" s="110">
        <v>325</v>
      </c>
      <c r="D699" s="110">
        <v>22.5</v>
      </c>
      <c r="E699" s="110">
        <v>48.6</v>
      </c>
      <c r="F699" s="110">
        <v>111</v>
      </c>
      <c r="G699" s="110">
        <v>7.7</v>
      </c>
      <c r="H699" s="110">
        <v>52.3</v>
      </c>
      <c r="I699" s="110">
        <v>334</v>
      </c>
      <c r="J699" s="110">
        <v>23.1</v>
      </c>
      <c r="K699" s="110">
        <v>48.5</v>
      </c>
      <c r="L699" s="110">
        <v>492</v>
      </c>
      <c r="M699" s="110">
        <v>34</v>
      </c>
      <c r="N699" s="110">
        <v>45.7</v>
      </c>
      <c r="O699" s="110">
        <v>185</v>
      </c>
      <c r="P699" s="110">
        <v>12.8</v>
      </c>
      <c r="Q699" s="110">
        <v>47</v>
      </c>
    </row>
    <row r="700" spans="1:17" ht="63.75" x14ac:dyDescent="0.2">
      <c r="A700" s="108" t="s">
        <v>1568</v>
      </c>
      <c r="B700" s="109">
        <v>1209</v>
      </c>
      <c r="C700" s="110">
        <v>331</v>
      </c>
      <c r="D700" s="110">
        <v>27.4</v>
      </c>
      <c r="E700" s="110">
        <v>51.1</v>
      </c>
      <c r="F700" s="110">
        <v>63</v>
      </c>
      <c r="G700" s="110">
        <v>5.2</v>
      </c>
      <c r="H700" s="110">
        <v>41.3</v>
      </c>
      <c r="I700" s="110">
        <v>291</v>
      </c>
      <c r="J700" s="110">
        <v>24.1</v>
      </c>
      <c r="K700" s="110">
        <v>49.8</v>
      </c>
      <c r="L700" s="110">
        <v>357</v>
      </c>
      <c r="M700" s="110">
        <v>29.5</v>
      </c>
      <c r="N700" s="110">
        <v>44</v>
      </c>
      <c r="O700" s="110">
        <v>167</v>
      </c>
      <c r="P700" s="110">
        <v>13.8</v>
      </c>
      <c r="Q700" s="110">
        <v>49.7</v>
      </c>
    </row>
    <row r="701" spans="1:17" ht="51" x14ac:dyDescent="0.2">
      <c r="A701" s="108" t="s">
        <v>1569</v>
      </c>
      <c r="B701" s="109">
        <v>2267</v>
      </c>
      <c r="C701" s="110">
        <v>512</v>
      </c>
      <c r="D701" s="110">
        <v>22.6</v>
      </c>
      <c r="E701" s="110">
        <v>48</v>
      </c>
      <c r="F701" s="110">
        <v>181</v>
      </c>
      <c r="G701" s="110">
        <v>8</v>
      </c>
      <c r="H701" s="110">
        <v>44.8</v>
      </c>
      <c r="I701" s="110">
        <v>517</v>
      </c>
      <c r="J701" s="110">
        <v>22.8</v>
      </c>
      <c r="K701" s="110">
        <v>46</v>
      </c>
      <c r="L701" s="110">
        <v>798</v>
      </c>
      <c r="M701" s="110">
        <v>35.200000000000003</v>
      </c>
      <c r="N701" s="110">
        <v>48.4</v>
      </c>
      <c r="O701" s="110">
        <v>259</v>
      </c>
      <c r="P701" s="110">
        <v>11.4</v>
      </c>
      <c r="Q701" s="110">
        <v>51.7</v>
      </c>
    </row>
    <row r="702" spans="1:17" ht="51" x14ac:dyDescent="0.2">
      <c r="A702" s="108" t="s">
        <v>1570</v>
      </c>
      <c r="B702" s="109">
        <v>1729</v>
      </c>
      <c r="C702" s="110">
        <v>364</v>
      </c>
      <c r="D702" s="110">
        <v>21.1</v>
      </c>
      <c r="E702" s="110">
        <v>49.2</v>
      </c>
      <c r="F702" s="110">
        <v>127</v>
      </c>
      <c r="G702" s="110">
        <v>7.3</v>
      </c>
      <c r="H702" s="110">
        <v>46.5</v>
      </c>
      <c r="I702" s="110">
        <v>339</v>
      </c>
      <c r="J702" s="110">
        <v>19.600000000000001</v>
      </c>
      <c r="K702" s="110">
        <v>46.3</v>
      </c>
      <c r="L702" s="110">
        <v>611</v>
      </c>
      <c r="M702" s="110">
        <v>35.299999999999997</v>
      </c>
      <c r="N702" s="110">
        <v>48</v>
      </c>
      <c r="O702" s="110">
        <v>288</v>
      </c>
      <c r="P702" s="110">
        <v>16.7</v>
      </c>
      <c r="Q702" s="110">
        <v>51</v>
      </c>
    </row>
    <row r="703" spans="1:17" ht="51" x14ac:dyDescent="0.2">
      <c r="A703" s="108" t="s">
        <v>1571</v>
      </c>
      <c r="B703" s="110">
        <v>42</v>
      </c>
      <c r="C703" s="110">
        <v>4</v>
      </c>
      <c r="D703" s="110">
        <v>9.5</v>
      </c>
      <c r="E703" s="110">
        <v>25</v>
      </c>
      <c r="F703" s="110">
        <v>3</v>
      </c>
      <c r="G703" s="110">
        <v>7.1</v>
      </c>
      <c r="H703" s="110">
        <v>66.7</v>
      </c>
      <c r="I703" s="110">
        <v>12</v>
      </c>
      <c r="J703" s="110">
        <v>28.6</v>
      </c>
      <c r="K703" s="110">
        <v>50</v>
      </c>
      <c r="L703" s="110">
        <v>13</v>
      </c>
      <c r="M703" s="110">
        <v>31</v>
      </c>
      <c r="N703" s="110">
        <v>46.2</v>
      </c>
      <c r="O703" s="110">
        <v>10</v>
      </c>
      <c r="P703" s="110">
        <v>23.8</v>
      </c>
      <c r="Q703" s="110">
        <v>50</v>
      </c>
    </row>
    <row r="704" spans="1:17" ht="51" x14ac:dyDescent="0.2">
      <c r="A704" s="108" t="s">
        <v>1572</v>
      </c>
      <c r="B704" s="110">
        <v>867</v>
      </c>
      <c r="C704" s="110">
        <v>167</v>
      </c>
      <c r="D704" s="110">
        <v>19.3</v>
      </c>
      <c r="E704" s="110">
        <v>50.3</v>
      </c>
      <c r="F704" s="110">
        <v>43</v>
      </c>
      <c r="G704" s="110">
        <v>5</v>
      </c>
      <c r="H704" s="110">
        <v>51.2</v>
      </c>
      <c r="I704" s="110">
        <v>179</v>
      </c>
      <c r="J704" s="110">
        <v>20.6</v>
      </c>
      <c r="K704" s="110">
        <v>50.8</v>
      </c>
      <c r="L704" s="110">
        <v>328</v>
      </c>
      <c r="M704" s="110">
        <v>37.799999999999997</v>
      </c>
      <c r="N704" s="110">
        <v>50</v>
      </c>
      <c r="O704" s="110">
        <v>150</v>
      </c>
      <c r="P704" s="110">
        <v>17.3</v>
      </c>
      <c r="Q704" s="110">
        <v>50.7</v>
      </c>
    </row>
    <row r="705" spans="1:17" ht="63.75" x14ac:dyDescent="0.2">
      <c r="A705" s="108" t="s">
        <v>1573</v>
      </c>
      <c r="B705" s="110">
        <v>164</v>
      </c>
      <c r="C705" s="110">
        <v>28</v>
      </c>
      <c r="D705" s="110">
        <v>17.100000000000001</v>
      </c>
      <c r="E705" s="110">
        <v>50</v>
      </c>
      <c r="F705" s="110">
        <v>2</v>
      </c>
      <c r="G705" s="110">
        <v>1.2</v>
      </c>
      <c r="H705" s="110">
        <v>50</v>
      </c>
      <c r="I705" s="110">
        <v>22</v>
      </c>
      <c r="J705" s="110">
        <v>13.4</v>
      </c>
      <c r="K705" s="110">
        <v>45.5</v>
      </c>
      <c r="L705" s="110">
        <v>54</v>
      </c>
      <c r="M705" s="110">
        <v>32.9</v>
      </c>
      <c r="N705" s="110">
        <v>51.9</v>
      </c>
      <c r="O705" s="110">
        <v>58</v>
      </c>
      <c r="P705" s="110">
        <v>35.4</v>
      </c>
      <c r="Q705" s="110">
        <v>46.6</v>
      </c>
    </row>
    <row r="706" spans="1:17" ht="51" x14ac:dyDescent="0.2">
      <c r="A706" s="108" t="s">
        <v>1574</v>
      </c>
      <c r="B706" s="110">
        <v>550</v>
      </c>
      <c r="C706" s="110">
        <v>96</v>
      </c>
      <c r="D706" s="110">
        <v>17.5</v>
      </c>
      <c r="E706" s="110">
        <v>45.8</v>
      </c>
      <c r="F706" s="110">
        <v>18</v>
      </c>
      <c r="G706" s="110">
        <v>3.3</v>
      </c>
      <c r="H706" s="110">
        <v>38.9</v>
      </c>
      <c r="I706" s="110">
        <v>81</v>
      </c>
      <c r="J706" s="110">
        <v>14.7</v>
      </c>
      <c r="K706" s="110">
        <v>46.9</v>
      </c>
      <c r="L706" s="110">
        <v>220</v>
      </c>
      <c r="M706" s="110">
        <v>40</v>
      </c>
      <c r="N706" s="110">
        <v>51.4</v>
      </c>
      <c r="O706" s="110">
        <v>135</v>
      </c>
      <c r="P706" s="110">
        <v>24.5</v>
      </c>
      <c r="Q706" s="110">
        <v>45.2</v>
      </c>
    </row>
    <row r="707" spans="1:17" ht="51" x14ac:dyDescent="0.2">
      <c r="A707" s="108" t="s">
        <v>1575</v>
      </c>
      <c r="B707" s="110">
        <v>205</v>
      </c>
      <c r="C707" s="110">
        <v>29</v>
      </c>
      <c r="D707" s="110">
        <v>14.1</v>
      </c>
      <c r="E707" s="110">
        <v>48.3</v>
      </c>
      <c r="F707" s="110">
        <v>13</v>
      </c>
      <c r="G707" s="110">
        <v>6.3</v>
      </c>
      <c r="H707" s="110">
        <v>23.1</v>
      </c>
      <c r="I707" s="110">
        <v>21</v>
      </c>
      <c r="J707" s="110">
        <v>10.199999999999999</v>
      </c>
      <c r="K707" s="110">
        <v>42.9</v>
      </c>
      <c r="L707" s="110">
        <v>75</v>
      </c>
      <c r="M707" s="110">
        <v>36.6</v>
      </c>
      <c r="N707" s="110">
        <v>53.3</v>
      </c>
      <c r="O707" s="110">
        <v>67</v>
      </c>
      <c r="P707" s="110">
        <v>32.700000000000003</v>
      </c>
      <c r="Q707" s="110">
        <v>47.8</v>
      </c>
    </row>
    <row r="708" spans="1:17" ht="51" x14ac:dyDescent="0.2">
      <c r="A708" s="108" t="s">
        <v>1576</v>
      </c>
      <c r="B708" s="110">
        <v>321</v>
      </c>
      <c r="C708" s="110">
        <v>73</v>
      </c>
      <c r="D708" s="110">
        <v>22.7</v>
      </c>
      <c r="E708" s="110">
        <v>45.2</v>
      </c>
      <c r="F708" s="110">
        <v>22</v>
      </c>
      <c r="G708" s="110">
        <v>6.9</v>
      </c>
      <c r="H708" s="110">
        <v>40.9</v>
      </c>
      <c r="I708" s="110">
        <v>58</v>
      </c>
      <c r="J708" s="110">
        <v>18.100000000000001</v>
      </c>
      <c r="K708" s="110">
        <v>53.4</v>
      </c>
      <c r="L708" s="110">
        <v>93</v>
      </c>
      <c r="M708" s="110">
        <v>29</v>
      </c>
      <c r="N708" s="110">
        <v>46.2</v>
      </c>
      <c r="O708" s="110">
        <v>75</v>
      </c>
      <c r="P708" s="110">
        <v>23.4</v>
      </c>
      <c r="Q708" s="110">
        <v>56</v>
      </c>
    </row>
    <row r="709" spans="1:17" ht="63.75" x14ac:dyDescent="0.2">
      <c r="A709" s="108" t="s">
        <v>1577</v>
      </c>
      <c r="B709" s="110">
        <v>880</v>
      </c>
      <c r="C709" s="110">
        <v>220</v>
      </c>
      <c r="D709" s="110">
        <v>25</v>
      </c>
      <c r="E709" s="110">
        <v>53.2</v>
      </c>
      <c r="F709" s="110">
        <v>62</v>
      </c>
      <c r="G709" s="110">
        <v>7</v>
      </c>
      <c r="H709" s="110">
        <v>43.5</v>
      </c>
      <c r="I709" s="110">
        <v>198</v>
      </c>
      <c r="J709" s="110">
        <v>22.5</v>
      </c>
      <c r="K709" s="110">
        <v>51</v>
      </c>
      <c r="L709" s="110">
        <v>288</v>
      </c>
      <c r="M709" s="110">
        <v>32.700000000000003</v>
      </c>
      <c r="N709" s="110">
        <v>46.9</v>
      </c>
      <c r="O709" s="110">
        <v>112</v>
      </c>
      <c r="P709" s="110">
        <v>12.7</v>
      </c>
      <c r="Q709" s="110">
        <v>47.3</v>
      </c>
    </row>
    <row r="710" spans="1:17" ht="63.75" x14ac:dyDescent="0.2">
      <c r="A710" s="108" t="s">
        <v>1578</v>
      </c>
      <c r="B710" s="110">
        <v>230</v>
      </c>
      <c r="C710" s="110">
        <v>24</v>
      </c>
      <c r="D710" s="110">
        <v>10.4</v>
      </c>
      <c r="E710" s="110">
        <v>50</v>
      </c>
      <c r="F710" s="110">
        <v>9</v>
      </c>
      <c r="G710" s="110">
        <v>3.9</v>
      </c>
      <c r="H710" s="110">
        <v>44.4</v>
      </c>
      <c r="I710" s="110">
        <v>29</v>
      </c>
      <c r="J710" s="110">
        <v>12.6</v>
      </c>
      <c r="K710" s="110">
        <v>37.9</v>
      </c>
      <c r="L710" s="110">
        <v>101</v>
      </c>
      <c r="M710" s="110">
        <v>43.9</v>
      </c>
      <c r="N710" s="110">
        <v>44.6</v>
      </c>
      <c r="O710" s="110">
        <v>67</v>
      </c>
      <c r="P710" s="110">
        <v>29.1</v>
      </c>
      <c r="Q710" s="110">
        <v>43.3</v>
      </c>
    </row>
    <row r="711" spans="1:17" ht="63.75" x14ac:dyDescent="0.2">
      <c r="A711" s="108" t="s">
        <v>1579</v>
      </c>
      <c r="B711" s="110">
        <v>179</v>
      </c>
      <c r="C711" s="110">
        <v>30</v>
      </c>
      <c r="D711" s="110">
        <v>16.8</v>
      </c>
      <c r="E711" s="110">
        <v>53.3</v>
      </c>
      <c r="F711" s="110">
        <v>3</v>
      </c>
      <c r="G711" s="110">
        <v>1.7</v>
      </c>
      <c r="H711" s="110">
        <v>33.299999999999997</v>
      </c>
      <c r="I711" s="110">
        <v>19</v>
      </c>
      <c r="J711" s="110">
        <v>10.6</v>
      </c>
      <c r="K711" s="110">
        <v>57.9</v>
      </c>
      <c r="L711" s="110">
        <v>71</v>
      </c>
      <c r="M711" s="110">
        <v>39.700000000000003</v>
      </c>
      <c r="N711" s="110">
        <v>43.7</v>
      </c>
      <c r="O711" s="110">
        <v>56</v>
      </c>
      <c r="P711" s="110">
        <v>31.3</v>
      </c>
      <c r="Q711" s="110">
        <v>50</v>
      </c>
    </row>
    <row r="712" spans="1:17" ht="63.75" x14ac:dyDescent="0.2">
      <c r="A712" s="108" t="s">
        <v>1580</v>
      </c>
      <c r="B712" s="110">
        <v>704</v>
      </c>
      <c r="C712" s="110">
        <v>155</v>
      </c>
      <c r="D712" s="110">
        <v>22</v>
      </c>
      <c r="E712" s="110">
        <v>51</v>
      </c>
      <c r="F712" s="110">
        <v>55</v>
      </c>
      <c r="G712" s="110">
        <v>7.8</v>
      </c>
      <c r="H712" s="110">
        <v>40</v>
      </c>
      <c r="I712" s="110">
        <v>133</v>
      </c>
      <c r="J712" s="110">
        <v>18.899999999999999</v>
      </c>
      <c r="K712" s="110">
        <v>48.1</v>
      </c>
      <c r="L712" s="110">
        <v>227</v>
      </c>
      <c r="M712" s="110">
        <v>32.200000000000003</v>
      </c>
      <c r="N712" s="110">
        <v>48.5</v>
      </c>
      <c r="O712" s="110">
        <v>134</v>
      </c>
      <c r="P712" s="110">
        <v>19</v>
      </c>
      <c r="Q712" s="110">
        <v>49.3</v>
      </c>
    </row>
    <row r="713" spans="1:17" ht="51" x14ac:dyDescent="0.2">
      <c r="A713" s="108" t="s">
        <v>1581</v>
      </c>
      <c r="B713" s="110">
        <v>306</v>
      </c>
      <c r="C713" s="110">
        <v>56</v>
      </c>
      <c r="D713" s="110">
        <v>18.3</v>
      </c>
      <c r="E713" s="110">
        <v>53.6</v>
      </c>
      <c r="F713" s="110">
        <v>18</v>
      </c>
      <c r="G713" s="110">
        <v>5.9</v>
      </c>
      <c r="H713" s="110">
        <v>38.9</v>
      </c>
      <c r="I713" s="110">
        <v>54</v>
      </c>
      <c r="J713" s="110">
        <v>17.600000000000001</v>
      </c>
      <c r="K713" s="110">
        <v>46.3</v>
      </c>
      <c r="L713" s="110">
        <v>106</v>
      </c>
      <c r="M713" s="110">
        <v>34.6</v>
      </c>
      <c r="N713" s="110">
        <v>47.2</v>
      </c>
      <c r="O713" s="110">
        <v>72</v>
      </c>
      <c r="P713" s="110">
        <v>23.5</v>
      </c>
      <c r="Q713" s="110">
        <v>47.2</v>
      </c>
    </row>
    <row r="714" spans="1:17" ht="63.75" x14ac:dyDescent="0.2">
      <c r="A714" s="108" t="s">
        <v>1582</v>
      </c>
      <c r="B714" s="110">
        <v>99</v>
      </c>
      <c r="C714" s="110">
        <v>11</v>
      </c>
      <c r="D714" s="110">
        <v>11.1</v>
      </c>
      <c r="E714" s="110">
        <v>18.2</v>
      </c>
      <c r="F714" s="110">
        <v>10</v>
      </c>
      <c r="G714" s="110">
        <v>10.1</v>
      </c>
      <c r="H714" s="110">
        <v>50</v>
      </c>
      <c r="I714" s="110">
        <v>11</v>
      </c>
      <c r="J714" s="110">
        <v>11.1</v>
      </c>
      <c r="K714" s="110">
        <v>36.4</v>
      </c>
      <c r="L714" s="110">
        <v>29</v>
      </c>
      <c r="M714" s="110">
        <v>29.3</v>
      </c>
      <c r="N714" s="110">
        <v>44.8</v>
      </c>
      <c r="O714" s="110">
        <v>38</v>
      </c>
      <c r="P714" s="110">
        <v>38.4</v>
      </c>
      <c r="Q714" s="110">
        <v>47.4</v>
      </c>
    </row>
    <row r="715" spans="1:17" ht="63.75" x14ac:dyDescent="0.2">
      <c r="A715" s="108" t="s">
        <v>1583</v>
      </c>
      <c r="B715" s="110">
        <v>466</v>
      </c>
      <c r="C715" s="110">
        <v>74</v>
      </c>
      <c r="D715" s="110">
        <v>15.9</v>
      </c>
      <c r="E715" s="110">
        <v>37.799999999999997</v>
      </c>
      <c r="F715" s="110">
        <v>31</v>
      </c>
      <c r="G715" s="110">
        <v>6.7</v>
      </c>
      <c r="H715" s="110">
        <v>41.9</v>
      </c>
      <c r="I715" s="110">
        <v>90</v>
      </c>
      <c r="J715" s="110">
        <v>19.3</v>
      </c>
      <c r="K715" s="110">
        <v>45.6</v>
      </c>
      <c r="L715" s="110">
        <v>189</v>
      </c>
      <c r="M715" s="110">
        <v>40.6</v>
      </c>
      <c r="N715" s="110">
        <v>42.9</v>
      </c>
      <c r="O715" s="110">
        <v>82</v>
      </c>
      <c r="P715" s="110">
        <v>17.600000000000001</v>
      </c>
      <c r="Q715" s="110">
        <v>52.4</v>
      </c>
    </row>
    <row r="716" spans="1:17" ht="51" x14ac:dyDescent="0.2">
      <c r="A716" s="108" t="s">
        <v>1584</v>
      </c>
      <c r="B716" s="110">
        <v>44</v>
      </c>
      <c r="C716" s="110">
        <v>15</v>
      </c>
      <c r="D716" s="110">
        <v>34.1</v>
      </c>
      <c r="E716" s="110">
        <v>40</v>
      </c>
      <c r="F716" s="110">
        <v>1</v>
      </c>
      <c r="G716" s="110">
        <v>2.2999999999999998</v>
      </c>
      <c r="H716" s="110">
        <v>0</v>
      </c>
      <c r="I716" s="110">
        <v>7</v>
      </c>
      <c r="J716" s="110">
        <v>15.9</v>
      </c>
      <c r="K716" s="110">
        <v>28.6</v>
      </c>
      <c r="L716" s="110">
        <v>13</v>
      </c>
      <c r="M716" s="110">
        <v>29.5</v>
      </c>
      <c r="N716" s="110">
        <v>46.2</v>
      </c>
      <c r="O716" s="110">
        <v>8</v>
      </c>
      <c r="P716" s="110">
        <v>18.2</v>
      </c>
      <c r="Q716" s="110">
        <v>50</v>
      </c>
    </row>
    <row r="717" spans="1:17" ht="63.75" x14ac:dyDescent="0.2">
      <c r="A717" s="108" t="s">
        <v>1585</v>
      </c>
      <c r="B717" s="109">
        <v>1939</v>
      </c>
      <c r="C717" s="110">
        <v>448</v>
      </c>
      <c r="D717" s="110">
        <v>23.1</v>
      </c>
      <c r="E717" s="110">
        <v>48</v>
      </c>
      <c r="F717" s="110">
        <v>116</v>
      </c>
      <c r="G717" s="110">
        <v>6</v>
      </c>
      <c r="H717" s="110">
        <v>44</v>
      </c>
      <c r="I717" s="110">
        <v>457</v>
      </c>
      <c r="J717" s="110">
        <v>23.6</v>
      </c>
      <c r="K717" s="110">
        <v>49.2</v>
      </c>
      <c r="L717" s="110">
        <v>601</v>
      </c>
      <c r="M717" s="110">
        <v>31</v>
      </c>
      <c r="N717" s="110">
        <v>46.1</v>
      </c>
      <c r="O717" s="110">
        <v>317</v>
      </c>
      <c r="P717" s="110">
        <v>16.3</v>
      </c>
      <c r="Q717" s="110">
        <v>51.1</v>
      </c>
    </row>
    <row r="718" spans="1:17" ht="51" x14ac:dyDescent="0.2">
      <c r="A718" s="108" t="s">
        <v>1586</v>
      </c>
      <c r="B718" s="109">
        <v>3253</v>
      </c>
      <c r="C718" s="110">
        <v>693</v>
      </c>
      <c r="D718" s="110">
        <v>21.3</v>
      </c>
      <c r="E718" s="110">
        <v>48.2</v>
      </c>
      <c r="F718" s="110">
        <v>199</v>
      </c>
      <c r="G718" s="110">
        <v>6.1</v>
      </c>
      <c r="H718" s="110">
        <v>48.7</v>
      </c>
      <c r="I718" s="110">
        <v>677</v>
      </c>
      <c r="J718" s="110">
        <v>20.8</v>
      </c>
      <c r="K718" s="110">
        <v>49.3</v>
      </c>
      <c r="L718" s="109">
        <v>1114</v>
      </c>
      <c r="M718" s="110">
        <v>34.200000000000003</v>
      </c>
      <c r="N718" s="110">
        <v>49.6</v>
      </c>
      <c r="O718" s="110">
        <v>570</v>
      </c>
      <c r="P718" s="110">
        <v>17.5</v>
      </c>
      <c r="Q718" s="110">
        <v>46</v>
      </c>
    </row>
    <row r="719" spans="1:17" ht="63.75" x14ac:dyDescent="0.2">
      <c r="A719" s="108" t="s">
        <v>1587</v>
      </c>
      <c r="B719" s="110">
        <v>649</v>
      </c>
      <c r="C719" s="110">
        <v>157</v>
      </c>
      <c r="D719" s="110">
        <v>24.2</v>
      </c>
      <c r="E719" s="110">
        <v>47.8</v>
      </c>
      <c r="F719" s="110">
        <v>39</v>
      </c>
      <c r="G719" s="110">
        <v>6</v>
      </c>
      <c r="H719" s="110">
        <v>43.6</v>
      </c>
      <c r="I719" s="110">
        <v>170</v>
      </c>
      <c r="J719" s="110">
        <v>26.2</v>
      </c>
      <c r="K719" s="110">
        <v>50.6</v>
      </c>
      <c r="L719" s="110">
        <v>187</v>
      </c>
      <c r="M719" s="110">
        <v>28.8</v>
      </c>
      <c r="N719" s="110">
        <v>48.7</v>
      </c>
      <c r="O719" s="110">
        <v>96</v>
      </c>
      <c r="P719" s="110">
        <v>14.8</v>
      </c>
      <c r="Q719" s="110">
        <v>47.9</v>
      </c>
    </row>
    <row r="720" spans="1:17" ht="63.75" x14ac:dyDescent="0.2">
      <c r="A720" s="108" t="s">
        <v>1588</v>
      </c>
      <c r="B720" s="110">
        <v>106</v>
      </c>
      <c r="C720" s="110">
        <v>11</v>
      </c>
      <c r="D720" s="110">
        <v>10.4</v>
      </c>
      <c r="E720" s="110">
        <v>63.6</v>
      </c>
      <c r="F720" s="110">
        <v>6</v>
      </c>
      <c r="G720" s="110">
        <v>5.7</v>
      </c>
      <c r="H720" s="110">
        <v>66.7</v>
      </c>
      <c r="I720" s="110">
        <v>18</v>
      </c>
      <c r="J720" s="110">
        <v>17</v>
      </c>
      <c r="K720" s="110">
        <v>33.299999999999997</v>
      </c>
      <c r="L720" s="110">
        <v>40</v>
      </c>
      <c r="M720" s="110">
        <v>37.700000000000003</v>
      </c>
      <c r="N720" s="110">
        <v>47.5</v>
      </c>
      <c r="O720" s="110">
        <v>31</v>
      </c>
      <c r="P720" s="110">
        <v>29.2</v>
      </c>
      <c r="Q720" s="110">
        <v>51.6</v>
      </c>
    </row>
    <row r="721" spans="1:17" ht="63.75" x14ac:dyDescent="0.2">
      <c r="A721" s="108" t="s">
        <v>1589</v>
      </c>
      <c r="B721" s="110">
        <v>303</v>
      </c>
      <c r="C721" s="110">
        <v>66</v>
      </c>
      <c r="D721" s="110">
        <v>21.8</v>
      </c>
      <c r="E721" s="110">
        <v>50</v>
      </c>
      <c r="F721" s="110">
        <v>9</v>
      </c>
      <c r="G721" s="110">
        <v>3</v>
      </c>
      <c r="H721" s="110">
        <v>44.4</v>
      </c>
      <c r="I721" s="110">
        <v>64</v>
      </c>
      <c r="J721" s="110">
        <v>21.1</v>
      </c>
      <c r="K721" s="110">
        <v>51.6</v>
      </c>
      <c r="L721" s="110">
        <v>99</v>
      </c>
      <c r="M721" s="110">
        <v>32.700000000000003</v>
      </c>
      <c r="N721" s="110">
        <v>47.5</v>
      </c>
      <c r="O721" s="110">
        <v>65</v>
      </c>
      <c r="P721" s="110">
        <v>21.5</v>
      </c>
      <c r="Q721" s="110">
        <v>41.5</v>
      </c>
    </row>
    <row r="722" spans="1:17" ht="63.75" x14ac:dyDescent="0.2">
      <c r="A722" s="108" t="s">
        <v>1590</v>
      </c>
      <c r="B722" s="110">
        <v>438</v>
      </c>
      <c r="C722" s="110">
        <v>88</v>
      </c>
      <c r="D722" s="110">
        <v>20.100000000000001</v>
      </c>
      <c r="E722" s="110">
        <v>45.5</v>
      </c>
      <c r="F722" s="110">
        <v>25</v>
      </c>
      <c r="G722" s="110">
        <v>5.7</v>
      </c>
      <c r="H722" s="110">
        <v>44</v>
      </c>
      <c r="I722" s="110">
        <v>96</v>
      </c>
      <c r="J722" s="110">
        <v>21.9</v>
      </c>
      <c r="K722" s="110">
        <v>49</v>
      </c>
      <c r="L722" s="110">
        <v>139</v>
      </c>
      <c r="M722" s="110">
        <v>31.7</v>
      </c>
      <c r="N722" s="110">
        <v>48.9</v>
      </c>
      <c r="O722" s="110">
        <v>90</v>
      </c>
      <c r="P722" s="110">
        <v>20.5</v>
      </c>
      <c r="Q722" s="110">
        <v>52.2</v>
      </c>
    </row>
    <row r="723" spans="1:17" ht="51" x14ac:dyDescent="0.2">
      <c r="A723" s="108" t="s">
        <v>1591</v>
      </c>
      <c r="B723" s="110">
        <v>62</v>
      </c>
      <c r="C723" s="110">
        <v>9</v>
      </c>
      <c r="D723" s="110">
        <v>14.5</v>
      </c>
      <c r="E723" s="110">
        <v>66.7</v>
      </c>
      <c r="F723" s="110">
        <v>2</v>
      </c>
      <c r="G723" s="110">
        <v>3.2</v>
      </c>
      <c r="H723" s="110">
        <v>0</v>
      </c>
      <c r="I723" s="110">
        <v>9</v>
      </c>
      <c r="J723" s="110">
        <v>14.5</v>
      </c>
      <c r="K723" s="110">
        <v>66.7</v>
      </c>
      <c r="L723" s="110">
        <v>22</v>
      </c>
      <c r="M723" s="110">
        <v>35.5</v>
      </c>
      <c r="N723" s="110">
        <v>40.9</v>
      </c>
      <c r="O723" s="110">
        <v>20</v>
      </c>
      <c r="P723" s="110">
        <v>32.299999999999997</v>
      </c>
      <c r="Q723" s="110">
        <v>30</v>
      </c>
    </row>
    <row r="724" spans="1:17" ht="63.75" x14ac:dyDescent="0.2">
      <c r="A724" s="108" t="s">
        <v>1592</v>
      </c>
      <c r="B724" s="110">
        <v>410</v>
      </c>
      <c r="C724" s="110">
        <v>61</v>
      </c>
      <c r="D724" s="110">
        <v>14.9</v>
      </c>
      <c r="E724" s="110">
        <v>41</v>
      </c>
      <c r="F724" s="110">
        <v>13</v>
      </c>
      <c r="G724" s="110">
        <v>3.2</v>
      </c>
      <c r="H724" s="110">
        <v>30.8</v>
      </c>
      <c r="I724" s="110">
        <v>53</v>
      </c>
      <c r="J724" s="110">
        <v>12.9</v>
      </c>
      <c r="K724" s="110">
        <v>50.9</v>
      </c>
      <c r="L724" s="110">
        <v>178</v>
      </c>
      <c r="M724" s="110">
        <v>43.4</v>
      </c>
      <c r="N724" s="110">
        <v>46.6</v>
      </c>
      <c r="O724" s="110">
        <v>105</v>
      </c>
      <c r="P724" s="110">
        <v>25.6</v>
      </c>
      <c r="Q724" s="110">
        <v>52.4</v>
      </c>
    </row>
    <row r="725" spans="1:17" ht="51" x14ac:dyDescent="0.2">
      <c r="A725" s="108" t="s">
        <v>1593</v>
      </c>
      <c r="B725" s="110">
        <v>467</v>
      </c>
      <c r="C725" s="110">
        <v>70</v>
      </c>
      <c r="D725" s="110">
        <v>15</v>
      </c>
      <c r="E725" s="110">
        <v>62.9</v>
      </c>
      <c r="F725" s="110">
        <v>16</v>
      </c>
      <c r="G725" s="110">
        <v>3.4</v>
      </c>
      <c r="H725" s="110">
        <v>62.5</v>
      </c>
      <c r="I725" s="110">
        <v>68</v>
      </c>
      <c r="J725" s="110">
        <v>14.6</v>
      </c>
      <c r="K725" s="110">
        <v>45.6</v>
      </c>
      <c r="L725" s="110">
        <v>168</v>
      </c>
      <c r="M725" s="110">
        <v>36</v>
      </c>
      <c r="N725" s="110">
        <v>49.4</v>
      </c>
      <c r="O725" s="110">
        <v>145</v>
      </c>
      <c r="P725" s="110">
        <v>31</v>
      </c>
      <c r="Q725" s="110">
        <v>48.3</v>
      </c>
    </row>
    <row r="726" spans="1:17" ht="51" x14ac:dyDescent="0.2">
      <c r="A726" s="108" t="s">
        <v>1594</v>
      </c>
      <c r="B726" s="110">
        <v>142</v>
      </c>
      <c r="C726" s="110">
        <v>30</v>
      </c>
      <c r="D726" s="110">
        <v>21.1</v>
      </c>
      <c r="E726" s="110">
        <v>30</v>
      </c>
      <c r="F726" s="110">
        <v>10</v>
      </c>
      <c r="G726" s="110">
        <v>7</v>
      </c>
      <c r="H726" s="110">
        <v>50</v>
      </c>
      <c r="I726" s="110">
        <v>29</v>
      </c>
      <c r="J726" s="110">
        <v>20.399999999999999</v>
      </c>
      <c r="K726" s="110">
        <v>34.5</v>
      </c>
      <c r="L726" s="110">
        <v>47</v>
      </c>
      <c r="M726" s="110">
        <v>33.1</v>
      </c>
      <c r="N726" s="110">
        <v>51.1</v>
      </c>
      <c r="O726" s="110">
        <v>26</v>
      </c>
      <c r="P726" s="110">
        <v>18.3</v>
      </c>
      <c r="Q726" s="110">
        <v>53.8</v>
      </c>
    </row>
    <row r="727" spans="1:17" ht="63.75" x14ac:dyDescent="0.2">
      <c r="A727" s="108" t="s">
        <v>1595</v>
      </c>
      <c r="B727" s="110">
        <v>68</v>
      </c>
      <c r="C727" s="110">
        <v>15</v>
      </c>
      <c r="D727" s="110">
        <v>22.1</v>
      </c>
      <c r="E727" s="110">
        <v>26.7</v>
      </c>
      <c r="F727" s="110">
        <v>2</v>
      </c>
      <c r="G727" s="110">
        <v>2.9</v>
      </c>
      <c r="H727" s="110">
        <v>0</v>
      </c>
      <c r="I727" s="110">
        <v>14</v>
      </c>
      <c r="J727" s="110">
        <v>20.6</v>
      </c>
      <c r="K727" s="110">
        <v>42.9</v>
      </c>
      <c r="L727" s="110">
        <v>18</v>
      </c>
      <c r="M727" s="110">
        <v>26.5</v>
      </c>
      <c r="N727" s="110">
        <v>33.299999999999997</v>
      </c>
      <c r="O727" s="110">
        <v>19</v>
      </c>
      <c r="P727" s="110">
        <v>27.9</v>
      </c>
      <c r="Q727" s="110">
        <v>52.6</v>
      </c>
    </row>
    <row r="728" spans="1:17" ht="51" x14ac:dyDescent="0.2">
      <c r="A728" s="108" t="s">
        <v>1596</v>
      </c>
      <c r="B728" s="110">
        <v>615</v>
      </c>
      <c r="C728" s="110">
        <v>163</v>
      </c>
      <c r="D728" s="110">
        <v>26.5</v>
      </c>
      <c r="E728" s="110">
        <v>51.5</v>
      </c>
      <c r="F728" s="110">
        <v>42</v>
      </c>
      <c r="G728" s="110">
        <v>6.8</v>
      </c>
      <c r="H728" s="110">
        <v>38.1</v>
      </c>
      <c r="I728" s="110">
        <v>132</v>
      </c>
      <c r="J728" s="110">
        <v>21.5</v>
      </c>
      <c r="K728" s="110">
        <v>51.5</v>
      </c>
      <c r="L728" s="110">
        <v>205</v>
      </c>
      <c r="M728" s="110">
        <v>33.299999999999997</v>
      </c>
      <c r="N728" s="110">
        <v>47.3</v>
      </c>
      <c r="O728" s="110">
        <v>73</v>
      </c>
      <c r="P728" s="110">
        <v>11.9</v>
      </c>
      <c r="Q728" s="110">
        <v>43.8</v>
      </c>
    </row>
    <row r="729" spans="1:17" ht="63.75" x14ac:dyDescent="0.2">
      <c r="A729" s="108" t="s">
        <v>1597</v>
      </c>
      <c r="B729" s="109">
        <v>1681</v>
      </c>
      <c r="C729" s="110">
        <v>345</v>
      </c>
      <c r="D729" s="110">
        <v>20.5</v>
      </c>
      <c r="E729" s="110">
        <v>51.6</v>
      </c>
      <c r="F729" s="110">
        <v>115</v>
      </c>
      <c r="G729" s="110">
        <v>6.8</v>
      </c>
      <c r="H729" s="110">
        <v>36.5</v>
      </c>
      <c r="I729" s="110">
        <v>349</v>
      </c>
      <c r="J729" s="110">
        <v>20.8</v>
      </c>
      <c r="K729" s="110">
        <v>49.3</v>
      </c>
      <c r="L729" s="110">
        <v>543</v>
      </c>
      <c r="M729" s="110">
        <v>32.299999999999997</v>
      </c>
      <c r="N729" s="110">
        <v>49.5</v>
      </c>
      <c r="O729" s="110">
        <v>329</v>
      </c>
      <c r="P729" s="110">
        <v>19.600000000000001</v>
      </c>
      <c r="Q729" s="110">
        <v>54.4</v>
      </c>
    </row>
    <row r="730" spans="1:17" ht="51" x14ac:dyDescent="0.2">
      <c r="A730" s="108" t="s">
        <v>1598</v>
      </c>
      <c r="B730" s="110">
        <v>57</v>
      </c>
      <c r="C730" s="110">
        <v>17</v>
      </c>
      <c r="D730" s="110">
        <v>29.8</v>
      </c>
      <c r="E730" s="110">
        <v>52.9</v>
      </c>
      <c r="F730" s="110">
        <v>2</v>
      </c>
      <c r="G730" s="110">
        <v>3.5</v>
      </c>
      <c r="H730" s="110">
        <v>100</v>
      </c>
      <c r="I730" s="110">
        <v>12</v>
      </c>
      <c r="J730" s="110">
        <v>21.1</v>
      </c>
      <c r="K730" s="110">
        <v>50</v>
      </c>
      <c r="L730" s="110">
        <v>15</v>
      </c>
      <c r="M730" s="110">
        <v>26.3</v>
      </c>
      <c r="N730" s="110">
        <v>46.7</v>
      </c>
      <c r="O730" s="110">
        <v>11</v>
      </c>
      <c r="P730" s="110">
        <v>19.3</v>
      </c>
      <c r="Q730" s="110">
        <v>54.5</v>
      </c>
    </row>
    <row r="731" spans="1:17" ht="63.75" x14ac:dyDescent="0.2">
      <c r="A731" s="108" t="s">
        <v>1599</v>
      </c>
      <c r="B731" s="110">
        <v>310</v>
      </c>
      <c r="C731" s="110">
        <v>98</v>
      </c>
      <c r="D731" s="110">
        <v>31.6</v>
      </c>
      <c r="E731" s="110">
        <v>43.9</v>
      </c>
      <c r="F731" s="110">
        <v>24</v>
      </c>
      <c r="G731" s="110">
        <v>7.7</v>
      </c>
      <c r="H731" s="110">
        <v>66.7</v>
      </c>
      <c r="I731" s="110">
        <v>79</v>
      </c>
      <c r="J731" s="110">
        <v>25.5</v>
      </c>
      <c r="K731" s="110">
        <v>46.8</v>
      </c>
      <c r="L731" s="110">
        <v>84</v>
      </c>
      <c r="M731" s="110">
        <v>27.1</v>
      </c>
      <c r="N731" s="110">
        <v>47.6</v>
      </c>
      <c r="O731" s="110">
        <v>25</v>
      </c>
      <c r="P731" s="110">
        <v>8.1</v>
      </c>
      <c r="Q731" s="110">
        <v>56</v>
      </c>
    </row>
    <row r="732" spans="1:17" ht="51" x14ac:dyDescent="0.2">
      <c r="A732" s="108" t="s">
        <v>1600</v>
      </c>
      <c r="B732" s="110">
        <v>39</v>
      </c>
      <c r="C732" s="110">
        <v>14</v>
      </c>
      <c r="D732" s="110">
        <v>35.9</v>
      </c>
      <c r="E732" s="110">
        <v>35.700000000000003</v>
      </c>
      <c r="F732" s="110">
        <v>2</v>
      </c>
      <c r="G732" s="110">
        <v>5.0999999999999996</v>
      </c>
      <c r="H732" s="110">
        <v>50</v>
      </c>
      <c r="I732" s="110">
        <v>8</v>
      </c>
      <c r="J732" s="110">
        <v>20.5</v>
      </c>
      <c r="K732" s="110">
        <v>50</v>
      </c>
      <c r="L732" s="110">
        <v>8</v>
      </c>
      <c r="M732" s="110">
        <v>20.5</v>
      </c>
      <c r="N732" s="110">
        <v>37.5</v>
      </c>
      <c r="O732" s="110">
        <v>7</v>
      </c>
      <c r="P732" s="110">
        <v>17.899999999999999</v>
      </c>
      <c r="Q732" s="110">
        <v>28.6</v>
      </c>
    </row>
    <row r="733" spans="1:17" ht="51" x14ac:dyDescent="0.2">
      <c r="A733" s="108" t="s">
        <v>1601</v>
      </c>
      <c r="B733" s="110">
        <v>176</v>
      </c>
      <c r="C733" s="110">
        <v>40</v>
      </c>
      <c r="D733" s="110">
        <v>22.7</v>
      </c>
      <c r="E733" s="110">
        <v>50</v>
      </c>
      <c r="F733" s="110">
        <v>7</v>
      </c>
      <c r="G733" s="110">
        <v>4</v>
      </c>
      <c r="H733" s="110">
        <v>28.6</v>
      </c>
      <c r="I733" s="110">
        <v>36</v>
      </c>
      <c r="J733" s="110">
        <v>20.5</v>
      </c>
      <c r="K733" s="110">
        <v>52.8</v>
      </c>
      <c r="L733" s="110">
        <v>60</v>
      </c>
      <c r="M733" s="110">
        <v>34.1</v>
      </c>
      <c r="N733" s="110">
        <v>46.7</v>
      </c>
      <c r="O733" s="110">
        <v>33</v>
      </c>
      <c r="P733" s="110">
        <v>18.8</v>
      </c>
      <c r="Q733" s="110">
        <v>36.4</v>
      </c>
    </row>
    <row r="734" spans="1:17" ht="63.75" x14ac:dyDescent="0.2">
      <c r="A734" s="108" t="s">
        <v>1602</v>
      </c>
      <c r="B734" s="110">
        <v>146</v>
      </c>
      <c r="C734" s="110">
        <v>24</v>
      </c>
      <c r="D734" s="110">
        <v>16.399999999999999</v>
      </c>
      <c r="E734" s="110">
        <v>37.5</v>
      </c>
      <c r="F734" s="110">
        <v>8</v>
      </c>
      <c r="G734" s="110">
        <v>5.5</v>
      </c>
      <c r="H734" s="110">
        <v>50</v>
      </c>
      <c r="I734" s="110">
        <v>18</v>
      </c>
      <c r="J734" s="110">
        <v>12.3</v>
      </c>
      <c r="K734" s="110">
        <v>44.4</v>
      </c>
      <c r="L734" s="110">
        <v>49</v>
      </c>
      <c r="M734" s="110">
        <v>33.6</v>
      </c>
      <c r="N734" s="110">
        <v>49</v>
      </c>
      <c r="O734" s="110">
        <v>47</v>
      </c>
      <c r="P734" s="110">
        <v>32.200000000000003</v>
      </c>
      <c r="Q734" s="110">
        <v>44.7</v>
      </c>
    </row>
    <row r="735" spans="1:17" ht="51" x14ac:dyDescent="0.2">
      <c r="A735" s="108" t="s">
        <v>1603</v>
      </c>
      <c r="B735" s="110">
        <v>264</v>
      </c>
      <c r="C735" s="110">
        <v>56</v>
      </c>
      <c r="D735" s="110">
        <v>21.2</v>
      </c>
      <c r="E735" s="110">
        <v>33.9</v>
      </c>
      <c r="F735" s="110">
        <v>17</v>
      </c>
      <c r="G735" s="110">
        <v>6.4</v>
      </c>
      <c r="H735" s="110">
        <v>29.4</v>
      </c>
      <c r="I735" s="110">
        <v>41</v>
      </c>
      <c r="J735" s="110">
        <v>15.5</v>
      </c>
      <c r="K735" s="110">
        <v>58.5</v>
      </c>
      <c r="L735" s="110">
        <v>102</v>
      </c>
      <c r="M735" s="110">
        <v>38.6</v>
      </c>
      <c r="N735" s="110">
        <v>45.1</v>
      </c>
      <c r="O735" s="110">
        <v>48</v>
      </c>
      <c r="P735" s="110">
        <v>18.2</v>
      </c>
      <c r="Q735" s="110">
        <v>50</v>
      </c>
    </row>
    <row r="736" spans="1:17" ht="63.75" x14ac:dyDescent="0.2">
      <c r="A736" s="108" t="s">
        <v>1604</v>
      </c>
      <c r="B736" s="110">
        <v>250</v>
      </c>
      <c r="C736" s="110">
        <v>46</v>
      </c>
      <c r="D736" s="110">
        <v>18.399999999999999</v>
      </c>
      <c r="E736" s="110">
        <v>45.7</v>
      </c>
      <c r="F736" s="110">
        <v>13</v>
      </c>
      <c r="G736" s="110">
        <v>5.2</v>
      </c>
      <c r="H736" s="110">
        <v>30.8</v>
      </c>
      <c r="I736" s="110">
        <v>58</v>
      </c>
      <c r="J736" s="110">
        <v>23.2</v>
      </c>
      <c r="K736" s="110">
        <v>44.8</v>
      </c>
      <c r="L736" s="110">
        <v>91</v>
      </c>
      <c r="M736" s="110">
        <v>36.4</v>
      </c>
      <c r="N736" s="110">
        <v>49.5</v>
      </c>
      <c r="O736" s="110">
        <v>42</v>
      </c>
      <c r="P736" s="110">
        <v>16.8</v>
      </c>
      <c r="Q736" s="110">
        <v>54.8</v>
      </c>
    </row>
    <row r="737" spans="1:17" ht="51" x14ac:dyDescent="0.2">
      <c r="A737" s="108" t="s">
        <v>1605</v>
      </c>
      <c r="B737" s="110">
        <v>230</v>
      </c>
      <c r="C737" s="110">
        <v>32</v>
      </c>
      <c r="D737" s="110">
        <v>13.9</v>
      </c>
      <c r="E737" s="110">
        <v>68.8</v>
      </c>
      <c r="F737" s="110">
        <v>14</v>
      </c>
      <c r="G737" s="110">
        <v>6.1</v>
      </c>
      <c r="H737" s="110">
        <v>28.6</v>
      </c>
      <c r="I737" s="110">
        <v>26</v>
      </c>
      <c r="J737" s="110">
        <v>11.3</v>
      </c>
      <c r="K737" s="110">
        <v>57.7</v>
      </c>
      <c r="L737" s="110">
        <v>90</v>
      </c>
      <c r="M737" s="110">
        <v>39.1</v>
      </c>
      <c r="N737" s="110">
        <v>52.2</v>
      </c>
      <c r="O737" s="110">
        <v>68</v>
      </c>
      <c r="P737" s="110">
        <v>29.6</v>
      </c>
      <c r="Q737" s="110">
        <v>44.1</v>
      </c>
    </row>
    <row r="738" spans="1:17" ht="63.75" x14ac:dyDescent="0.2">
      <c r="A738" s="108" t="s">
        <v>1606</v>
      </c>
      <c r="B738" s="110">
        <v>50</v>
      </c>
      <c r="C738" s="110">
        <v>3</v>
      </c>
      <c r="D738" s="110">
        <v>6</v>
      </c>
      <c r="E738" s="110">
        <v>66.7</v>
      </c>
      <c r="F738" s="110">
        <v>1</v>
      </c>
      <c r="G738" s="110">
        <v>2</v>
      </c>
      <c r="H738" s="110">
        <v>100</v>
      </c>
      <c r="I738" s="110">
        <v>3</v>
      </c>
      <c r="J738" s="110">
        <v>6</v>
      </c>
      <c r="K738" s="110">
        <v>33.299999999999997</v>
      </c>
      <c r="L738" s="110">
        <v>20</v>
      </c>
      <c r="M738" s="110">
        <v>40</v>
      </c>
      <c r="N738" s="110">
        <v>50</v>
      </c>
      <c r="O738" s="110">
        <v>23</v>
      </c>
      <c r="P738" s="110">
        <v>46</v>
      </c>
      <c r="Q738" s="110">
        <v>52.2</v>
      </c>
    </row>
    <row r="739" spans="1:17" ht="63.75" x14ac:dyDescent="0.2">
      <c r="A739" s="108" t="s">
        <v>1607</v>
      </c>
      <c r="B739" s="109">
        <v>1087</v>
      </c>
      <c r="C739" s="110">
        <v>226</v>
      </c>
      <c r="D739" s="110">
        <v>20.8</v>
      </c>
      <c r="E739" s="110">
        <v>43.8</v>
      </c>
      <c r="F739" s="110">
        <v>70</v>
      </c>
      <c r="G739" s="110">
        <v>6.4</v>
      </c>
      <c r="H739" s="110">
        <v>51.4</v>
      </c>
      <c r="I739" s="110">
        <v>220</v>
      </c>
      <c r="J739" s="110">
        <v>20.2</v>
      </c>
      <c r="K739" s="110">
        <v>50.9</v>
      </c>
      <c r="L739" s="110">
        <v>406</v>
      </c>
      <c r="M739" s="110">
        <v>37.4</v>
      </c>
      <c r="N739" s="110">
        <v>46.3</v>
      </c>
      <c r="O739" s="110">
        <v>165</v>
      </c>
      <c r="P739" s="110">
        <v>15.2</v>
      </c>
      <c r="Q739" s="110">
        <v>49.1</v>
      </c>
    </row>
    <row r="740" spans="1:17" ht="51" x14ac:dyDescent="0.2">
      <c r="A740" s="108" t="s">
        <v>1608</v>
      </c>
      <c r="B740" s="110">
        <v>537</v>
      </c>
      <c r="C740" s="110">
        <v>98</v>
      </c>
      <c r="D740" s="110">
        <v>18.2</v>
      </c>
      <c r="E740" s="110">
        <v>45.9</v>
      </c>
      <c r="F740" s="110">
        <v>31</v>
      </c>
      <c r="G740" s="110">
        <v>5.8</v>
      </c>
      <c r="H740" s="110">
        <v>32.299999999999997</v>
      </c>
      <c r="I740" s="110">
        <v>86</v>
      </c>
      <c r="J740" s="110">
        <v>16</v>
      </c>
      <c r="K740" s="110">
        <v>44.2</v>
      </c>
      <c r="L740" s="110">
        <v>232</v>
      </c>
      <c r="M740" s="110">
        <v>43.2</v>
      </c>
      <c r="N740" s="110">
        <v>50</v>
      </c>
      <c r="O740" s="110">
        <v>90</v>
      </c>
      <c r="P740" s="110">
        <v>16.8</v>
      </c>
      <c r="Q740" s="110">
        <v>45.6</v>
      </c>
    </row>
    <row r="741" spans="1:17" ht="51" x14ac:dyDescent="0.2">
      <c r="A741" s="108" t="s">
        <v>1609</v>
      </c>
      <c r="B741" s="110">
        <v>77</v>
      </c>
      <c r="C741" s="110">
        <v>17</v>
      </c>
      <c r="D741" s="110">
        <v>22.1</v>
      </c>
      <c r="E741" s="110">
        <v>64.7</v>
      </c>
      <c r="F741" s="110">
        <v>2</v>
      </c>
      <c r="G741" s="110">
        <v>2.6</v>
      </c>
      <c r="H741" s="110">
        <v>50</v>
      </c>
      <c r="I741" s="110">
        <v>18</v>
      </c>
      <c r="J741" s="110">
        <v>23.4</v>
      </c>
      <c r="K741" s="110">
        <v>55.6</v>
      </c>
      <c r="L741" s="110">
        <v>31</v>
      </c>
      <c r="M741" s="110">
        <v>40.299999999999997</v>
      </c>
      <c r="N741" s="110">
        <v>51.6</v>
      </c>
      <c r="O741" s="110">
        <v>9</v>
      </c>
      <c r="P741" s="110">
        <v>11.7</v>
      </c>
      <c r="Q741" s="110">
        <v>44.4</v>
      </c>
    </row>
    <row r="742" spans="1:17" ht="63.75" x14ac:dyDescent="0.2">
      <c r="A742" s="108" t="s">
        <v>1610</v>
      </c>
      <c r="B742" s="110">
        <v>193</v>
      </c>
      <c r="C742" s="110">
        <v>35</v>
      </c>
      <c r="D742" s="110">
        <v>18.100000000000001</v>
      </c>
      <c r="E742" s="110">
        <v>45.7</v>
      </c>
      <c r="F742" s="110">
        <v>12</v>
      </c>
      <c r="G742" s="110">
        <v>6.2</v>
      </c>
      <c r="H742" s="110">
        <v>25</v>
      </c>
      <c r="I742" s="110">
        <v>35</v>
      </c>
      <c r="J742" s="110">
        <v>18.100000000000001</v>
      </c>
      <c r="K742" s="110">
        <v>51.4</v>
      </c>
      <c r="L742" s="110">
        <v>73</v>
      </c>
      <c r="M742" s="110">
        <v>37.799999999999997</v>
      </c>
      <c r="N742" s="110">
        <v>42.5</v>
      </c>
      <c r="O742" s="110">
        <v>38</v>
      </c>
      <c r="P742" s="110">
        <v>19.7</v>
      </c>
      <c r="Q742" s="110">
        <v>50</v>
      </c>
    </row>
    <row r="743" spans="1:17" ht="51" x14ac:dyDescent="0.2">
      <c r="A743" s="108" t="s">
        <v>1611</v>
      </c>
      <c r="B743" s="110">
        <v>106</v>
      </c>
      <c r="C743" s="110">
        <v>16</v>
      </c>
      <c r="D743" s="110">
        <v>15.1</v>
      </c>
      <c r="E743" s="110">
        <v>56.3</v>
      </c>
      <c r="F743" s="110">
        <v>3</v>
      </c>
      <c r="G743" s="110">
        <v>2.8</v>
      </c>
      <c r="H743" s="110">
        <v>0</v>
      </c>
      <c r="I743" s="110">
        <v>10</v>
      </c>
      <c r="J743" s="110">
        <v>9.4</v>
      </c>
      <c r="K743" s="110">
        <v>30</v>
      </c>
      <c r="L743" s="110">
        <v>53</v>
      </c>
      <c r="M743" s="110">
        <v>50</v>
      </c>
      <c r="N743" s="110">
        <v>39.6</v>
      </c>
      <c r="O743" s="110">
        <v>24</v>
      </c>
      <c r="P743" s="110">
        <v>22.6</v>
      </c>
      <c r="Q743" s="110">
        <v>45.8</v>
      </c>
    </row>
    <row r="744" spans="1:17" ht="51" x14ac:dyDescent="0.2">
      <c r="A744" s="108" t="s">
        <v>1612</v>
      </c>
      <c r="B744" s="110">
        <v>170</v>
      </c>
      <c r="C744" s="110">
        <v>30</v>
      </c>
      <c r="D744" s="110">
        <v>17.600000000000001</v>
      </c>
      <c r="E744" s="110">
        <v>60</v>
      </c>
      <c r="F744" s="110">
        <v>12</v>
      </c>
      <c r="G744" s="110">
        <v>7.1</v>
      </c>
      <c r="H744" s="110">
        <v>50</v>
      </c>
      <c r="I744" s="110">
        <v>28</v>
      </c>
      <c r="J744" s="110">
        <v>16.5</v>
      </c>
      <c r="K744" s="110">
        <v>50</v>
      </c>
      <c r="L744" s="110">
        <v>58</v>
      </c>
      <c r="M744" s="110">
        <v>34.1</v>
      </c>
      <c r="N744" s="110">
        <v>43.1</v>
      </c>
      <c r="O744" s="110">
        <v>42</v>
      </c>
      <c r="P744" s="110">
        <v>24.7</v>
      </c>
      <c r="Q744" s="110">
        <v>50</v>
      </c>
    </row>
    <row r="745" spans="1:17" ht="51" x14ac:dyDescent="0.2">
      <c r="A745" s="108" t="s">
        <v>1613</v>
      </c>
      <c r="B745" s="110">
        <v>218</v>
      </c>
      <c r="C745" s="110">
        <v>62</v>
      </c>
      <c r="D745" s="110">
        <v>28.4</v>
      </c>
      <c r="E745" s="110">
        <v>51.6</v>
      </c>
      <c r="F745" s="110">
        <v>7</v>
      </c>
      <c r="G745" s="110">
        <v>3.2</v>
      </c>
      <c r="H745" s="110">
        <v>42.9</v>
      </c>
      <c r="I745" s="110">
        <v>44</v>
      </c>
      <c r="J745" s="110">
        <v>20.2</v>
      </c>
      <c r="K745" s="110">
        <v>52.3</v>
      </c>
      <c r="L745" s="110">
        <v>63</v>
      </c>
      <c r="M745" s="110">
        <v>28.9</v>
      </c>
      <c r="N745" s="110">
        <v>36.5</v>
      </c>
      <c r="O745" s="110">
        <v>42</v>
      </c>
      <c r="P745" s="110">
        <v>19.3</v>
      </c>
      <c r="Q745" s="110">
        <v>50</v>
      </c>
    </row>
    <row r="746" spans="1:17" ht="63.75" x14ac:dyDescent="0.2">
      <c r="A746" s="108" t="s">
        <v>1614</v>
      </c>
      <c r="B746" s="110">
        <v>249</v>
      </c>
      <c r="C746" s="110">
        <v>37</v>
      </c>
      <c r="D746" s="110">
        <v>14.9</v>
      </c>
      <c r="E746" s="110">
        <v>54.1</v>
      </c>
      <c r="F746" s="110">
        <v>21</v>
      </c>
      <c r="G746" s="110">
        <v>8.4</v>
      </c>
      <c r="H746" s="110">
        <v>38.1</v>
      </c>
      <c r="I746" s="110">
        <v>39</v>
      </c>
      <c r="J746" s="110">
        <v>15.7</v>
      </c>
      <c r="K746" s="110">
        <v>51.3</v>
      </c>
      <c r="L746" s="110">
        <v>97</v>
      </c>
      <c r="M746" s="110">
        <v>39</v>
      </c>
      <c r="N746" s="110">
        <v>39.200000000000003</v>
      </c>
      <c r="O746" s="110">
        <v>55</v>
      </c>
      <c r="P746" s="110">
        <v>22.1</v>
      </c>
      <c r="Q746" s="110">
        <v>47.3</v>
      </c>
    </row>
    <row r="747" spans="1:17" ht="51" x14ac:dyDescent="0.2">
      <c r="A747" s="108" t="s">
        <v>1615</v>
      </c>
      <c r="B747" s="110">
        <v>226</v>
      </c>
      <c r="C747" s="110">
        <v>40</v>
      </c>
      <c r="D747" s="110">
        <v>17.7</v>
      </c>
      <c r="E747" s="110">
        <v>55</v>
      </c>
      <c r="F747" s="110">
        <v>14</v>
      </c>
      <c r="G747" s="110">
        <v>6.2</v>
      </c>
      <c r="H747" s="110">
        <v>42.9</v>
      </c>
      <c r="I747" s="110">
        <v>38</v>
      </c>
      <c r="J747" s="110">
        <v>16.8</v>
      </c>
      <c r="K747" s="110">
        <v>42.1</v>
      </c>
      <c r="L747" s="110">
        <v>75</v>
      </c>
      <c r="M747" s="110">
        <v>33.200000000000003</v>
      </c>
      <c r="N747" s="110">
        <v>45.3</v>
      </c>
      <c r="O747" s="110">
        <v>59</v>
      </c>
      <c r="P747" s="110">
        <v>26.1</v>
      </c>
      <c r="Q747" s="110">
        <v>49.2</v>
      </c>
    </row>
    <row r="748" spans="1:17" ht="51" x14ac:dyDescent="0.2">
      <c r="A748" s="108" t="s">
        <v>1616</v>
      </c>
      <c r="B748" s="110">
        <v>232</v>
      </c>
      <c r="C748" s="110">
        <v>41</v>
      </c>
      <c r="D748" s="110">
        <v>17.7</v>
      </c>
      <c r="E748" s="110">
        <v>43.9</v>
      </c>
      <c r="F748" s="110">
        <v>12</v>
      </c>
      <c r="G748" s="110">
        <v>5.2</v>
      </c>
      <c r="H748" s="110">
        <v>33.299999999999997</v>
      </c>
      <c r="I748" s="110">
        <v>45</v>
      </c>
      <c r="J748" s="110">
        <v>19.399999999999999</v>
      </c>
      <c r="K748" s="110">
        <v>48.9</v>
      </c>
      <c r="L748" s="110">
        <v>94</v>
      </c>
      <c r="M748" s="110">
        <v>40.5</v>
      </c>
      <c r="N748" s="110">
        <v>45.7</v>
      </c>
      <c r="O748" s="110">
        <v>40</v>
      </c>
      <c r="P748" s="110">
        <v>17.2</v>
      </c>
      <c r="Q748" s="110">
        <v>55</v>
      </c>
    </row>
    <row r="749" spans="1:17" ht="63.75" x14ac:dyDescent="0.2">
      <c r="A749" s="108" t="s">
        <v>1617</v>
      </c>
      <c r="B749" s="110">
        <v>187</v>
      </c>
      <c r="C749" s="110">
        <v>51</v>
      </c>
      <c r="D749" s="110">
        <v>27.3</v>
      </c>
      <c r="E749" s="110">
        <v>43.1</v>
      </c>
      <c r="F749" s="110">
        <v>7</v>
      </c>
      <c r="G749" s="110">
        <v>3.7</v>
      </c>
      <c r="H749" s="110">
        <v>71.400000000000006</v>
      </c>
      <c r="I749" s="110">
        <v>43</v>
      </c>
      <c r="J749" s="110">
        <v>23</v>
      </c>
      <c r="K749" s="110">
        <v>48.8</v>
      </c>
      <c r="L749" s="110">
        <v>54</v>
      </c>
      <c r="M749" s="110">
        <v>28.9</v>
      </c>
      <c r="N749" s="110">
        <v>44.4</v>
      </c>
      <c r="O749" s="110">
        <v>32</v>
      </c>
      <c r="P749" s="110">
        <v>17.100000000000001</v>
      </c>
      <c r="Q749" s="110">
        <v>43.8</v>
      </c>
    </row>
    <row r="750" spans="1:17" ht="63.75" x14ac:dyDescent="0.2">
      <c r="A750" s="108" t="s">
        <v>1618</v>
      </c>
      <c r="B750" s="110">
        <v>244</v>
      </c>
      <c r="C750" s="110">
        <v>61</v>
      </c>
      <c r="D750" s="110">
        <v>25</v>
      </c>
      <c r="E750" s="110">
        <v>60.7</v>
      </c>
      <c r="F750" s="110">
        <v>15</v>
      </c>
      <c r="G750" s="110">
        <v>6.1</v>
      </c>
      <c r="H750" s="110">
        <v>46.7</v>
      </c>
      <c r="I750" s="110">
        <v>43</v>
      </c>
      <c r="J750" s="110">
        <v>17.600000000000001</v>
      </c>
      <c r="K750" s="110">
        <v>48.8</v>
      </c>
      <c r="L750" s="110">
        <v>80</v>
      </c>
      <c r="M750" s="110">
        <v>32.799999999999997</v>
      </c>
      <c r="N750" s="110">
        <v>43.8</v>
      </c>
      <c r="O750" s="110">
        <v>45</v>
      </c>
      <c r="P750" s="110">
        <v>18.399999999999999</v>
      </c>
      <c r="Q750" s="110">
        <v>48.9</v>
      </c>
    </row>
    <row r="751" spans="1:17" ht="63.75" x14ac:dyDescent="0.2">
      <c r="A751" s="108" t="s">
        <v>1619</v>
      </c>
      <c r="B751" s="110">
        <v>333</v>
      </c>
      <c r="C751" s="110">
        <v>70</v>
      </c>
      <c r="D751" s="110">
        <v>21</v>
      </c>
      <c r="E751" s="110">
        <v>30</v>
      </c>
      <c r="F751" s="110">
        <v>24</v>
      </c>
      <c r="G751" s="110">
        <v>7.2</v>
      </c>
      <c r="H751" s="110">
        <v>33.299999999999997</v>
      </c>
      <c r="I751" s="110">
        <v>63</v>
      </c>
      <c r="J751" s="110">
        <v>18.899999999999999</v>
      </c>
      <c r="K751" s="110">
        <v>42.9</v>
      </c>
      <c r="L751" s="110">
        <v>112</v>
      </c>
      <c r="M751" s="110">
        <v>33.6</v>
      </c>
      <c r="N751" s="110">
        <v>48.2</v>
      </c>
      <c r="O751" s="110">
        <v>64</v>
      </c>
      <c r="P751" s="110">
        <v>19.2</v>
      </c>
      <c r="Q751" s="110">
        <v>50</v>
      </c>
    </row>
    <row r="752" spans="1:17" ht="51" x14ac:dyDescent="0.2">
      <c r="A752" s="108" t="s">
        <v>1620</v>
      </c>
      <c r="B752" s="110">
        <v>224</v>
      </c>
      <c r="C752" s="110">
        <v>50</v>
      </c>
      <c r="D752" s="110">
        <v>22.3</v>
      </c>
      <c r="E752" s="110">
        <v>58</v>
      </c>
      <c r="F752" s="110">
        <v>15</v>
      </c>
      <c r="G752" s="110">
        <v>6.7</v>
      </c>
      <c r="H752" s="110">
        <v>20</v>
      </c>
      <c r="I752" s="110">
        <v>39</v>
      </c>
      <c r="J752" s="110">
        <v>17.399999999999999</v>
      </c>
      <c r="K752" s="110">
        <v>41</v>
      </c>
      <c r="L752" s="110">
        <v>84</v>
      </c>
      <c r="M752" s="110">
        <v>37.5</v>
      </c>
      <c r="N752" s="110">
        <v>48.8</v>
      </c>
      <c r="O752" s="110">
        <v>36</v>
      </c>
      <c r="P752" s="110">
        <v>16.100000000000001</v>
      </c>
      <c r="Q752" s="110">
        <v>47.2</v>
      </c>
    </row>
    <row r="753" spans="1:17" ht="51" x14ac:dyDescent="0.2">
      <c r="A753" s="108" t="s">
        <v>1621</v>
      </c>
      <c r="B753" s="110">
        <v>129</v>
      </c>
      <c r="C753" s="110">
        <v>33</v>
      </c>
      <c r="D753" s="110">
        <v>25.6</v>
      </c>
      <c r="E753" s="110">
        <v>42.4</v>
      </c>
      <c r="F753" s="110">
        <v>9</v>
      </c>
      <c r="G753" s="110">
        <v>7</v>
      </c>
      <c r="H753" s="110">
        <v>55.6</v>
      </c>
      <c r="I753" s="110">
        <v>28</v>
      </c>
      <c r="J753" s="110">
        <v>21.7</v>
      </c>
      <c r="K753" s="110">
        <v>50</v>
      </c>
      <c r="L753" s="110">
        <v>37</v>
      </c>
      <c r="M753" s="110">
        <v>28.7</v>
      </c>
      <c r="N753" s="110">
        <v>45.9</v>
      </c>
      <c r="O753" s="110">
        <v>22</v>
      </c>
      <c r="P753" s="110">
        <v>17.100000000000001</v>
      </c>
      <c r="Q753" s="110">
        <v>50</v>
      </c>
    </row>
    <row r="754" spans="1:17" ht="51" x14ac:dyDescent="0.2">
      <c r="A754" s="108" t="s">
        <v>1622</v>
      </c>
      <c r="B754" s="110">
        <v>156</v>
      </c>
      <c r="C754" s="110">
        <v>34</v>
      </c>
      <c r="D754" s="110">
        <v>21.8</v>
      </c>
      <c r="E754" s="110">
        <v>41.2</v>
      </c>
      <c r="F754" s="110">
        <v>2</v>
      </c>
      <c r="G754" s="110">
        <v>1.3</v>
      </c>
      <c r="H754" s="110">
        <v>0</v>
      </c>
      <c r="I754" s="110">
        <v>35</v>
      </c>
      <c r="J754" s="110">
        <v>22.4</v>
      </c>
      <c r="K754" s="110">
        <v>42.9</v>
      </c>
      <c r="L754" s="110">
        <v>50</v>
      </c>
      <c r="M754" s="110">
        <v>32.1</v>
      </c>
      <c r="N754" s="110">
        <v>48</v>
      </c>
      <c r="O754" s="110">
        <v>35</v>
      </c>
      <c r="P754" s="110">
        <v>22.4</v>
      </c>
      <c r="Q754" s="110">
        <v>48.6</v>
      </c>
    </row>
    <row r="755" spans="1:17" ht="63.75" x14ac:dyDescent="0.2">
      <c r="A755" s="108" t="s">
        <v>1623</v>
      </c>
      <c r="B755" s="110">
        <v>227</v>
      </c>
      <c r="C755" s="110">
        <v>50</v>
      </c>
      <c r="D755" s="110">
        <v>22</v>
      </c>
      <c r="E755" s="110">
        <v>36</v>
      </c>
      <c r="F755" s="110">
        <v>12</v>
      </c>
      <c r="G755" s="110">
        <v>5.3</v>
      </c>
      <c r="H755" s="110">
        <v>50</v>
      </c>
      <c r="I755" s="110">
        <v>54</v>
      </c>
      <c r="J755" s="110">
        <v>23.8</v>
      </c>
      <c r="K755" s="110">
        <v>37</v>
      </c>
      <c r="L755" s="110">
        <v>67</v>
      </c>
      <c r="M755" s="110">
        <v>29.5</v>
      </c>
      <c r="N755" s="110">
        <v>47.8</v>
      </c>
      <c r="O755" s="110">
        <v>44</v>
      </c>
      <c r="P755" s="110">
        <v>19.399999999999999</v>
      </c>
      <c r="Q755" s="110">
        <v>45.5</v>
      </c>
    </row>
    <row r="756" spans="1:17" ht="63.75" x14ac:dyDescent="0.2">
      <c r="A756" s="108" t="s">
        <v>1624</v>
      </c>
      <c r="B756" s="110">
        <v>259</v>
      </c>
      <c r="C756" s="110">
        <v>46</v>
      </c>
      <c r="D756" s="110">
        <v>17.8</v>
      </c>
      <c r="E756" s="110">
        <v>43.5</v>
      </c>
      <c r="F756" s="110">
        <v>10</v>
      </c>
      <c r="G756" s="110">
        <v>3.9</v>
      </c>
      <c r="H756" s="110">
        <v>20</v>
      </c>
      <c r="I756" s="110">
        <v>50</v>
      </c>
      <c r="J756" s="110">
        <v>19.3</v>
      </c>
      <c r="K756" s="110">
        <v>46</v>
      </c>
      <c r="L756" s="110">
        <v>81</v>
      </c>
      <c r="M756" s="110">
        <v>31.3</v>
      </c>
      <c r="N756" s="110">
        <v>43.2</v>
      </c>
      <c r="O756" s="110">
        <v>72</v>
      </c>
      <c r="P756" s="110">
        <v>27.8</v>
      </c>
      <c r="Q756" s="110">
        <v>48.6</v>
      </c>
    </row>
    <row r="757" spans="1:17" ht="63.75" x14ac:dyDescent="0.2">
      <c r="A757" s="108" t="s">
        <v>1625</v>
      </c>
      <c r="B757" s="110">
        <v>232</v>
      </c>
      <c r="C757" s="110">
        <v>51</v>
      </c>
      <c r="D757" s="110">
        <v>22</v>
      </c>
      <c r="E757" s="110">
        <v>47.1</v>
      </c>
      <c r="F757" s="110">
        <v>10</v>
      </c>
      <c r="G757" s="110">
        <v>4.3</v>
      </c>
      <c r="H757" s="110">
        <v>30</v>
      </c>
      <c r="I757" s="110">
        <v>49</v>
      </c>
      <c r="J757" s="110">
        <v>21.1</v>
      </c>
      <c r="K757" s="110">
        <v>49</v>
      </c>
      <c r="L757" s="110">
        <v>84</v>
      </c>
      <c r="M757" s="110">
        <v>36.200000000000003</v>
      </c>
      <c r="N757" s="110">
        <v>47.6</v>
      </c>
      <c r="O757" s="110">
        <v>38</v>
      </c>
      <c r="P757" s="110">
        <v>16.399999999999999</v>
      </c>
      <c r="Q757" s="110">
        <v>52.6</v>
      </c>
    </row>
    <row r="758" spans="1:17" ht="51" x14ac:dyDescent="0.2">
      <c r="A758" s="108" t="s">
        <v>1626</v>
      </c>
      <c r="B758" s="110">
        <v>211</v>
      </c>
      <c r="C758" s="110">
        <v>59</v>
      </c>
      <c r="D758" s="110">
        <v>28</v>
      </c>
      <c r="E758" s="110">
        <v>55.9</v>
      </c>
      <c r="F758" s="110">
        <v>8</v>
      </c>
      <c r="G758" s="110">
        <v>3.8</v>
      </c>
      <c r="H758" s="110">
        <v>62.5</v>
      </c>
      <c r="I758" s="110">
        <v>43</v>
      </c>
      <c r="J758" s="110">
        <v>20.399999999999999</v>
      </c>
      <c r="K758" s="110">
        <v>44.2</v>
      </c>
      <c r="L758" s="110">
        <v>60</v>
      </c>
      <c r="M758" s="110">
        <v>28.4</v>
      </c>
      <c r="N758" s="110">
        <v>45</v>
      </c>
      <c r="O758" s="110">
        <v>41</v>
      </c>
      <c r="P758" s="110">
        <v>19.399999999999999</v>
      </c>
      <c r="Q758" s="110">
        <v>46.3</v>
      </c>
    </row>
    <row r="759" spans="1:17" ht="63.75" x14ac:dyDescent="0.2">
      <c r="A759" s="108" t="s">
        <v>1627</v>
      </c>
      <c r="B759" s="110">
        <v>166</v>
      </c>
      <c r="C759" s="110">
        <v>40</v>
      </c>
      <c r="D759" s="110">
        <v>24.1</v>
      </c>
      <c r="E759" s="110">
        <v>47.5</v>
      </c>
      <c r="F759" s="110">
        <v>6</v>
      </c>
      <c r="G759" s="110">
        <v>3.6</v>
      </c>
      <c r="H759" s="110">
        <v>66.7</v>
      </c>
      <c r="I759" s="110">
        <v>31</v>
      </c>
      <c r="J759" s="110">
        <v>18.7</v>
      </c>
      <c r="K759" s="110">
        <v>54.8</v>
      </c>
      <c r="L759" s="110">
        <v>50</v>
      </c>
      <c r="M759" s="110">
        <v>30.1</v>
      </c>
      <c r="N759" s="110">
        <v>46</v>
      </c>
      <c r="O759" s="110">
        <v>39</v>
      </c>
      <c r="P759" s="110">
        <v>23.5</v>
      </c>
      <c r="Q759" s="110">
        <v>43.6</v>
      </c>
    </row>
    <row r="760" spans="1:17" ht="63.75" x14ac:dyDescent="0.2">
      <c r="A760" s="108" t="s">
        <v>1628</v>
      </c>
      <c r="B760" s="110">
        <v>192</v>
      </c>
      <c r="C760" s="110">
        <v>44</v>
      </c>
      <c r="D760" s="110">
        <v>22.9</v>
      </c>
      <c r="E760" s="110">
        <v>38.6</v>
      </c>
      <c r="F760" s="110">
        <v>12</v>
      </c>
      <c r="G760" s="110">
        <v>6.3</v>
      </c>
      <c r="H760" s="110">
        <v>33.299999999999997</v>
      </c>
      <c r="I760" s="110">
        <v>37</v>
      </c>
      <c r="J760" s="110">
        <v>19.3</v>
      </c>
      <c r="K760" s="110">
        <v>51.4</v>
      </c>
      <c r="L760" s="110">
        <v>58</v>
      </c>
      <c r="M760" s="110">
        <v>30.2</v>
      </c>
      <c r="N760" s="110">
        <v>43.1</v>
      </c>
      <c r="O760" s="110">
        <v>41</v>
      </c>
      <c r="P760" s="110">
        <v>21.4</v>
      </c>
      <c r="Q760" s="110">
        <v>48.8</v>
      </c>
    </row>
    <row r="761" spans="1:17" ht="51" x14ac:dyDescent="0.2">
      <c r="A761" s="108" t="s">
        <v>1629</v>
      </c>
      <c r="B761" s="110">
        <v>142</v>
      </c>
      <c r="C761" s="110">
        <v>30</v>
      </c>
      <c r="D761" s="110">
        <v>21.1</v>
      </c>
      <c r="E761" s="110">
        <v>43.3</v>
      </c>
      <c r="F761" s="110">
        <v>9</v>
      </c>
      <c r="G761" s="110">
        <v>6.3</v>
      </c>
      <c r="H761" s="110">
        <v>44.4</v>
      </c>
      <c r="I761" s="110">
        <v>23</v>
      </c>
      <c r="J761" s="110">
        <v>16.2</v>
      </c>
      <c r="K761" s="110">
        <v>43.5</v>
      </c>
      <c r="L761" s="110">
        <v>55</v>
      </c>
      <c r="M761" s="110">
        <v>38.700000000000003</v>
      </c>
      <c r="N761" s="110">
        <v>50.9</v>
      </c>
      <c r="O761" s="110">
        <v>25</v>
      </c>
      <c r="P761" s="110">
        <v>17.600000000000001</v>
      </c>
      <c r="Q761" s="110">
        <v>48</v>
      </c>
    </row>
    <row r="762" spans="1:17" ht="76.5" x14ac:dyDescent="0.2">
      <c r="A762" s="108" t="s">
        <v>1630</v>
      </c>
      <c r="B762" s="110">
        <v>181</v>
      </c>
      <c r="C762" s="110">
        <v>47</v>
      </c>
      <c r="D762" s="110">
        <v>26</v>
      </c>
      <c r="E762" s="110">
        <v>42.6</v>
      </c>
      <c r="F762" s="110">
        <v>10</v>
      </c>
      <c r="G762" s="110">
        <v>5.5</v>
      </c>
      <c r="H762" s="110">
        <v>40</v>
      </c>
      <c r="I762" s="110">
        <v>28</v>
      </c>
      <c r="J762" s="110">
        <v>15.5</v>
      </c>
      <c r="K762" s="110">
        <v>53.6</v>
      </c>
      <c r="L762" s="110">
        <v>73</v>
      </c>
      <c r="M762" s="110">
        <v>40.299999999999997</v>
      </c>
      <c r="N762" s="110">
        <v>47.9</v>
      </c>
      <c r="O762" s="110">
        <v>23</v>
      </c>
      <c r="P762" s="110">
        <v>12.7</v>
      </c>
      <c r="Q762" s="110">
        <v>43.5</v>
      </c>
    </row>
    <row r="763" spans="1:17" ht="63.75" x14ac:dyDescent="0.2">
      <c r="A763" s="108" t="s">
        <v>1631</v>
      </c>
      <c r="B763" s="110">
        <v>233</v>
      </c>
      <c r="C763" s="110">
        <v>53</v>
      </c>
      <c r="D763" s="110">
        <v>22.7</v>
      </c>
      <c r="E763" s="110">
        <v>45.3</v>
      </c>
      <c r="F763" s="110">
        <v>13</v>
      </c>
      <c r="G763" s="110">
        <v>5.6</v>
      </c>
      <c r="H763" s="110">
        <v>38.5</v>
      </c>
      <c r="I763" s="110">
        <v>51</v>
      </c>
      <c r="J763" s="110">
        <v>21.9</v>
      </c>
      <c r="K763" s="110">
        <v>47.1</v>
      </c>
      <c r="L763" s="110">
        <v>76</v>
      </c>
      <c r="M763" s="110">
        <v>32.6</v>
      </c>
      <c r="N763" s="110">
        <v>48.7</v>
      </c>
      <c r="O763" s="110">
        <v>40</v>
      </c>
      <c r="P763" s="110">
        <v>17.2</v>
      </c>
      <c r="Q763" s="110">
        <v>42.5</v>
      </c>
    </row>
    <row r="764" spans="1:17" ht="63.75" x14ac:dyDescent="0.2">
      <c r="A764" s="108" t="s">
        <v>1632</v>
      </c>
      <c r="B764" s="110">
        <v>447</v>
      </c>
      <c r="C764" s="110">
        <v>99</v>
      </c>
      <c r="D764" s="110">
        <v>22.1</v>
      </c>
      <c r="E764" s="110">
        <v>55.6</v>
      </c>
      <c r="F764" s="110">
        <v>22</v>
      </c>
      <c r="G764" s="110">
        <v>4.9000000000000004</v>
      </c>
      <c r="H764" s="110">
        <v>27.3</v>
      </c>
      <c r="I764" s="110">
        <v>102</v>
      </c>
      <c r="J764" s="110">
        <v>22.8</v>
      </c>
      <c r="K764" s="110">
        <v>48</v>
      </c>
      <c r="L764" s="110">
        <v>155</v>
      </c>
      <c r="M764" s="110">
        <v>34.700000000000003</v>
      </c>
      <c r="N764" s="110">
        <v>47.1</v>
      </c>
      <c r="O764" s="110">
        <v>69</v>
      </c>
      <c r="P764" s="110">
        <v>15.4</v>
      </c>
      <c r="Q764" s="110">
        <v>49.3</v>
      </c>
    </row>
    <row r="765" spans="1:17" ht="51" x14ac:dyDescent="0.2">
      <c r="A765" s="108" t="s">
        <v>1633</v>
      </c>
      <c r="B765" s="109">
        <v>1843</v>
      </c>
      <c r="C765" s="110">
        <v>478</v>
      </c>
      <c r="D765" s="110">
        <v>25.9</v>
      </c>
      <c r="E765" s="110">
        <v>49.4</v>
      </c>
      <c r="F765" s="110">
        <v>105</v>
      </c>
      <c r="G765" s="110">
        <v>5.7</v>
      </c>
      <c r="H765" s="110">
        <v>47.6</v>
      </c>
      <c r="I765" s="110">
        <v>422</v>
      </c>
      <c r="J765" s="110">
        <v>22.9</v>
      </c>
      <c r="K765" s="110">
        <v>49.1</v>
      </c>
      <c r="L765" s="110">
        <v>551</v>
      </c>
      <c r="M765" s="110">
        <v>29.9</v>
      </c>
      <c r="N765" s="110">
        <v>50.5</v>
      </c>
      <c r="O765" s="110">
        <v>287</v>
      </c>
      <c r="P765" s="110">
        <v>15.6</v>
      </c>
      <c r="Q765" s="110">
        <v>50.2</v>
      </c>
    </row>
    <row r="766" spans="1:17" ht="63.75" x14ac:dyDescent="0.2">
      <c r="A766" s="108" t="s">
        <v>1634</v>
      </c>
      <c r="B766" s="109">
        <v>1333</v>
      </c>
      <c r="C766" s="110">
        <v>321</v>
      </c>
      <c r="D766" s="110">
        <v>24.1</v>
      </c>
      <c r="E766" s="110">
        <v>46.7</v>
      </c>
      <c r="F766" s="110">
        <v>93</v>
      </c>
      <c r="G766" s="110">
        <v>7</v>
      </c>
      <c r="H766" s="110">
        <v>47.3</v>
      </c>
      <c r="I766" s="110">
        <v>323</v>
      </c>
      <c r="J766" s="110">
        <v>24.2</v>
      </c>
      <c r="K766" s="110">
        <v>48</v>
      </c>
      <c r="L766" s="110">
        <v>399</v>
      </c>
      <c r="M766" s="110">
        <v>29.9</v>
      </c>
      <c r="N766" s="110">
        <v>48.1</v>
      </c>
      <c r="O766" s="110">
        <v>197</v>
      </c>
      <c r="P766" s="110">
        <v>14.8</v>
      </c>
      <c r="Q766" s="110">
        <v>49.2</v>
      </c>
    </row>
    <row r="767" spans="1:17" ht="51" x14ac:dyDescent="0.2">
      <c r="A767" s="108" t="s">
        <v>1635</v>
      </c>
      <c r="B767" s="109">
        <v>1078</v>
      </c>
      <c r="C767" s="110">
        <v>276</v>
      </c>
      <c r="D767" s="110">
        <v>25.6</v>
      </c>
      <c r="E767" s="110">
        <v>47.5</v>
      </c>
      <c r="F767" s="110">
        <v>43</v>
      </c>
      <c r="G767" s="110">
        <v>4</v>
      </c>
      <c r="H767" s="110">
        <v>41.9</v>
      </c>
      <c r="I767" s="110">
        <v>259</v>
      </c>
      <c r="J767" s="110">
        <v>24</v>
      </c>
      <c r="K767" s="110">
        <v>52.1</v>
      </c>
      <c r="L767" s="110">
        <v>325</v>
      </c>
      <c r="M767" s="110">
        <v>30.1</v>
      </c>
      <c r="N767" s="110">
        <v>46.2</v>
      </c>
      <c r="O767" s="110">
        <v>175</v>
      </c>
      <c r="P767" s="110">
        <v>16.2</v>
      </c>
      <c r="Q767" s="110">
        <v>50.3</v>
      </c>
    </row>
    <row r="768" spans="1:17" ht="51" x14ac:dyDescent="0.2">
      <c r="A768" s="108" t="s">
        <v>1636</v>
      </c>
      <c r="B768" s="110">
        <v>195</v>
      </c>
      <c r="C768" s="110">
        <v>39</v>
      </c>
      <c r="D768" s="110">
        <v>20</v>
      </c>
      <c r="E768" s="110">
        <v>48.7</v>
      </c>
      <c r="F768" s="110">
        <v>5</v>
      </c>
      <c r="G768" s="110">
        <v>2.6</v>
      </c>
      <c r="H768" s="110">
        <v>60</v>
      </c>
      <c r="I768" s="110">
        <v>54</v>
      </c>
      <c r="J768" s="110">
        <v>27.7</v>
      </c>
      <c r="K768" s="110">
        <v>46.3</v>
      </c>
      <c r="L768" s="110">
        <v>63</v>
      </c>
      <c r="M768" s="110">
        <v>32.299999999999997</v>
      </c>
      <c r="N768" s="110">
        <v>47.6</v>
      </c>
      <c r="O768" s="110">
        <v>34</v>
      </c>
      <c r="P768" s="110">
        <v>17.399999999999999</v>
      </c>
      <c r="Q768" s="110">
        <v>44.1</v>
      </c>
    </row>
    <row r="769" spans="1:17" ht="63.75" x14ac:dyDescent="0.2">
      <c r="A769" s="108" t="s">
        <v>1637</v>
      </c>
      <c r="B769" s="109">
        <v>1038</v>
      </c>
      <c r="C769" s="110">
        <v>256</v>
      </c>
      <c r="D769" s="110">
        <v>24.7</v>
      </c>
      <c r="E769" s="110">
        <v>49.2</v>
      </c>
      <c r="F769" s="110">
        <v>80</v>
      </c>
      <c r="G769" s="110">
        <v>7.7</v>
      </c>
      <c r="H769" s="110">
        <v>41.3</v>
      </c>
      <c r="I769" s="110">
        <v>255</v>
      </c>
      <c r="J769" s="110">
        <v>24.6</v>
      </c>
      <c r="K769" s="110">
        <v>48.2</v>
      </c>
      <c r="L769" s="110">
        <v>313</v>
      </c>
      <c r="M769" s="110">
        <v>30.2</v>
      </c>
      <c r="N769" s="110">
        <v>49.5</v>
      </c>
      <c r="O769" s="110">
        <v>134</v>
      </c>
      <c r="P769" s="110">
        <v>12.9</v>
      </c>
      <c r="Q769" s="110">
        <v>44.8</v>
      </c>
    </row>
    <row r="770" spans="1:17" ht="51" x14ac:dyDescent="0.2">
      <c r="A770" s="108" t="s">
        <v>1638</v>
      </c>
      <c r="B770" s="110">
        <v>246</v>
      </c>
      <c r="C770" s="110">
        <v>49</v>
      </c>
      <c r="D770" s="110">
        <v>19.899999999999999</v>
      </c>
      <c r="E770" s="110">
        <v>42.9</v>
      </c>
      <c r="F770" s="110">
        <v>13</v>
      </c>
      <c r="G770" s="110">
        <v>5.3</v>
      </c>
      <c r="H770" s="110">
        <v>46.2</v>
      </c>
      <c r="I770" s="110">
        <v>43</v>
      </c>
      <c r="J770" s="110">
        <v>17.5</v>
      </c>
      <c r="K770" s="110">
        <v>51.2</v>
      </c>
      <c r="L770" s="110">
        <v>99</v>
      </c>
      <c r="M770" s="110">
        <v>40.200000000000003</v>
      </c>
      <c r="N770" s="110">
        <v>46.5</v>
      </c>
      <c r="O770" s="110">
        <v>42</v>
      </c>
      <c r="P770" s="110">
        <v>17.100000000000001</v>
      </c>
      <c r="Q770" s="110">
        <v>52.4</v>
      </c>
    </row>
    <row r="771" spans="1:17" ht="51" x14ac:dyDescent="0.2">
      <c r="A771" s="108" t="s">
        <v>1639</v>
      </c>
      <c r="B771" s="110">
        <v>444</v>
      </c>
      <c r="C771" s="110">
        <v>99</v>
      </c>
      <c r="D771" s="110">
        <v>22.3</v>
      </c>
      <c r="E771" s="110">
        <v>42.4</v>
      </c>
      <c r="F771" s="110">
        <v>19</v>
      </c>
      <c r="G771" s="110">
        <v>4.3</v>
      </c>
      <c r="H771" s="110">
        <v>52.6</v>
      </c>
      <c r="I771" s="110">
        <v>98</v>
      </c>
      <c r="J771" s="110">
        <v>22.1</v>
      </c>
      <c r="K771" s="110">
        <v>49</v>
      </c>
      <c r="L771" s="110">
        <v>159</v>
      </c>
      <c r="M771" s="110">
        <v>35.799999999999997</v>
      </c>
      <c r="N771" s="110">
        <v>46.5</v>
      </c>
      <c r="O771" s="110">
        <v>69</v>
      </c>
      <c r="P771" s="110">
        <v>15.5</v>
      </c>
      <c r="Q771" s="110">
        <v>44.9</v>
      </c>
    </row>
    <row r="772" spans="1:17" ht="51" x14ac:dyDescent="0.2">
      <c r="A772" s="108" t="s">
        <v>1640</v>
      </c>
      <c r="B772" s="110">
        <v>943</v>
      </c>
      <c r="C772" s="110">
        <v>254</v>
      </c>
      <c r="D772" s="110">
        <v>26.9</v>
      </c>
      <c r="E772" s="110">
        <v>49.2</v>
      </c>
      <c r="F772" s="110">
        <v>66</v>
      </c>
      <c r="G772" s="110">
        <v>7</v>
      </c>
      <c r="H772" s="110">
        <v>47</v>
      </c>
      <c r="I772" s="110">
        <v>239</v>
      </c>
      <c r="J772" s="110">
        <v>25.3</v>
      </c>
      <c r="K772" s="110">
        <v>52.3</v>
      </c>
      <c r="L772" s="110">
        <v>277</v>
      </c>
      <c r="M772" s="110">
        <v>29.4</v>
      </c>
      <c r="N772" s="110">
        <v>42.6</v>
      </c>
      <c r="O772" s="110">
        <v>107</v>
      </c>
      <c r="P772" s="110">
        <v>11.3</v>
      </c>
      <c r="Q772" s="110">
        <v>50.5</v>
      </c>
    </row>
    <row r="773" spans="1:17" ht="63.75" x14ac:dyDescent="0.2">
      <c r="A773" s="108" t="s">
        <v>1641</v>
      </c>
      <c r="B773" s="109">
        <v>1156</v>
      </c>
      <c r="C773" s="110">
        <v>249</v>
      </c>
      <c r="D773" s="110">
        <v>21.5</v>
      </c>
      <c r="E773" s="110">
        <v>54.2</v>
      </c>
      <c r="F773" s="110">
        <v>72</v>
      </c>
      <c r="G773" s="110">
        <v>6.2</v>
      </c>
      <c r="H773" s="110">
        <v>38.9</v>
      </c>
      <c r="I773" s="110">
        <v>258</v>
      </c>
      <c r="J773" s="110">
        <v>22.3</v>
      </c>
      <c r="K773" s="110">
        <v>50.4</v>
      </c>
      <c r="L773" s="110">
        <v>376</v>
      </c>
      <c r="M773" s="110">
        <v>32.5</v>
      </c>
      <c r="N773" s="110">
        <v>48.7</v>
      </c>
      <c r="O773" s="110">
        <v>201</v>
      </c>
      <c r="P773" s="110">
        <v>17.399999999999999</v>
      </c>
      <c r="Q773" s="110">
        <v>51.2</v>
      </c>
    </row>
    <row r="774" spans="1:17" ht="51" x14ac:dyDescent="0.2">
      <c r="A774" s="108" t="s">
        <v>1642</v>
      </c>
      <c r="B774" s="110">
        <v>216</v>
      </c>
      <c r="C774" s="110">
        <v>45</v>
      </c>
      <c r="D774" s="110">
        <v>20.8</v>
      </c>
      <c r="E774" s="110">
        <v>40</v>
      </c>
      <c r="F774" s="110">
        <v>9</v>
      </c>
      <c r="G774" s="110">
        <v>4.2</v>
      </c>
      <c r="H774" s="110">
        <v>33.299999999999997</v>
      </c>
      <c r="I774" s="110">
        <v>39</v>
      </c>
      <c r="J774" s="110">
        <v>18.100000000000001</v>
      </c>
      <c r="K774" s="110">
        <v>41</v>
      </c>
      <c r="L774" s="110">
        <v>81</v>
      </c>
      <c r="M774" s="110">
        <v>37.5</v>
      </c>
      <c r="N774" s="110">
        <v>50.6</v>
      </c>
      <c r="O774" s="110">
        <v>42</v>
      </c>
      <c r="P774" s="110">
        <v>19.399999999999999</v>
      </c>
      <c r="Q774" s="110">
        <v>42.9</v>
      </c>
    </row>
    <row r="775" spans="1:17" ht="51" x14ac:dyDescent="0.2">
      <c r="A775" s="108" t="s">
        <v>1643</v>
      </c>
      <c r="B775" s="110">
        <v>939</v>
      </c>
      <c r="C775" s="110">
        <v>194</v>
      </c>
      <c r="D775" s="110">
        <v>20.7</v>
      </c>
      <c r="E775" s="110">
        <v>46.4</v>
      </c>
      <c r="F775" s="110">
        <v>51</v>
      </c>
      <c r="G775" s="110">
        <v>5.4</v>
      </c>
      <c r="H775" s="110">
        <v>39.200000000000003</v>
      </c>
      <c r="I775" s="110">
        <v>189</v>
      </c>
      <c r="J775" s="110">
        <v>20.100000000000001</v>
      </c>
      <c r="K775" s="110">
        <v>48.1</v>
      </c>
      <c r="L775" s="110">
        <v>355</v>
      </c>
      <c r="M775" s="110">
        <v>37.799999999999997</v>
      </c>
      <c r="N775" s="110">
        <v>47.6</v>
      </c>
      <c r="O775" s="110">
        <v>150</v>
      </c>
      <c r="P775" s="110">
        <v>16</v>
      </c>
      <c r="Q775" s="110">
        <v>45.3</v>
      </c>
    </row>
    <row r="776" spans="1:17" ht="51" x14ac:dyDescent="0.2">
      <c r="A776" s="108" t="s">
        <v>1644</v>
      </c>
      <c r="B776" s="110">
        <v>425</v>
      </c>
      <c r="C776" s="110">
        <v>105</v>
      </c>
      <c r="D776" s="110">
        <v>24.7</v>
      </c>
      <c r="E776" s="110">
        <v>49.5</v>
      </c>
      <c r="F776" s="110">
        <v>34</v>
      </c>
      <c r="G776" s="110">
        <v>8</v>
      </c>
      <c r="H776" s="110">
        <v>67.599999999999994</v>
      </c>
      <c r="I776" s="110">
        <v>85</v>
      </c>
      <c r="J776" s="110">
        <v>20</v>
      </c>
      <c r="K776" s="110">
        <v>55.3</v>
      </c>
      <c r="L776" s="110">
        <v>146</v>
      </c>
      <c r="M776" s="110">
        <v>34.4</v>
      </c>
      <c r="N776" s="110">
        <v>43.8</v>
      </c>
      <c r="O776" s="110">
        <v>55</v>
      </c>
      <c r="P776" s="110">
        <v>12.9</v>
      </c>
      <c r="Q776" s="110">
        <v>45.5</v>
      </c>
    </row>
    <row r="777" spans="1:17" ht="63.75" x14ac:dyDescent="0.2">
      <c r="A777" s="108" t="s">
        <v>1645</v>
      </c>
      <c r="B777" s="110">
        <v>789</v>
      </c>
      <c r="C777" s="110">
        <v>218</v>
      </c>
      <c r="D777" s="110">
        <v>27.6</v>
      </c>
      <c r="E777" s="110">
        <v>44.5</v>
      </c>
      <c r="F777" s="110">
        <v>50</v>
      </c>
      <c r="G777" s="110">
        <v>6.3</v>
      </c>
      <c r="H777" s="110">
        <v>38</v>
      </c>
      <c r="I777" s="110">
        <v>195</v>
      </c>
      <c r="J777" s="110">
        <v>24.7</v>
      </c>
      <c r="K777" s="110">
        <v>50.3</v>
      </c>
      <c r="L777" s="110">
        <v>267</v>
      </c>
      <c r="M777" s="110">
        <v>33.799999999999997</v>
      </c>
      <c r="N777" s="110">
        <v>47.2</v>
      </c>
      <c r="O777" s="110">
        <v>59</v>
      </c>
      <c r="P777" s="110">
        <v>7.5</v>
      </c>
      <c r="Q777" s="110">
        <v>49.2</v>
      </c>
    </row>
    <row r="778" spans="1:17" ht="51" x14ac:dyDescent="0.2">
      <c r="A778" s="108" t="s">
        <v>1646</v>
      </c>
      <c r="B778" s="110">
        <v>926</v>
      </c>
      <c r="C778" s="110">
        <v>211</v>
      </c>
      <c r="D778" s="110">
        <v>22.8</v>
      </c>
      <c r="E778" s="110">
        <v>53.6</v>
      </c>
      <c r="F778" s="110">
        <v>55</v>
      </c>
      <c r="G778" s="110">
        <v>5.9</v>
      </c>
      <c r="H778" s="110">
        <v>45.5</v>
      </c>
      <c r="I778" s="110">
        <v>189</v>
      </c>
      <c r="J778" s="110">
        <v>20.399999999999999</v>
      </c>
      <c r="K778" s="110">
        <v>46</v>
      </c>
      <c r="L778" s="110">
        <v>316</v>
      </c>
      <c r="M778" s="110">
        <v>34.1</v>
      </c>
      <c r="N778" s="110">
        <v>47.8</v>
      </c>
      <c r="O778" s="110">
        <v>155</v>
      </c>
      <c r="P778" s="110">
        <v>16.7</v>
      </c>
      <c r="Q778" s="110">
        <v>49</v>
      </c>
    </row>
    <row r="779" spans="1:17" ht="63.75" x14ac:dyDescent="0.2">
      <c r="A779" s="108" t="s">
        <v>1647</v>
      </c>
      <c r="B779" s="110">
        <v>381</v>
      </c>
      <c r="C779" s="110">
        <v>78</v>
      </c>
      <c r="D779" s="110">
        <v>20.5</v>
      </c>
      <c r="E779" s="110">
        <v>60.3</v>
      </c>
      <c r="F779" s="110">
        <v>25</v>
      </c>
      <c r="G779" s="110">
        <v>6.6</v>
      </c>
      <c r="H779" s="110">
        <v>48</v>
      </c>
      <c r="I779" s="110">
        <v>89</v>
      </c>
      <c r="J779" s="110">
        <v>23.4</v>
      </c>
      <c r="K779" s="110">
        <v>47.2</v>
      </c>
      <c r="L779" s="110">
        <v>140</v>
      </c>
      <c r="M779" s="110">
        <v>36.700000000000003</v>
      </c>
      <c r="N779" s="110">
        <v>47.1</v>
      </c>
      <c r="O779" s="110">
        <v>49</v>
      </c>
      <c r="P779" s="110">
        <v>12.9</v>
      </c>
      <c r="Q779" s="110">
        <v>55.1</v>
      </c>
    </row>
    <row r="780" spans="1:17" ht="51" x14ac:dyDescent="0.2">
      <c r="A780" s="108" t="s">
        <v>1648</v>
      </c>
      <c r="B780" s="110">
        <v>566</v>
      </c>
      <c r="C780" s="110">
        <v>162</v>
      </c>
      <c r="D780" s="110">
        <v>28.6</v>
      </c>
      <c r="E780" s="110">
        <v>40.700000000000003</v>
      </c>
      <c r="F780" s="110">
        <v>23</v>
      </c>
      <c r="G780" s="110">
        <v>4.0999999999999996</v>
      </c>
      <c r="H780" s="110">
        <v>43.5</v>
      </c>
      <c r="I780" s="110">
        <v>165</v>
      </c>
      <c r="J780" s="110">
        <v>29.2</v>
      </c>
      <c r="K780" s="110">
        <v>48.5</v>
      </c>
      <c r="L780" s="110">
        <v>180</v>
      </c>
      <c r="M780" s="110">
        <v>31.8</v>
      </c>
      <c r="N780" s="110">
        <v>44.4</v>
      </c>
      <c r="O780" s="110">
        <v>36</v>
      </c>
      <c r="P780" s="110">
        <v>6.4</v>
      </c>
      <c r="Q780" s="110">
        <v>47.2</v>
      </c>
    </row>
    <row r="781" spans="1:17" ht="51" x14ac:dyDescent="0.2">
      <c r="A781" s="108" t="s">
        <v>1649</v>
      </c>
      <c r="B781" s="110">
        <v>547</v>
      </c>
      <c r="C781" s="110">
        <v>110</v>
      </c>
      <c r="D781" s="110">
        <v>20.100000000000001</v>
      </c>
      <c r="E781" s="110">
        <v>48.2</v>
      </c>
      <c r="F781" s="110">
        <v>27</v>
      </c>
      <c r="G781" s="110">
        <v>4.9000000000000004</v>
      </c>
      <c r="H781" s="110">
        <v>37</v>
      </c>
      <c r="I781" s="110">
        <v>118</v>
      </c>
      <c r="J781" s="110">
        <v>21.6</v>
      </c>
      <c r="K781" s="110">
        <v>50</v>
      </c>
      <c r="L781" s="110">
        <v>190</v>
      </c>
      <c r="M781" s="110">
        <v>34.700000000000003</v>
      </c>
      <c r="N781" s="110">
        <v>50</v>
      </c>
      <c r="O781" s="110">
        <v>102</v>
      </c>
      <c r="P781" s="110">
        <v>18.600000000000001</v>
      </c>
      <c r="Q781" s="110">
        <v>46.1</v>
      </c>
    </row>
    <row r="782" spans="1:17" ht="51" x14ac:dyDescent="0.2">
      <c r="A782" s="108" t="s">
        <v>1650</v>
      </c>
      <c r="B782" s="109">
        <v>2119</v>
      </c>
      <c r="C782" s="110">
        <v>517</v>
      </c>
      <c r="D782" s="110">
        <v>24.4</v>
      </c>
      <c r="E782" s="110">
        <v>49.9</v>
      </c>
      <c r="F782" s="110">
        <v>126</v>
      </c>
      <c r="G782" s="110">
        <v>5.9</v>
      </c>
      <c r="H782" s="110">
        <v>43.7</v>
      </c>
      <c r="I782" s="110">
        <v>430</v>
      </c>
      <c r="J782" s="110">
        <v>20.3</v>
      </c>
      <c r="K782" s="110">
        <v>50</v>
      </c>
      <c r="L782" s="110">
        <v>763</v>
      </c>
      <c r="M782" s="110">
        <v>36</v>
      </c>
      <c r="N782" s="110">
        <v>50.1</v>
      </c>
      <c r="O782" s="110">
        <v>283</v>
      </c>
      <c r="P782" s="110">
        <v>13.4</v>
      </c>
      <c r="Q782" s="110">
        <v>47.3</v>
      </c>
    </row>
    <row r="783" spans="1:17" ht="76.5" x14ac:dyDescent="0.2">
      <c r="A783" s="108" t="s">
        <v>1651</v>
      </c>
      <c r="B783" s="110">
        <v>199</v>
      </c>
      <c r="C783" s="110">
        <v>44</v>
      </c>
      <c r="D783" s="110">
        <v>22.1</v>
      </c>
      <c r="E783" s="110">
        <v>63.6</v>
      </c>
      <c r="F783" s="110">
        <v>6</v>
      </c>
      <c r="G783" s="110">
        <v>3</v>
      </c>
      <c r="H783" s="110">
        <v>33.299999999999997</v>
      </c>
      <c r="I783" s="110">
        <v>39</v>
      </c>
      <c r="J783" s="110">
        <v>19.600000000000001</v>
      </c>
      <c r="K783" s="110">
        <v>61.5</v>
      </c>
      <c r="L783" s="110">
        <v>72</v>
      </c>
      <c r="M783" s="110">
        <v>36.200000000000003</v>
      </c>
      <c r="N783" s="110">
        <v>37.5</v>
      </c>
      <c r="O783" s="110">
        <v>38</v>
      </c>
      <c r="P783" s="110">
        <v>19.100000000000001</v>
      </c>
      <c r="Q783" s="110">
        <v>47.4</v>
      </c>
    </row>
    <row r="784" spans="1:17" ht="51" x14ac:dyDescent="0.2">
      <c r="A784" s="108" t="s">
        <v>1652</v>
      </c>
      <c r="B784" s="110">
        <v>242</v>
      </c>
      <c r="C784" s="110">
        <v>39</v>
      </c>
      <c r="D784" s="110">
        <v>16.100000000000001</v>
      </c>
      <c r="E784" s="110">
        <v>59</v>
      </c>
      <c r="F784" s="110">
        <v>30</v>
      </c>
      <c r="G784" s="110">
        <v>12.4</v>
      </c>
      <c r="H784" s="110">
        <v>36.700000000000003</v>
      </c>
      <c r="I784" s="110">
        <v>58</v>
      </c>
      <c r="J784" s="110">
        <v>24</v>
      </c>
      <c r="K784" s="110">
        <v>48.3</v>
      </c>
      <c r="L784" s="110">
        <v>82</v>
      </c>
      <c r="M784" s="110">
        <v>33.9</v>
      </c>
      <c r="N784" s="110">
        <v>50</v>
      </c>
      <c r="O784" s="110">
        <v>33</v>
      </c>
      <c r="P784" s="110">
        <v>13.6</v>
      </c>
      <c r="Q784" s="110">
        <v>36.4</v>
      </c>
    </row>
    <row r="785" spans="1:17" ht="51" x14ac:dyDescent="0.2">
      <c r="A785" s="108" t="s">
        <v>1653</v>
      </c>
      <c r="B785" s="110">
        <v>335</v>
      </c>
      <c r="C785" s="110">
        <v>71</v>
      </c>
      <c r="D785" s="110">
        <v>21.2</v>
      </c>
      <c r="E785" s="110">
        <v>52.1</v>
      </c>
      <c r="F785" s="110">
        <v>23</v>
      </c>
      <c r="G785" s="110">
        <v>6.9</v>
      </c>
      <c r="H785" s="110">
        <v>47.8</v>
      </c>
      <c r="I785" s="110">
        <v>62</v>
      </c>
      <c r="J785" s="110">
        <v>18.5</v>
      </c>
      <c r="K785" s="110">
        <v>38.700000000000003</v>
      </c>
      <c r="L785" s="110">
        <v>123</v>
      </c>
      <c r="M785" s="110">
        <v>36.700000000000003</v>
      </c>
      <c r="N785" s="110">
        <v>48</v>
      </c>
      <c r="O785" s="110">
        <v>56</v>
      </c>
      <c r="P785" s="110">
        <v>16.7</v>
      </c>
      <c r="Q785" s="110">
        <v>48.2</v>
      </c>
    </row>
    <row r="786" spans="1:17" ht="63.75" x14ac:dyDescent="0.2">
      <c r="A786" s="108" t="s">
        <v>1654</v>
      </c>
      <c r="B786" s="110">
        <v>413</v>
      </c>
      <c r="C786" s="110">
        <v>82</v>
      </c>
      <c r="D786" s="110">
        <v>19.899999999999999</v>
      </c>
      <c r="E786" s="110">
        <v>50</v>
      </c>
      <c r="F786" s="110">
        <v>33</v>
      </c>
      <c r="G786" s="110">
        <v>8</v>
      </c>
      <c r="H786" s="110">
        <v>45.5</v>
      </c>
      <c r="I786" s="110">
        <v>79</v>
      </c>
      <c r="J786" s="110">
        <v>19.100000000000001</v>
      </c>
      <c r="K786" s="110">
        <v>40.5</v>
      </c>
      <c r="L786" s="110">
        <v>166</v>
      </c>
      <c r="M786" s="110">
        <v>40.200000000000003</v>
      </c>
      <c r="N786" s="110">
        <v>51.2</v>
      </c>
      <c r="O786" s="110">
        <v>53</v>
      </c>
      <c r="P786" s="110">
        <v>12.8</v>
      </c>
      <c r="Q786" s="110">
        <v>41.5</v>
      </c>
    </row>
    <row r="787" spans="1:17" ht="63.75" x14ac:dyDescent="0.2">
      <c r="A787" s="108" t="s">
        <v>1655</v>
      </c>
      <c r="B787" s="109">
        <v>1582</v>
      </c>
      <c r="C787" s="110">
        <v>321</v>
      </c>
      <c r="D787" s="110">
        <v>20.3</v>
      </c>
      <c r="E787" s="110">
        <v>46.1</v>
      </c>
      <c r="F787" s="110">
        <v>91</v>
      </c>
      <c r="G787" s="110">
        <v>5.8</v>
      </c>
      <c r="H787" s="110">
        <v>46.2</v>
      </c>
      <c r="I787" s="110">
        <v>279</v>
      </c>
      <c r="J787" s="110">
        <v>17.600000000000001</v>
      </c>
      <c r="K787" s="110">
        <v>53</v>
      </c>
      <c r="L787" s="110">
        <v>622</v>
      </c>
      <c r="M787" s="110">
        <v>39.299999999999997</v>
      </c>
      <c r="N787" s="110">
        <v>49</v>
      </c>
      <c r="O787" s="110">
        <v>269</v>
      </c>
      <c r="P787" s="110">
        <v>17</v>
      </c>
      <c r="Q787" s="110">
        <v>49.8</v>
      </c>
    </row>
    <row r="788" spans="1:17" ht="51" x14ac:dyDescent="0.2">
      <c r="A788" s="108" t="s">
        <v>1656</v>
      </c>
      <c r="B788" s="110">
        <v>576</v>
      </c>
      <c r="C788" s="110">
        <v>110</v>
      </c>
      <c r="D788" s="110">
        <v>19.100000000000001</v>
      </c>
      <c r="E788" s="110">
        <v>44.5</v>
      </c>
      <c r="F788" s="110">
        <v>28</v>
      </c>
      <c r="G788" s="110">
        <v>4.9000000000000004</v>
      </c>
      <c r="H788" s="110">
        <v>39.299999999999997</v>
      </c>
      <c r="I788" s="110">
        <v>99</v>
      </c>
      <c r="J788" s="110">
        <v>17.2</v>
      </c>
      <c r="K788" s="110">
        <v>47.5</v>
      </c>
      <c r="L788" s="110">
        <v>226</v>
      </c>
      <c r="M788" s="110">
        <v>39.200000000000003</v>
      </c>
      <c r="N788" s="110">
        <v>48.2</v>
      </c>
      <c r="O788" s="110">
        <v>113</v>
      </c>
      <c r="P788" s="110">
        <v>19.600000000000001</v>
      </c>
      <c r="Q788" s="110">
        <v>52.2</v>
      </c>
    </row>
    <row r="789" spans="1:17" ht="51" x14ac:dyDescent="0.2">
      <c r="A789" s="108" t="s">
        <v>1657</v>
      </c>
      <c r="B789" s="110">
        <v>338</v>
      </c>
      <c r="C789" s="110">
        <v>106</v>
      </c>
      <c r="D789" s="110">
        <v>31.4</v>
      </c>
      <c r="E789" s="110">
        <v>53.8</v>
      </c>
      <c r="F789" s="110">
        <v>28</v>
      </c>
      <c r="G789" s="110">
        <v>8.3000000000000007</v>
      </c>
      <c r="H789" s="110">
        <v>39.299999999999997</v>
      </c>
      <c r="I789" s="110">
        <v>78</v>
      </c>
      <c r="J789" s="110">
        <v>23.1</v>
      </c>
      <c r="K789" s="110">
        <v>50</v>
      </c>
      <c r="L789" s="110">
        <v>88</v>
      </c>
      <c r="M789" s="110">
        <v>26</v>
      </c>
      <c r="N789" s="110">
        <v>47.7</v>
      </c>
      <c r="O789" s="110">
        <v>38</v>
      </c>
      <c r="P789" s="110">
        <v>11.2</v>
      </c>
      <c r="Q789" s="110">
        <v>50</v>
      </c>
    </row>
    <row r="790" spans="1:17" ht="51" x14ac:dyDescent="0.2">
      <c r="A790" s="108" t="s">
        <v>1658</v>
      </c>
      <c r="B790" s="110">
        <v>906</v>
      </c>
      <c r="C790" s="110">
        <v>171</v>
      </c>
      <c r="D790" s="110">
        <v>18.899999999999999</v>
      </c>
      <c r="E790" s="110">
        <v>43.3</v>
      </c>
      <c r="F790" s="110">
        <v>75</v>
      </c>
      <c r="G790" s="110">
        <v>8.3000000000000007</v>
      </c>
      <c r="H790" s="110">
        <v>52</v>
      </c>
      <c r="I790" s="110">
        <v>155</v>
      </c>
      <c r="J790" s="110">
        <v>17.100000000000001</v>
      </c>
      <c r="K790" s="110">
        <v>45.8</v>
      </c>
      <c r="L790" s="110">
        <v>300</v>
      </c>
      <c r="M790" s="110">
        <v>33.1</v>
      </c>
      <c r="N790" s="110">
        <v>49</v>
      </c>
      <c r="O790" s="110">
        <v>205</v>
      </c>
      <c r="P790" s="110">
        <v>22.6</v>
      </c>
      <c r="Q790" s="110">
        <v>51.2</v>
      </c>
    </row>
    <row r="791" spans="1:17" ht="63.75" x14ac:dyDescent="0.2">
      <c r="A791" s="108" t="s">
        <v>1659</v>
      </c>
      <c r="B791" s="110">
        <v>636</v>
      </c>
      <c r="C791" s="110">
        <v>141</v>
      </c>
      <c r="D791" s="110">
        <v>22.2</v>
      </c>
      <c r="E791" s="110">
        <v>44</v>
      </c>
      <c r="F791" s="110">
        <v>48</v>
      </c>
      <c r="G791" s="110">
        <v>7.5</v>
      </c>
      <c r="H791" s="110">
        <v>52.1</v>
      </c>
      <c r="I791" s="110">
        <v>127</v>
      </c>
      <c r="J791" s="110">
        <v>20</v>
      </c>
      <c r="K791" s="110">
        <v>44.9</v>
      </c>
      <c r="L791" s="110">
        <v>201</v>
      </c>
      <c r="M791" s="110">
        <v>31.6</v>
      </c>
      <c r="N791" s="110">
        <v>46.3</v>
      </c>
      <c r="O791" s="110">
        <v>119</v>
      </c>
      <c r="P791" s="110">
        <v>18.7</v>
      </c>
      <c r="Q791" s="110">
        <v>50.4</v>
      </c>
    </row>
    <row r="792" spans="1:17" ht="63.75" x14ac:dyDescent="0.2">
      <c r="A792" s="108" t="s">
        <v>1660</v>
      </c>
      <c r="B792" s="110">
        <v>982</v>
      </c>
      <c r="C792" s="110">
        <v>180</v>
      </c>
      <c r="D792" s="110">
        <v>18.3</v>
      </c>
      <c r="E792" s="110">
        <v>46.1</v>
      </c>
      <c r="F792" s="110">
        <v>47</v>
      </c>
      <c r="G792" s="110">
        <v>4.8</v>
      </c>
      <c r="H792" s="110">
        <v>46.8</v>
      </c>
      <c r="I792" s="110">
        <v>156</v>
      </c>
      <c r="J792" s="110">
        <v>15.9</v>
      </c>
      <c r="K792" s="110">
        <v>51.3</v>
      </c>
      <c r="L792" s="110">
        <v>373</v>
      </c>
      <c r="M792" s="110">
        <v>38</v>
      </c>
      <c r="N792" s="110">
        <v>49.6</v>
      </c>
      <c r="O792" s="110">
        <v>226</v>
      </c>
      <c r="P792" s="110">
        <v>23</v>
      </c>
      <c r="Q792" s="110">
        <v>49.6</v>
      </c>
    </row>
    <row r="793" spans="1:17" ht="76.5" x14ac:dyDescent="0.2">
      <c r="A793" s="108" t="s">
        <v>1661</v>
      </c>
      <c r="B793" s="110">
        <v>233</v>
      </c>
      <c r="C793" s="110">
        <v>53</v>
      </c>
      <c r="D793" s="110">
        <v>22.7</v>
      </c>
      <c r="E793" s="110">
        <v>41.5</v>
      </c>
      <c r="F793" s="110">
        <v>24</v>
      </c>
      <c r="G793" s="110">
        <v>10.3</v>
      </c>
      <c r="H793" s="110">
        <v>54.2</v>
      </c>
      <c r="I793" s="110">
        <v>32</v>
      </c>
      <c r="J793" s="110">
        <v>13.7</v>
      </c>
      <c r="K793" s="110">
        <v>40.6</v>
      </c>
      <c r="L793" s="110">
        <v>83</v>
      </c>
      <c r="M793" s="110">
        <v>35.6</v>
      </c>
      <c r="N793" s="110">
        <v>47</v>
      </c>
      <c r="O793" s="110">
        <v>41</v>
      </c>
      <c r="P793" s="110">
        <v>17.600000000000001</v>
      </c>
      <c r="Q793" s="110">
        <v>51.2</v>
      </c>
    </row>
    <row r="794" spans="1:17" ht="63.75" x14ac:dyDescent="0.2">
      <c r="A794" s="108" t="s">
        <v>1662</v>
      </c>
      <c r="B794" s="110">
        <v>190</v>
      </c>
      <c r="C794" s="110">
        <v>36</v>
      </c>
      <c r="D794" s="110">
        <v>18.899999999999999</v>
      </c>
      <c r="E794" s="110">
        <v>50</v>
      </c>
      <c r="F794" s="110">
        <v>20</v>
      </c>
      <c r="G794" s="110">
        <v>10.5</v>
      </c>
      <c r="H794" s="110">
        <v>55</v>
      </c>
      <c r="I794" s="110">
        <v>35</v>
      </c>
      <c r="J794" s="110">
        <v>18.399999999999999</v>
      </c>
      <c r="K794" s="110">
        <v>57.1</v>
      </c>
      <c r="L794" s="110">
        <v>69</v>
      </c>
      <c r="M794" s="110">
        <v>36.299999999999997</v>
      </c>
      <c r="N794" s="110">
        <v>46.4</v>
      </c>
      <c r="O794" s="110">
        <v>30</v>
      </c>
      <c r="P794" s="110">
        <v>15.8</v>
      </c>
      <c r="Q794" s="110">
        <v>46.7</v>
      </c>
    </row>
    <row r="795" spans="1:17" ht="51" x14ac:dyDescent="0.2">
      <c r="A795" s="108" t="s">
        <v>1663</v>
      </c>
      <c r="B795" s="110">
        <v>385</v>
      </c>
      <c r="C795" s="110">
        <v>107</v>
      </c>
      <c r="D795" s="110">
        <v>27.8</v>
      </c>
      <c r="E795" s="110">
        <v>44.9</v>
      </c>
      <c r="F795" s="110">
        <v>29</v>
      </c>
      <c r="G795" s="110">
        <v>7.5</v>
      </c>
      <c r="H795" s="110">
        <v>44.8</v>
      </c>
      <c r="I795" s="110">
        <v>93</v>
      </c>
      <c r="J795" s="110">
        <v>24.2</v>
      </c>
      <c r="K795" s="110">
        <v>46.2</v>
      </c>
      <c r="L795" s="110">
        <v>114</v>
      </c>
      <c r="M795" s="110">
        <v>29.6</v>
      </c>
      <c r="N795" s="110">
        <v>45.6</v>
      </c>
      <c r="O795" s="110">
        <v>42</v>
      </c>
      <c r="P795" s="110">
        <v>10.9</v>
      </c>
      <c r="Q795" s="110">
        <v>47.6</v>
      </c>
    </row>
    <row r="796" spans="1:17" ht="63.75" x14ac:dyDescent="0.2">
      <c r="A796" s="108" t="s">
        <v>1664</v>
      </c>
      <c r="B796" s="109">
        <v>2943</v>
      </c>
      <c r="C796" s="110">
        <v>631</v>
      </c>
      <c r="D796" s="110">
        <v>21.4</v>
      </c>
      <c r="E796" s="110">
        <v>49.8</v>
      </c>
      <c r="F796" s="110">
        <v>178</v>
      </c>
      <c r="G796" s="110">
        <v>6</v>
      </c>
      <c r="H796" s="110">
        <v>43.8</v>
      </c>
      <c r="I796" s="110">
        <v>605</v>
      </c>
      <c r="J796" s="110">
        <v>20.6</v>
      </c>
      <c r="K796" s="110">
        <v>49.1</v>
      </c>
      <c r="L796" s="109">
        <v>1053</v>
      </c>
      <c r="M796" s="110">
        <v>35.799999999999997</v>
      </c>
      <c r="N796" s="110">
        <v>50.8</v>
      </c>
      <c r="O796" s="110">
        <v>476</v>
      </c>
      <c r="P796" s="110">
        <v>16.2</v>
      </c>
      <c r="Q796" s="110">
        <v>48.5</v>
      </c>
    </row>
    <row r="797" spans="1:17" ht="63.75" x14ac:dyDescent="0.2">
      <c r="A797" s="108" t="s">
        <v>1665</v>
      </c>
      <c r="B797" s="110">
        <v>274</v>
      </c>
      <c r="C797" s="110">
        <v>33</v>
      </c>
      <c r="D797" s="110">
        <v>12</v>
      </c>
      <c r="E797" s="110">
        <v>57.6</v>
      </c>
      <c r="F797" s="110">
        <v>21</v>
      </c>
      <c r="G797" s="110">
        <v>7.7</v>
      </c>
      <c r="H797" s="110">
        <v>42.9</v>
      </c>
      <c r="I797" s="110">
        <v>59</v>
      </c>
      <c r="J797" s="110">
        <v>21.5</v>
      </c>
      <c r="K797" s="110">
        <v>45.8</v>
      </c>
      <c r="L797" s="110">
        <v>102</v>
      </c>
      <c r="M797" s="110">
        <v>37.200000000000003</v>
      </c>
      <c r="N797" s="110">
        <v>43.1</v>
      </c>
      <c r="O797" s="110">
        <v>59</v>
      </c>
      <c r="P797" s="110">
        <v>21.5</v>
      </c>
      <c r="Q797" s="110">
        <v>47.5</v>
      </c>
    </row>
    <row r="798" spans="1:17" ht="63.75" x14ac:dyDescent="0.2">
      <c r="A798" s="108" t="s">
        <v>1666</v>
      </c>
      <c r="B798" s="110">
        <v>371</v>
      </c>
      <c r="C798" s="110">
        <v>77</v>
      </c>
      <c r="D798" s="110">
        <v>20.8</v>
      </c>
      <c r="E798" s="110">
        <v>42.9</v>
      </c>
      <c r="F798" s="110">
        <v>31</v>
      </c>
      <c r="G798" s="110">
        <v>8.4</v>
      </c>
      <c r="H798" s="110">
        <v>41.9</v>
      </c>
      <c r="I798" s="110">
        <v>72</v>
      </c>
      <c r="J798" s="110">
        <v>19.399999999999999</v>
      </c>
      <c r="K798" s="110">
        <v>52.8</v>
      </c>
      <c r="L798" s="110">
        <v>134</v>
      </c>
      <c r="M798" s="110">
        <v>36.1</v>
      </c>
      <c r="N798" s="110">
        <v>47</v>
      </c>
      <c r="O798" s="110">
        <v>57</v>
      </c>
      <c r="P798" s="110">
        <v>15.4</v>
      </c>
      <c r="Q798" s="110">
        <v>49.1</v>
      </c>
    </row>
    <row r="799" spans="1:17" ht="63.75" x14ac:dyDescent="0.2">
      <c r="A799" s="108" t="s">
        <v>1667</v>
      </c>
      <c r="B799" s="110">
        <v>622</v>
      </c>
      <c r="C799" s="110">
        <v>140</v>
      </c>
      <c r="D799" s="110">
        <v>22.5</v>
      </c>
      <c r="E799" s="110">
        <v>52.9</v>
      </c>
      <c r="F799" s="110">
        <v>56</v>
      </c>
      <c r="G799" s="110">
        <v>9</v>
      </c>
      <c r="H799" s="110">
        <v>33.9</v>
      </c>
      <c r="I799" s="110">
        <v>154</v>
      </c>
      <c r="J799" s="110">
        <v>24.8</v>
      </c>
      <c r="K799" s="110">
        <v>47.4</v>
      </c>
      <c r="L799" s="110">
        <v>181</v>
      </c>
      <c r="M799" s="110">
        <v>29.1</v>
      </c>
      <c r="N799" s="110">
        <v>50.8</v>
      </c>
      <c r="O799" s="110">
        <v>91</v>
      </c>
      <c r="P799" s="110">
        <v>14.6</v>
      </c>
      <c r="Q799" s="110">
        <v>49.5</v>
      </c>
    </row>
    <row r="800" spans="1:17" ht="63.75" x14ac:dyDescent="0.2">
      <c r="A800" s="108" t="s">
        <v>1668</v>
      </c>
      <c r="B800" s="110">
        <v>411</v>
      </c>
      <c r="C800" s="110">
        <v>105</v>
      </c>
      <c r="D800" s="110">
        <v>25.5</v>
      </c>
      <c r="E800" s="110">
        <v>50.5</v>
      </c>
      <c r="F800" s="110">
        <v>27</v>
      </c>
      <c r="G800" s="110">
        <v>6.6</v>
      </c>
      <c r="H800" s="110">
        <v>59.3</v>
      </c>
      <c r="I800" s="110">
        <v>90</v>
      </c>
      <c r="J800" s="110">
        <v>21.9</v>
      </c>
      <c r="K800" s="110">
        <v>42.2</v>
      </c>
      <c r="L800" s="110">
        <v>133</v>
      </c>
      <c r="M800" s="110">
        <v>32.4</v>
      </c>
      <c r="N800" s="110">
        <v>45.9</v>
      </c>
      <c r="O800" s="110">
        <v>56</v>
      </c>
      <c r="P800" s="110">
        <v>13.6</v>
      </c>
      <c r="Q800" s="110">
        <v>58.9</v>
      </c>
    </row>
    <row r="801" spans="1:17" ht="63.75" x14ac:dyDescent="0.2">
      <c r="A801" s="108" t="s">
        <v>1669</v>
      </c>
      <c r="B801" s="110">
        <v>525</v>
      </c>
      <c r="C801" s="110">
        <v>149</v>
      </c>
      <c r="D801" s="110">
        <v>28.4</v>
      </c>
      <c r="E801" s="110">
        <v>45</v>
      </c>
      <c r="F801" s="110">
        <v>38</v>
      </c>
      <c r="G801" s="110">
        <v>7.2</v>
      </c>
      <c r="H801" s="110">
        <v>31.6</v>
      </c>
      <c r="I801" s="110">
        <v>121</v>
      </c>
      <c r="J801" s="110">
        <v>23</v>
      </c>
      <c r="K801" s="110">
        <v>47.1</v>
      </c>
      <c r="L801" s="110">
        <v>162</v>
      </c>
      <c r="M801" s="110">
        <v>30.9</v>
      </c>
      <c r="N801" s="110">
        <v>46.9</v>
      </c>
      <c r="O801" s="110">
        <v>55</v>
      </c>
      <c r="P801" s="110">
        <v>10.5</v>
      </c>
      <c r="Q801" s="110">
        <v>45.5</v>
      </c>
    </row>
    <row r="802" spans="1:17" ht="51" x14ac:dyDescent="0.2">
      <c r="A802" s="108" t="s">
        <v>1670</v>
      </c>
      <c r="B802" s="110">
        <v>513</v>
      </c>
      <c r="C802" s="110">
        <v>139</v>
      </c>
      <c r="D802" s="110">
        <v>27.1</v>
      </c>
      <c r="E802" s="110">
        <v>51.1</v>
      </c>
      <c r="F802" s="110">
        <v>44</v>
      </c>
      <c r="G802" s="110">
        <v>8.6</v>
      </c>
      <c r="H802" s="110">
        <v>63.6</v>
      </c>
      <c r="I802" s="110">
        <v>95</v>
      </c>
      <c r="J802" s="110">
        <v>18.5</v>
      </c>
      <c r="K802" s="110">
        <v>43.2</v>
      </c>
      <c r="L802" s="110">
        <v>167</v>
      </c>
      <c r="M802" s="110">
        <v>32.6</v>
      </c>
      <c r="N802" s="110">
        <v>50.9</v>
      </c>
      <c r="O802" s="110">
        <v>68</v>
      </c>
      <c r="P802" s="110">
        <v>13.3</v>
      </c>
      <c r="Q802" s="110">
        <v>47.1</v>
      </c>
    </row>
    <row r="803" spans="1:17" ht="51" x14ac:dyDescent="0.2">
      <c r="A803" s="108" t="s">
        <v>1671</v>
      </c>
      <c r="B803" s="110">
        <v>96</v>
      </c>
      <c r="C803" s="110">
        <v>27</v>
      </c>
      <c r="D803" s="110">
        <v>28.1</v>
      </c>
      <c r="E803" s="110">
        <v>40.700000000000003</v>
      </c>
      <c r="F803" s="110">
        <v>8</v>
      </c>
      <c r="G803" s="110">
        <v>8.3000000000000007</v>
      </c>
      <c r="H803" s="110">
        <v>12.5</v>
      </c>
      <c r="I803" s="110">
        <v>21</v>
      </c>
      <c r="J803" s="110">
        <v>21.9</v>
      </c>
      <c r="K803" s="110">
        <v>52.4</v>
      </c>
      <c r="L803" s="110">
        <v>31</v>
      </c>
      <c r="M803" s="110">
        <v>32.299999999999997</v>
      </c>
      <c r="N803" s="110">
        <v>45.2</v>
      </c>
      <c r="O803" s="110">
        <v>9</v>
      </c>
      <c r="P803" s="110">
        <v>9.4</v>
      </c>
      <c r="Q803" s="110">
        <v>77.8</v>
      </c>
    </row>
    <row r="804" spans="1:17" ht="51" x14ac:dyDescent="0.2">
      <c r="A804" s="108" t="s">
        <v>1672</v>
      </c>
      <c r="B804" s="110">
        <v>20</v>
      </c>
      <c r="C804" s="110">
        <v>4</v>
      </c>
      <c r="D804" s="110">
        <v>20</v>
      </c>
      <c r="E804" s="110">
        <v>0</v>
      </c>
      <c r="F804" s="110">
        <v>2</v>
      </c>
      <c r="G804" s="110">
        <v>10</v>
      </c>
      <c r="H804" s="110">
        <v>100</v>
      </c>
      <c r="I804" s="110">
        <v>5</v>
      </c>
      <c r="J804" s="110">
        <v>25</v>
      </c>
      <c r="K804" s="110">
        <v>40</v>
      </c>
      <c r="L804" s="110">
        <v>6</v>
      </c>
      <c r="M804" s="110">
        <v>30</v>
      </c>
      <c r="N804" s="110">
        <v>50</v>
      </c>
      <c r="O804" s="110">
        <v>3</v>
      </c>
      <c r="P804" s="110">
        <v>15</v>
      </c>
      <c r="Q804" s="110">
        <v>66.7</v>
      </c>
    </row>
    <row r="805" spans="1:17" ht="51" x14ac:dyDescent="0.2">
      <c r="A805" s="108" t="s">
        <v>1673</v>
      </c>
      <c r="B805" s="110">
        <v>48</v>
      </c>
      <c r="C805" s="110">
        <v>15</v>
      </c>
      <c r="D805" s="110">
        <v>31.3</v>
      </c>
      <c r="E805" s="110">
        <v>46.7</v>
      </c>
      <c r="F805" s="110">
        <v>5</v>
      </c>
      <c r="G805" s="110">
        <v>10.4</v>
      </c>
      <c r="H805" s="110">
        <v>40</v>
      </c>
      <c r="I805" s="110">
        <v>4</v>
      </c>
      <c r="J805" s="110">
        <v>8.3000000000000007</v>
      </c>
      <c r="K805" s="110">
        <v>25</v>
      </c>
      <c r="L805" s="110">
        <v>18</v>
      </c>
      <c r="M805" s="110">
        <v>37.5</v>
      </c>
      <c r="N805" s="110">
        <v>55.6</v>
      </c>
      <c r="O805" s="110">
        <v>6</v>
      </c>
      <c r="P805" s="110">
        <v>12.5</v>
      </c>
      <c r="Q805" s="110">
        <v>33.299999999999997</v>
      </c>
    </row>
    <row r="806" spans="1:17" ht="51" x14ac:dyDescent="0.2">
      <c r="A806" s="108" t="s">
        <v>1674</v>
      </c>
      <c r="B806" s="110">
        <v>46</v>
      </c>
      <c r="C806" s="110">
        <v>15</v>
      </c>
      <c r="D806" s="110">
        <v>32.6</v>
      </c>
      <c r="E806" s="110">
        <v>66.7</v>
      </c>
      <c r="F806" s="110">
        <v>1</v>
      </c>
      <c r="G806" s="110">
        <v>2.2000000000000002</v>
      </c>
      <c r="H806" s="110">
        <v>0</v>
      </c>
      <c r="I806" s="110">
        <v>14</v>
      </c>
      <c r="J806" s="110">
        <v>30.4</v>
      </c>
      <c r="K806" s="110">
        <v>42.9</v>
      </c>
      <c r="L806" s="110">
        <v>15</v>
      </c>
      <c r="M806" s="110">
        <v>32.6</v>
      </c>
      <c r="N806" s="110">
        <v>46.7</v>
      </c>
      <c r="O806" s="110">
        <v>1</v>
      </c>
      <c r="P806" s="110">
        <v>2.2000000000000002</v>
      </c>
      <c r="Q806" s="110">
        <v>0</v>
      </c>
    </row>
    <row r="807" spans="1:17" ht="51" x14ac:dyDescent="0.2">
      <c r="A807" s="108" t="s">
        <v>1675</v>
      </c>
      <c r="B807" s="110">
        <v>30</v>
      </c>
      <c r="C807" s="110">
        <v>1</v>
      </c>
      <c r="D807" s="110">
        <v>3.3</v>
      </c>
      <c r="E807" s="110">
        <v>0</v>
      </c>
      <c r="F807" s="110">
        <v>0</v>
      </c>
      <c r="G807" s="110">
        <v>0</v>
      </c>
      <c r="H807" s="110" t="s">
        <v>979</v>
      </c>
      <c r="I807" s="110">
        <v>4</v>
      </c>
      <c r="J807" s="110">
        <v>13.3</v>
      </c>
      <c r="K807" s="110">
        <v>25</v>
      </c>
      <c r="L807" s="110">
        <v>18</v>
      </c>
      <c r="M807" s="110">
        <v>60</v>
      </c>
      <c r="N807" s="110">
        <v>44.4</v>
      </c>
      <c r="O807" s="110">
        <v>7</v>
      </c>
      <c r="P807" s="110">
        <v>23.3</v>
      </c>
      <c r="Q807" s="110">
        <v>57.1</v>
      </c>
    </row>
    <row r="808" spans="1:17" ht="63.75" x14ac:dyDescent="0.2">
      <c r="A808" s="108" t="s">
        <v>1676</v>
      </c>
      <c r="B808" s="110">
        <v>153</v>
      </c>
      <c r="C808" s="110">
        <v>31</v>
      </c>
      <c r="D808" s="110">
        <v>20.3</v>
      </c>
      <c r="E808" s="110">
        <v>35.5</v>
      </c>
      <c r="F808" s="110">
        <v>13</v>
      </c>
      <c r="G808" s="110">
        <v>8.5</v>
      </c>
      <c r="H808" s="110">
        <v>23.1</v>
      </c>
      <c r="I808" s="110">
        <v>27</v>
      </c>
      <c r="J808" s="110">
        <v>17.600000000000001</v>
      </c>
      <c r="K808" s="110">
        <v>48.1</v>
      </c>
      <c r="L808" s="110">
        <v>51</v>
      </c>
      <c r="M808" s="110">
        <v>33.299999999999997</v>
      </c>
      <c r="N808" s="110">
        <v>51</v>
      </c>
      <c r="O808" s="110">
        <v>31</v>
      </c>
      <c r="P808" s="110">
        <v>20.3</v>
      </c>
      <c r="Q808" s="110">
        <v>41.9</v>
      </c>
    </row>
    <row r="809" spans="1:17" ht="63.75" x14ac:dyDescent="0.2">
      <c r="A809" s="108" t="s">
        <v>1677</v>
      </c>
      <c r="B809" s="110">
        <v>83</v>
      </c>
      <c r="C809" s="110">
        <v>16</v>
      </c>
      <c r="D809" s="110">
        <v>19.3</v>
      </c>
      <c r="E809" s="110">
        <v>50</v>
      </c>
      <c r="F809" s="110">
        <v>1</v>
      </c>
      <c r="G809" s="110">
        <v>1.2</v>
      </c>
      <c r="H809" s="110">
        <v>0</v>
      </c>
      <c r="I809" s="110">
        <v>14</v>
      </c>
      <c r="J809" s="110">
        <v>16.899999999999999</v>
      </c>
      <c r="K809" s="110">
        <v>35.700000000000003</v>
      </c>
      <c r="L809" s="110">
        <v>39</v>
      </c>
      <c r="M809" s="110">
        <v>47</v>
      </c>
      <c r="N809" s="110">
        <v>51.3</v>
      </c>
      <c r="O809" s="110">
        <v>13</v>
      </c>
      <c r="P809" s="110">
        <v>15.7</v>
      </c>
      <c r="Q809" s="110">
        <v>53.8</v>
      </c>
    </row>
    <row r="810" spans="1:17" ht="51" x14ac:dyDescent="0.2">
      <c r="A810" s="108" t="s">
        <v>1678</v>
      </c>
      <c r="B810" s="110">
        <v>104</v>
      </c>
      <c r="C810" s="110">
        <v>30</v>
      </c>
      <c r="D810" s="110">
        <v>28.8</v>
      </c>
      <c r="E810" s="110">
        <v>36.700000000000003</v>
      </c>
      <c r="F810" s="110">
        <v>3</v>
      </c>
      <c r="G810" s="110">
        <v>2.9</v>
      </c>
      <c r="H810" s="110">
        <v>66.7</v>
      </c>
      <c r="I810" s="110">
        <v>22</v>
      </c>
      <c r="J810" s="110">
        <v>21.2</v>
      </c>
      <c r="K810" s="110">
        <v>54.5</v>
      </c>
      <c r="L810" s="110">
        <v>36</v>
      </c>
      <c r="M810" s="110">
        <v>34.6</v>
      </c>
      <c r="N810" s="110">
        <v>47.2</v>
      </c>
      <c r="O810" s="110">
        <v>13</v>
      </c>
      <c r="P810" s="110">
        <v>12.5</v>
      </c>
      <c r="Q810" s="110">
        <v>53.8</v>
      </c>
    </row>
    <row r="811" spans="1:17" ht="63.75" x14ac:dyDescent="0.2">
      <c r="A811" s="108" t="s">
        <v>1679</v>
      </c>
      <c r="B811" s="110">
        <v>38</v>
      </c>
      <c r="C811" s="110">
        <v>11</v>
      </c>
      <c r="D811" s="110">
        <v>28.9</v>
      </c>
      <c r="E811" s="110">
        <v>27.3</v>
      </c>
      <c r="F811" s="110">
        <v>1</v>
      </c>
      <c r="G811" s="110">
        <v>2.6</v>
      </c>
      <c r="H811" s="110">
        <v>100</v>
      </c>
      <c r="I811" s="110">
        <v>7</v>
      </c>
      <c r="J811" s="110">
        <v>18.399999999999999</v>
      </c>
      <c r="K811" s="110">
        <v>42.9</v>
      </c>
      <c r="L811" s="110">
        <v>10</v>
      </c>
      <c r="M811" s="110">
        <v>26.3</v>
      </c>
      <c r="N811" s="110">
        <v>40</v>
      </c>
      <c r="O811" s="110">
        <v>9</v>
      </c>
      <c r="P811" s="110">
        <v>23.7</v>
      </c>
      <c r="Q811" s="110">
        <v>33.299999999999997</v>
      </c>
    </row>
    <row r="812" spans="1:17" ht="51" x14ac:dyDescent="0.2">
      <c r="A812" s="108" t="s">
        <v>1680</v>
      </c>
      <c r="B812" s="110">
        <v>104</v>
      </c>
      <c r="C812" s="110">
        <v>36</v>
      </c>
      <c r="D812" s="110">
        <v>34.6</v>
      </c>
      <c r="E812" s="110">
        <v>36.1</v>
      </c>
      <c r="F812" s="110">
        <v>3</v>
      </c>
      <c r="G812" s="110">
        <v>2.9</v>
      </c>
      <c r="H812" s="110">
        <v>0</v>
      </c>
      <c r="I812" s="110">
        <v>20</v>
      </c>
      <c r="J812" s="110">
        <v>19.2</v>
      </c>
      <c r="K812" s="110">
        <v>60</v>
      </c>
      <c r="L812" s="110">
        <v>39</v>
      </c>
      <c r="M812" s="110">
        <v>37.5</v>
      </c>
      <c r="N812" s="110">
        <v>41</v>
      </c>
      <c r="O812" s="110">
        <v>6</v>
      </c>
      <c r="P812" s="110">
        <v>5.8</v>
      </c>
      <c r="Q812" s="110">
        <v>50</v>
      </c>
    </row>
    <row r="813" spans="1:17" ht="38.25" x14ac:dyDescent="0.2">
      <c r="A813" s="108" t="s">
        <v>1681</v>
      </c>
      <c r="B813" s="110">
        <v>15</v>
      </c>
      <c r="C813" s="110">
        <v>3</v>
      </c>
      <c r="D813" s="110">
        <v>20</v>
      </c>
      <c r="E813" s="110">
        <v>66.7</v>
      </c>
      <c r="F813" s="110">
        <v>1</v>
      </c>
      <c r="G813" s="110">
        <v>6.7</v>
      </c>
      <c r="H813" s="110">
        <v>100</v>
      </c>
      <c r="I813" s="110">
        <v>3</v>
      </c>
      <c r="J813" s="110">
        <v>20</v>
      </c>
      <c r="K813" s="110">
        <v>33.299999999999997</v>
      </c>
      <c r="L813" s="110">
        <v>2</v>
      </c>
      <c r="M813" s="110">
        <v>13.3</v>
      </c>
      <c r="N813" s="110">
        <v>50</v>
      </c>
      <c r="O813" s="110">
        <v>6</v>
      </c>
      <c r="P813" s="110">
        <v>40</v>
      </c>
      <c r="Q813" s="110">
        <v>50</v>
      </c>
    </row>
    <row r="814" spans="1:17" ht="51" x14ac:dyDescent="0.2">
      <c r="A814" s="108" t="s">
        <v>1682</v>
      </c>
      <c r="B814" s="110">
        <v>111</v>
      </c>
      <c r="C814" s="110">
        <v>29</v>
      </c>
      <c r="D814" s="110">
        <v>26.1</v>
      </c>
      <c r="E814" s="110">
        <v>41.4</v>
      </c>
      <c r="F814" s="110">
        <v>6</v>
      </c>
      <c r="G814" s="110">
        <v>5.4</v>
      </c>
      <c r="H814" s="110">
        <v>33.299999999999997</v>
      </c>
      <c r="I814" s="110">
        <v>22</v>
      </c>
      <c r="J814" s="110">
        <v>19.8</v>
      </c>
      <c r="K814" s="110">
        <v>54.5</v>
      </c>
      <c r="L814" s="110">
        <v>25</v>
      </c>
      <c r="M814" s="110">
        <v>22.5</v>
      </c>
      <c r="N814" s="110">
        <v>48</v>
      </c>
      <c r="O814" s="110">
        <v>29</v>
      </c>
      <c r="P814" s="110">
        <v>26.1</v>
      </c>
      <c r="Q814" s="110">
        <v>51.7</v>
      </c>
    </row>
    <row r="815" spans="1:17" ht="51" x14ac:dyDescent="0.2">
      <c r="A815" s="108" t="s">
        <v>1683</v>
      </c>
      <c r="B815" s="110">
        <v>91</v>
      </c>
      <c r="C815" s="110">
        <v>22</v>
      </c>
      <c r="D815" s="110">
        <v>24.2</v>
      </c>
      <c r="E815" s="110">
        <v>31.8</v>
      </c>
      <c r="F815" s="110">
        <v>2</v>
      </c>
      <c r="G815" s="110">
        <v>2.2000000000000002</v>
      </c>
      <c r="H815" s="110">
        <v>100</v>
      </c>
      <c r="I815" s="110">
        <v>22</v>
      </c>
      <c r="J815" s="110">
        <v>24.2</v>
      </c>
      <c r="K815" s="110">
        <v>50</v>
      </c>
      <c r="L815" s="110">
        <v>26</v>
      </c>
      <c r="M815" s="110">
        <v>28.6</v>
      </c>
      <c r="N815" s="110">
        <v>42.3</v>
      </c>
      <c r="O815" s="110">
        <v>19</v>
      </c>
      <c r="P815" s="110">
        <v>20.9</v>
      </c>
      <c r="Q815" s="110">
        <v>57.9</v>
      </c>
    </row>
    <row r="816" spans="1:17" ht="51" x14ac:dyDescent="0.2">
      <c r="A816" s="108" t="s">
        <v>1684</v>
      </c>
      <c r="B816" s="110">
        <v>45</v>
      </c>
      <c r="C816" s="110">
        <v>6</v>
      </c>
      <c r="D816" s="110">
        <v>13.3</v>
      </c>
      <c r="E816" s="110">
        <v>83.3</v>
      </c>
      <c r="F816" s="110">
        <v>2</v>
      </c>
      <c r="G816" s="110">
        <v>4.4000000000000004</v>
      </c>
      <c r="H816" s="110">
        <v>50</v>
      </c>
      <c r="I816" s="110">
        <v>10</v>
      </c>
      <c r="J816" s="110">
        <v>22.2</v>
      </c>
      <c r="K816" s="110">
        <v>40</v>
      </c>
      <c r="L816" s="110">
        <v>19</v>
      </c>
      <c r="M816" s="110">
        <v>42.2</v>
      </c>
      <c r="N816" s="110">
        <v>47.4</v>
      </c>
      <c r="O816" s="110">
        <v>8</v>
      </c>
      <c r="P816" s="110">
        <v>17.8</v>
      </c>
      <c r="Q816" s="110">
        <v>50</v>
      </c>
    </row>
    <row r="817" spans="1:17" ht="51" x14ac:dyDescent="0.2">
      <c r="A817" s="108" t="s">
        <v>1685</v>
      </c>
      <c r="B817" s="110">
        <v>31</v>
      </c>
      <c r="C817" s="110">
        <v>2</v>
      </c>
      <c r="D817" s="110">
        <v>6.5</v>
      </c>
      <c r="E817" s="110">
        <v>0</v>
      </c>
      <c r="F817" s="110">
        <v>0</v>
      </c>
      <c r="G817" s="110">
        <v>0</v>
      </c>
      <c r="H817" s="110" t="s">
        <v>979</v>
      </c>
      <c r="I817" s="110">
        <v>4</v>
      </c>
      <c r="J817" s="110">
        <v>12.9</v>
      </c>
      <c r="K817" s="110">
        <v>25</v>
      </c>
      <c r="L817" s="110">
        <v>15</v>
      </c>
      <c r="M817" s="110">
        <v>48.4</v>
      </c>
      <c r="N817" s="110">
        <v>53.3</v>
      </c>
      <c r="O817" s="110">
        <v>10</v>
      </c>
      <c r="P817" s="110">
        <v>32.299999999999997</v>
      </c>
      <c r="Q817" s="110">
        <v>40</v>
      </c>
    </row>
    <row r="818" spans="1:17" ht="63.75" x14ac:dyDescent="0.2">
      <c r="A818" s="108" t="s">
        <v>1686</v>
      </c>
      <c r="B818" s="110">
        <v>120</v>
      </c>
      <c r="C818" s="110">
        <v>28</v>
      </c>
      <c r="D818" s="110">
        <v>23.3</v>
      </c>
      <c r="E818" s="110">
        <v>60.7</v>
      </c>
      <c r="F818" s="110">
        <v>12</v>
      </c>
      <c r="G818" s="110">
        <v>10</v>
      </c>
      <c r="H818" s="110">
        <v>25</v>
      </c>
      <c r="I818" s="110">
        <v>21</v>
      </c>
      <c r="J818" s="110">
        <v>17.5</v>
      </c>
      <c r="K818" s="110">
        <v>38.1</v>
      </c>
      <c r="L818" s="110">
        <v>33</v>
      </c>
      <c r="M818" s="110">
        <v>27.5</v>
      </c>
      <c r="N818" s="110">
        <v>60.6</v>
      </c>
      <c r="O818" s="110">
        <v>26</v>
      </c>
      <c r="P818" s="110">
        <v>21.7</v>
      </c>
      <c r="Q818" s="110">
        <v>34.6</v>
      </c>
    </row>
    <row r="819" spans="1:17" ht="63.75" x14ac:dyDescent="0.2">
      <c r="A819" s="108" t="s">
        <v>1687</v>
      </c>
      <c r="B819" s="110">
        <v>102</v>
      </c>
      <c r="C819" s="110">
        <v>25</v>
      </c>
      <c r="D819" s="110">
        <v>24.5</v>
      </c>
      <c r="E819" s="110">
        <v>72</v>
      </c>
      <c r="F819" s="110">
        <v>6</v>
      </c>
      <c r="G819" s="110">
        <v>5.9</v>
      </c>
      <c r="H819" s="110">
        <v>33.299999999999997</v>
      </c>
      <c r="I819" s="110">
        <v>21</v>
      </c>
      <c r="J819" s="110">
        <v>20.6</v>
      </c>
      <c r="K819" s="110">
        <v>52.4</v>
      </c>
      <c r="L819" s="110">
        <v>34</v>
      </c>
      <c r="M819" s="110">
        <v>33.299999999999997</v>
      </c>
      <c r="N819" s="110">
        <v>47.1</v>
      </c>
      <c r="O819" s="110">
        <v>16</v>
      </c>
      <c r="P819" s="110">
        <v>15.7</v>
      </c>
      <c r="Q819" s="110">
        <v>43.8</v>
      </c>
    </row>
    <row r="820" spans="1:17" ht="51" x14ac:dyDescent="0.2">
      <c r="A820" s="108" t="s">
        <v>1688</v>
      </c>
      <c r="B820" s="110">
        <v>46</v>
      </c>
      <c r="C820" s="110">
        <v>16</v>
      </c>
      <c r="D820" s="110">
        <v>34.799999999999997</v>
      </c>
      <c r="E820" s="110">
        <v>43.8</v>
      </c>
      <c r="F820" s="110">
        <v>1</v>
      </c>
      <c r="G820" s="110">
        <v>2.2000000000000002</v>
      </c>
      <c r="H820" s="110">
        <v>0</v>
      </c>
      <c r="I820" s="110">
        <v>12</v>
      </c>
      <c r="J820" s="110">
        <v>26.1</v>
      </c>
      <c r="K820" s="110">
        <v>50</v>
      </c>
      <c r="L820" s="110">
        <v>14</v>
      </c>
      <c r="M820" s="110">
        <v>30.4</v>
      </c>
      <c r="N820" s="110">
        <v>42.9</v>
      </c>
      <c r="O820" s="110">
        <v>3</v>
      </c>
      <c r="P820" s="110">
        <v>6.5</v>
      </c>
      <c r="Q820" s="110">
        <v>33.299999999999997</v>
      </c>
    </row>
    <row r="821" spans="1:17" ht="76.5" x14ac:dyDescent="0.2">
      <c r="A821" s="108" t="s">
        <v>1689</v>
      </c>
      <c r="B821" s="110">
        <v>19</v>
      </c>
      <c r="C821" s="110">
        <v>8</v>
      </c>
      <c r="D821" s="110">
        <v>42.1</v>
      </c>
      <c r="E821" s="110">
        <v>50</v>
      </c>
      <c r="F821" s="110">
        <v>0</v>
      </c>
      <c r="G821" s="110">
        <v>0</v>
      </c>
      <c r="H821" s="110" t="s">
        <v>979</v>
      </c>
      <c r="I821" s="110">
        <v>4</v>
      </c>
      <c r="J821" s="110">
        <v>21.1</v>
      </c>
      <c r="K821" s="110">
        <v>50</v>
      </c>
      <c r="L821" s="110">
        <v>4</v>
      </c>
      <c r="M821" s="110">
        <v>21.1</v>
      </c>
      <c r="N821" s="110">
        <v>50</v>
      </c>
      <c r="O821" s="110">
        <v>3</v>
      </c>
      <c r="P821" s="110">
        <v>15.8</v>
      </c>
      <c r="Q821" s="110">
        <v>66.7</v>
      </c>
    </row>
    <row r="822" spans="1:17" ht="63.75" x14ac:dyDescent="0.2">
      <c r="A822" s="108" t="s">
        <v>1690</v>
      </c>
      <c r="B822" s="110">
        <v>52</v>
      </c>
      <c r="C822" s="110">
        <v>5</v>
      </c>
      <c r="D822" s="110">
        <v>9.6</v>
      </c>
      <c r="E822" s="110">
        <v>60</v>
      </c>
      <c r="F822" s="110">
        <v>5</v>
      </c>
      <c r="G822" s="110">
        <v>9.6</v>
      </c>
      <c r="H822" s="110">
        <v>40</v>
      </c>
      <c r="I822" s="110">
        <v>0</v>
      </c>
      <c r="J822" s="110">
        <v>0</v>
      </c>
      <c r="K822" s="110" t="s">
        <v>979</v>
      </c>
      <c r="L822" s="110">
        <v>27</v>
      </c>
      <c r="M822" s="110">
        <v>51.9</v>
      </c>
      <c r="N822" s="110">
        <v>51.9</v>
      </c>
      <c r="O822" s="110">
        <v>15</v>
      </c>
      <c r="P822" s="110">
        <v>28.8</v>
      </c>
      <c r="Q822" s="110">
        <v>33.299999999999997</v>
      </c>
    </row>
    <row r="823" spans="1:17" ht="51" x14ac:dyDescent="0.2">
      <c r="A823" s="108" t="s">
        <v>1691</v>
      </c>
      <c r="B823" s="110">
        <v>56</v>
      </c>
      <c r="C823" s="110">
        <v>7</v>
      </c>
      <c r="D823" s="110">
        <v>12.5</v>
      </c>
      <c r="E823" s="110">
        <v>28.6</v>
      </c>
      <c r="F823" s="110">
        <v>11</v>
      </c>
      <c r="G823" s="110">
        <v>19.600000000000001</v>
      </c>
      <c r="H823" s="110">
        <v>54.5</v>
      </c>
      <c r="I823" s="110">
        <v>10</v>
      </c>
      <c r="J823" s="110">
        <v>17.899999999999999</v>
      </c>
      <c r="K823" s="110">
        <v>30</v>
      </c>
      <c r="L823" s="110">
        <v>16</v>
      </c>
      <c r="M823" s="110">
        <v>28.6</v>
      </c>
      <c r="N823" s="110">
        <v>43.8</v>
      </c>
      <c r="O823" s="110">
        <v>12</v>
      </c>
      <c r="P823" s="110">
        <v>21.4</v>
      </c>
      <c r="Q823" s="110">
        <v>41.7</v>
      </c>
    </row>
    <row r="824" spans="1:17" ht="51" x14ac:dyDescent="0.2">
      <c r="A824" s="108" t="s">
        <v>1692</v>
      </c>
      <c r="B824" s="110">
        <v>58</v>
      </c>
      <c r="C824" s="110">
        <v>11</v>
      </c>
      <c r="D824" s="110">
        <v>19</v>
      </c>
      <c r="E824" s="110">
        <v>63.6</v>
      </c>
      <c r="F824" s="110">
        <v>2</v>
      </c>
      <c r="G824" s="110">
        <v>3.4</v>
      </c>
      <c r="H824" s="110">
        <v>50</v>
      </c>
      <c r="I824" s="110">
        <v>8</v>
      </c>
      <c r="J824" s="110">
        <v>13.8</v>
      </c>
      <c r="K824" s="110">
        <v>50</v>
      </c>
      <c r="L824" s="110">
        <v>24</v>
      </c>
      <c r="M824" s="110">
        <v>41.4</v>
      </c>
      <c r="N824" s="110">
        <v>41.7</v>
      </c>
      <c r="O824" s="110">
        <v>13</v>
      </c>
      <c r="P824" s="110">
        <v>22.4</v>
      </c>
      <c r="Q824" s="110">
        <v>46.2</v>
      </c>
    </row>
    <row r="825" spans="1:17" ht="51" x14ac:dyDescent="0.2">
      <c r="A825" s="108" t="s">
        <v>1693</v>
      </c>
      <c r="B825" s="110">
        <v>49</v>
      </c>
      <c r="C825" s="110">
        <v>11</v>
      </c>
      <c r="D825" s="110">
        <v>22.4</v>
      </c>
      <c r="E825" s="110">
        <v>45.5</v>
      </c>
      <c r="F825" s="110">
        <v>3</v>
      </c>
      <c r="G825" s="110">
        <v>6.1</v>
      </c>
      <c r="H825" s="110">
        <v>33.299999999999997</v>
      </c>
      <c r="I825" s="110">
        <v>12</v>
      </c>
      <c r="J825" s="110">
        <v>24.5</v>
      </c>
      <c r="K825" s="110">
        <v>50</v>
      </c>
      <c r="L825" s="110">
        <v>16</v>
      </c>
      <c r="M825" s="110">
        <v>32.700000000000003</v>
      </c>
      <c r="N825" s="110">
        <v>62.5</v>
      </c>
      <c r="O825" s="110">
        <v>7</v>
      </c>
      <c r="P825" s="110">
        <v>14.3</v>
      </c>
      <c r="Q825" s="110">
        <v>42.9</v>
      </c>
    </row>
    <row r="826" spans="1:17" ht="51" x14ac:dyDescent="0.2">
      <c r="A826" s="108" t="s">
        <v>1694</v>
      </c>
      <c r="B826" s="110">
        <v>48</v>
      </c>
      <c r="C826" s="110">
        <v>9</v>
      </c>
      <c r="D826" s="110">
        <v>18.8</v>
      </c>
      <c r="E826" s="110">
        <v>66.7</v>
      </c>
      <c r="F826" s="110">
        <v>3</v>
      </c>
      <c r="G826" s="110">
        <v>6.3</v>
      </c>
      <c r="H826" s="110">
        <v>0</v>
      </c>
      <c r="I826" s="110">
        <v>6</v>
      </c>
      <c r="J826" s="110">
        <v>12.5</v>
      </c>
      <c r="K826" s="110">
        <v>33.299999999999997</v>
      </c>
      <c r="L826" s="110">
        <v>16</v>
      </c>
      <c r="M826" s="110">
        <v>33.299999999999997</v>
      </c>
      <c r="N826" s="110">
        <v>50</v>
      </c>
      <c r="O826" s="110">
        <v>14</v>
      </c>
      <c r="P826" s="110">
        <v>29.2</v>
      </c>
      <c r="Q826" s="110">
        <v>42.9</v>
      </c>
    </row>
    <row r="827" spans="1:17" ht="51" x14ac:dyDescent="0.2">
      <c r="A827" s="108" t="s">
        <v>1695</v>
      </c>
      <c r="B827" s="110">
        <v>73</v>
      </c>
      <c r="C827" s="110">
        <v>11</v>
      </c>
      <c r="D827" s="110">
        <v>15.1</v>
      </c>
      <c r="E827" s="110">
        <v>63.6</v>
      </c>
      <c r="F827" s="110">
        <v>2</v>
      </c>
      <c r="G827" s="110">
        <v>2.7</v>
      </c>
      <c r="H827" s="110">
        <v>50</v>
      </c>
      <c r="I827" s="110">
        <v>12</v>
      </c>
      <c r="J827" s="110">
        <v>16.399999999999999</v>
      </c>
      <c r="K827" s="110">
        <v>50</v>
      </c>
      <c r="L827" s="110">
        <v>34</v>
      </c>
      <c r="M827" s="110">
        <v>46.6</v>
      </c>
      <c r="N827" s="110">
        <v>44.1</v>
      </c>
      <c r="O827" s="110">
        <v>14</v>
      </c>
      <c r="P827" s="110">
        <v>19.2</v>
      </c>
      <c r="Q827" s="110">
        <v>64.3</v>
      </c>
    </row>
    <row r="828" spans="1:17" ht="63.75" x14ac:dyDescent="0.2">
      <c r="A828" s="108" t="s">
        <v>1696</v>
      </c>
      <c r="B828" s="110">
        <v>152</v>
      </c>
      <c r="C828" s="110">
        <v>30</v>
      </c>
      <c r="D828" s="110">
        <v>19.7</v>
      </c>
      <c r="E828" s="110">
        <v>46.7</v>
      </c>
      <c r="F828" s="110">
        <v>5</v>
      </c>
      <c r="G828" s="110">
        <v>3.3</v>
      </c>
      <c r="H828" s="110">
        <v>40</v>
      </c>
      <c r="I828" s="110">
        <v>27</v>
      </c>
      <c r="J828" s="110">
        <v>17.8</v>
      </c>
      <c r="K828" s="110">
        <v>48.1</v>
      </c>
      <c r="L828" s="110">
        <v>55</v>
      </c>
      <c r="M828" s="110">
        <v>36.200000000000003</v>
      </c>
      <c r="N828" s="110">
        <v>43.6</v>
      </c>
      <c r="O828" s="110">
        <v>35</v>
      </c>
      <c r="P828" s="110">
        <v>23</v>
      </c>
      <c r="Q828" s="110">
        <v>60</v>
      </c>
    </row>
    <row r="829" spans="1:17" ht="63.75" x14ac:dyDescent="0.2">
      <c r="A829" s="108" t="s">
        <v>1697</v>
      </c>
      <c r="B829" s="110">
        <v>103</v>
      </c>
      <c r="C829" s="110">
        <v>29</v>
      </c>
      <c r="D829" s="110">
        <v>28.2</v>
      </c>
      <c r="E829" s="110">
        <v>44.8</v>
      </c>
      <c r="F829" s="110">
        <v>6</v>
      </c>
      <c r="G829" s="110">
        <v>5.8</v>
      </c>
      <c r="H829" s="110">
        <v>50</v>
      </c>
      <c r="I829" s="110">
        <v>18</v>
      </c>
      <c r="J829" s="110">
        <v>17.5</v>
      </c>
      <c r="K829" s="110">
        <v>50</v>
      </c>
      <c r="L829" s="110">
        <v>28</v>
      </c>
      <c r="M829" s="110">
        <v>27.2</v>
      </c>
      <c r="N829" s="110">
        <v>42.9</v>
      </c>
      <c r="O829" s="110">
        <v>22</v>
      </c>
      <c r="P829" s="110">
        <v>21.4</v>
      </c>
      <c r="Q829" s="110">
        <v>54.5</v>
      </c>
    </row>
    <row r="830" spans="1:17" ht="63.75" x14ac:dyDescent="0.2">
      <c r="A830" s="108" t="s">
        <v>1698</v>
      </c>
      <c r="B830" s="110">
        <v>122</v>
      </c>
      <c r="C830" s="110">
        <v>28</v>
      </c>
      <c r="D830" s="110">
        <v>23</v>
      </c>
      <c r="E830" s="110">
        <v>57.1</v>
      </c>
      <c r="F830" s="110">
        <v>5</v>
      </c>
      <c r="G830" s="110">
        <v>4.0999999999999996</v>
      </c>
      <c r="H830" s="110">
        <v>40</v>
      </c>
      <c r="I830" s="110">
        <v>24</v>
      </c>
      <c r="J830" s="110">
        <v>19.7</v>
      </c>
      <c r="K830" s="110">
        <v>50</v>
      </c>
      <c r="L830" s="110">
        <v>45</v>
      </c>
      <c r="M830" s="110">
        <v>36.9</v>
      </c>
      <c r="N830" s="110">
        <v>44.4</v>
      </c>
      <c r="O830" s="110">
        <v>20</v>
      </c>
      <c r="P830" s="110">
        <v>16.399999999999999</v>
      </c>
      <c r="Q830" s="110">
        <v>50</v>
      </c>
    </row>
    <row r="831" spans="1:17" ht="63.75" x14ac:dyDescent="0.2">
      <c r="A831" s="108" t="s">
        <v>1699</v>
      </c>
      <c r="B831" s="110">
        <v>110</v>
      </c>
      <c r="C831" s="110">
        <v>25</v>
      </c>
      <c r="D831" s="110">
        <v>22.7</v>
      </c>
      <c r="E831" s="110">
        <v>52</v>
      </c>
      <c r="F831" s="110">
        <v>2</v>
      </c>
      <c r="G831" s="110">
        <v>1.8</v>
      </c>
      <c r="H831" s="110">
        <v>50</v>
      </c>
      <c r="I831" s="110">
        <v>16</v>
      </c>
      <c r="J831" s="110">
        <v>14.5</v>
      </c>
      <c r="K831" s="110">
        <v>50</v>
      </c>
      <c r="L831" s="110">
        <v>40</v>
      </c>
      <c r="M831" s="110">
        <v>36.4</v>
      </c>
      <c r="N831" s="110">
        <v>50</v>
      </c>
      <c r="O831" s="110">
        <v>27</v>
      </c>
      <c r="P831" s="110">
        <v>24.5</v>
      </c>
      <c r="Q831" s="110">
        <v>63</v>
      </c>
    </row>
    <row r="832" spans="1:17" ht="63.75" x14ac:dyDescent="0.2">
      <c r="A832" s="108" t="s">
        <v>1700</v>
      </c>
      <c r="B832" s="110">
        <v>200</v>
      </c>
      <c r="C832" s="110">
        <v>59</v>
      </c>
      <c r="D832" s="110">
        <v>29.5</v>
      </c>
      <c r="E832" s="110">
        <v>44.1</v>
      </c>
      <c r="F832" s="110">
        <v>11</v>
      </c>
      <c r="G832" s="110">
        <v>5.5</v>
      </c>
      <c r="H832" s="110">
        <v>54.5</v>
      </c>
      <c r="I832" s="110">
        <v>52</v>
      </c>
      <c r="J832" s="110">
        <v>26</v>
      </c>
      <c r="K832" s="110">
        <v>51.9</v>
      </c>
      <c r="L832" s="110">
        <v>40</v>
      </c>
      <c r="M832" s="110">
        <v>20</v>
      </c>
      <c r="N832" s="110">
        <v>45</v>
      </c>
      <c r="O832" s="110">
        <v>38</v>
      </c>
      <c r="P832" s="110">
        <v>19</v>
      </c>
      <c r="Q832" s="110">
        <v>47.4</v>
      </c>
    </row>
    <row r="833" spans="1:17" ht="76.5" x14ac:dyDescent="0.2">
      <c r="A833" s="108" t="s">
        <v>1701</v>
      </c>
      <c r="B833" s="110">
        <v>315</v>
      </c>
      <c r="C833" s="110">
        <v>75</v>
      </c>
      <c r="D833" s="110">
        <v>23.8</v>
      </c>
      <c r="E833" s="110">
        <v>40</v>
      </c>
      <c r="F833" s="110">
        <v>16</v>
      </c>
      <c r="G833" s="110">
        <v>5.0999999999999996</v>
      </c>
      <c r="H833" s="110">
        <v>56.3</v>
      </c>
      <c r="I833" s="110">
        <v>67</v>
      </c>
      <c r="J833" s="110">
        <v>21.3</v>
      </c>
      <c r="K833" s="110">
        <v>46.3</v>
      </c>
      <c r="L833" s="110">
        <v>103</v>
      </c>
      <c r="M833" s="110">
        <v>32.700000000000003</v>
      </c>
      <c r="N833" s="110">
        <v>49.5</v>
      </c>
      <c r="O833" s="110">
        <v>54</v>
      </c>
      <c r="P833" s="110">
        <v>17.100000000000001</v>
      </c>
      <c r="Q833" s="110">
        <v>51.9</v>
      </c>
    </row>
    <row r="834" spans="1:17" ht="76.5" x14ac:dyDescent="0.2">
      <c r="A834" s="108" t="s">
        <v>1702</v>
      </c>
      <c r="B834" s="110">
        <v>197</v>
      </c>
      <c r="C834" s="110">
        <v>39</v>
      </c>
      <c r="D834" s="110">
        <v>19.8</v>
      </c>
      <c r="E834" s="110">
        <v>48.7</v>
      </c>
      <c r="F834" s="110">
        <v>12</v>
      </c>
      <c r="G834" s="110">
        <v>6.1</v>
      </c>
      <c r="H834" s="110">
        <v>16.7</v>
      </c>
      <c r="I834" s="110">
        <v>41</v>
      </c>
      <c r="J834" s="110">
        <v>20.8</v>
      </c>
      <c r="K834" s="110">
        <v>46.3</v>
      </c>
      <c r="L834" s="110">
        <v>85</v>
      </c>
      <c r="M834" s="110">
        <v>43.1</v>
      </c>
      <c r="N834" s="110">
        <v>49.4</v>
      </c>
      <c r="O834" s="110">
        <v>20</v>
      </c>
      <c r="P834" s="110">
        <v>10.199999999999999</v>
      </c>
      <c r="Q834" s="110">
        <v>45</v>
      </c>
    </row>
    <row r="835" spans="1:17" ht="63.75" x14ac:dyDescent="0.2">
      <c r="A835" s="108" t="s">
        <v>1703</v>
      </c>
      <c r="B835" s="110">
        <v>102</v>
      </c>
      <c r="C835" s="110">
        <v>22</v>
      </c>
      <c r="D835" s="110">
        <v>21.6</v>
      </c>
      <c r="E835" s="110">
        <v>54.5</v>
      </c>
      <c r="F835" s="110">
        <v>5</v>
      </c>
      <c r="G835" s="110">
        <v>4.9000000000000004</v>
      </c>
      <c r="H835" s="110">
        <v>20</v>
      </c>
      <c r="I835" s="110">
        <v>18</v>
      </c>
      <c r="J835" s="110">
        <v>17.600000000000001</v>
      </c>
      <c r="K835" s="110">
        <v>50</v>
      </c>
      <c r="L835" s="110">
        <v>39</v>
      </c>
      <c r="M835" s="110">
        <v>38.200000000000003</v>
      </c>
      <c r="N835" s="110">
        <v>38.5</v>
      </c>
      <c r="O835" s="110">
        <v>18</v>
      </c>
      <c r="P835" s="110">
        <v>17.600000000000001</v>
      </c>
      <c r="Q835" s="110">
        <v>50</v>
      </c>
    </row>
    <row r="836" spans="1:17" ht="63.75" x14ac:dyDescent="0.2">
      <c r="A836" s="108" t="s">
        <v>1704</v>
      </c>
      <c r="B836" s="110">
        <v>145</v>
      </c>
      <c r="C836" s="110">
        <v>36</v>
      </c>
      <c r="D836" s="110">
        <v>24.8</v>
      </c>
      <c r="E836" s="110">
        <v>58.3</v>
      </c>
      <c r="F836" s="110">
        <v>7</v>
      </c>
      <c r="G836" s="110">
        <v>4.8</v>
      </c>
      <c r="H836" s="110">
        <v>28.6</v>
      </c>
      <c r="I836" s="110">
        <v>27</v>
      </c>
      <c r="J836" s="110">
        <v>18.600000000000001</v>
      </c>
      <c r="K836" s="110">
        <v>51.9</v>
      </c>
      <c r="L836" s="110">
        <v>52</v>
      </c>
      <c r="M836" s="110">
        <v>35.9</v>
      </c>
      <c r="N836" s="110">
        <v>40.4</v>
      </c>
      <c r="O836" s="110">
        <v>23</v>
      </c>
      <c r="P836" s="110">
        <v>15.9</v>
      </c>
      <c r="Q836" s="110">
        <v>47.8</v>
      </c>
    </row>
    <row r="837" spans="1:17" ht="63.75" x14ac:dyDescent="0.2">
      <c r="A837" s="108" t="s">
        <v>1705</v>
      </c>
      <c r="B837" s="110">
        <v>165</v>
      </c>
      <c r="C837" s="110">
        <v>28</v>
      </c>
      <c r="D837" s="110">
        <v>17</v>
      </c>
      <c r="E837" s="110">
        <v>60.7</v>
      </c>
      <c r="F837" s="110">
        <v>8</v>
      </c>
      <c r="G837" s="110">
        <v>4.8</v>
      </c>
      <c r="H837" s="110">
        <v>25</v>
      </c>
      <c r="I837" s="110">
        <v>31</v>
      </c>
      <c r="J837" s="110">
        <v>18.8</v>
      </c>
      <c r="K837" s="110">
        <v>48.4</v>
      </c>
      <c r="L837" s="110">
        <v>61</v>
      </c>
      <c r="M837" s="110">
        <v>37</v>
      </c>
      <c r="N837" s="110">
        <v>47.5</v>
      </c>
      <c r="O837" s="110">
        <v>37</v>
      </c>
      <c r="P837" s="110">
        <v>22.4</v>
      </c>
      <c r="Q837" s="110">
        <v>48.6</v>
      </c>
    </row>
    <row r="838" spans="1:17" ht="63.75" x14ac:dyDescent="0.2">
      <c r="A838" s="108" t="s">
        <v>1706</v>
      </c>
      <c r="B838" s="110">
        <v>105</v>
      </c>
      <c r="C838" s="110">
        <v>27</v>
      </c>
      <c r="D838" s="110">
        <v>25.7</v>
      </c>
      <c r="E838" s="110">
        <v>51.9</v>
      </c>
      <c r="F838" s="110">
        <v>3</v>
      </c>
      <c r="G838" s="110">
        <v>2.9</v>
      </c>
      <c r="H838" s="110">
        <v>66.7</v>
      </c>
      <c r="I838" s="110">
        <v>26</v>
      </c>
      <c r="J838" s="110">
        <v>24.8</v>
      </c>
      <c r="K838" s="110">
        <v>46.2</v>
      </c>
      <c r="L838" s="110">
        <v>36</v>
      </c>
      <c r="M838" s="110">
        <v>34.299999999999997</v>
      </c>
      <c r="N838" s="110">
        <v>44.4</v>
      </c>
      <c r="O838" s="110">
        <v>13</v>
      </c>
      <c r="P838" s="110">
        <v>12.4</v>
      </c>
      <c r="Q838" s="110">
        <v>46.2</v>
      </c>
    </row>
    <row r="839" spans="1:17" ht="76.5" x14ac:dyDescent="0.2">
      <c r="A839" s="108" t="s">
        <v>1707</v>
      </c>
      <c r="B839" s="110">
        <v>178</v>
      </c>
      <c r="C839" s="110">
        <v>41</v>
      </c>
      <c r="D839" s="110">
        <v>23</v>
      </c>
      <c r="E839" s="110">
        <v>56.1</v>
      </c>
      <c r="F839" s="110">
        <v>8</v>
      </c>
      <c r="G839" s="110">
        <v>4.5</v>
      </c>
      <c r="H839" s="110">
        <v>25</v>
      </c>
      <c r="I839" s="110">
        <v>34</v>
      </c>
      <c r="J839" s="110">
        <v>19.100000000000001</v>
      </c>
      <c r="K839" s="110">
        <v>55.9</v>
      </c>
      <c r="L839" s="110">
        <v>59</v>
      </c>
      <c r="M839" s="110">
        <v>33.1</v>
      </c>
      <c r="N839" s="110">
        <v>45.8</v>
      </c>
      <c r="O839" s="110">
        <v>36</v>
      </c>
      <c r="P839" s="110">
        <v>20.2</v>
      </c>
      <c r="Q839" s="110">
        <v>50</v>
      </c>
    </row>
    <row r="840" spans="1:17" ht="76.5" x14ac:dyDescent="0.2">
      <c r="A840" s="108" t="s">
        <v>1708</v>
      </c>
      <c r="B840" s="110">
        <v>191</v>
      </c>
      <c r="C840" s="110">
        <v>41</v>
      </c>
      <c r="D840" s="110">
        <v>21.5</v>
      </c>
      <c r="E840" s="110">
        <v>53.7</v>
      </c>
      <c r="F840" s="110">
        <v>9</v>
      </c>
      <c r="G840" s="110">
        <v>4.7</v>
      </c>
      <c r="H840" s="110">
        <v>22.2</v>
      </c>
      <c r="I840" s="110">
        <v>32</v>
      </c>
      <c r="J840" s="110">
        <v>16.8</v>
      </c>
      <c r="K840" s="110">
        <v>43.8</v>
      </c>
      <c r="L840" s="110">
        <v>77</v>
      </c>
      <c r="M840" s="110">
        <v>40.299999999999997</v>
      </c>
      <c r="N840" s="110">
        <v>44.2</v>
      </c>
      <c r="O840" s="110">
        <v>32</v>
      </c>
      <c r="P840" s="110">
        <v>16.8</v>
      </c>
      <c r="Q840" s="110">
        <v>56.3</v>
      </c>
    </row>
    <row r="841" spans="1:17" ht="63.75" x14ac:dyDescent="0.2">
      <c r="A841" s="108" t="s">
        <v>1709</v>
      </c>
      <c r="B841" s="110">
        <v>216</v>
      </c>
      <c r="C841" s="110">
        <v>53</v>
      </c>
      <c r="D841" s="110">
        <v>24.5</v>
      </c>
      <c r="E841" s="110">
        <v>43.4</v>
      </c>
      <c r="F841" s="110">
        <v>7</v>
      </c>
      <c r="G841" s="110">
        <v>3.2</v>
      </c>
      <c r="H841" s="110">
        <v>57.1</v>
      </c>
      <c r="I841" s="110">
        <v>41</v>
      </c>
      <c r="J841" s="110">
        <v>19</v>
      </c>
      <c r="K841" s="110">
        <v>48.8</v>
      </c>
      <c r="L841" s="110">
        <v>69</v>
      </c>
      <c r="M841" s="110">
        <v>31.9</v>
      </c>
      <c r="N841" s="110">
        <v>43.5</v>
      </c>
      <c r="O841" s="110">
        <v>46</v>
      </c>
      <c r="P841" s="110">
        <v>21.3</v>
      </c>
      <c r="Q841" s="110">
        <v>56.5</v>
      </c>
    </row>
    <row r="842" spans="1:17" ht="63.75" x14ac:dyDescent="0.2">
      <c r="A842" s="108" t="s">
        <v>1710</v>
      </c>
      <c r="B842" s="110">
        <v>99</v>
      </c>
      <c r="C842" s="110">
        <v>27</v>
      </c>
      <c r="D842" s="110">
        <v>27.3</v>
      </c>
      <c r="E842" s="110">
        <v>55.6</v>
      </c>
      <c r="F842" s="110">
        <v>4</v>
      </c>
      <c r="G842" s="110">
        <v>4</v>
      </c>
      <c r="H842" s="110">
        <v>50</v>
      </c>
      <c r="I842" s="110">
        <v>14</v>
      </c>
      <c r="J842" s="110">
        <v>14.1</v>
      </c>
      <c r="K842" s="110">
        <v>35.700000000000003</v>
      </c>
      <c r="L842" s="110">
        <v>25</v>
      </c>
      <c r="M842" s="110">
        <v>25.3</v>
      </c>
      <c r="N842" s="110">
        <v>52</v>
      </c>
      <c r="O842" s="110">
        <v>29</v>
      </c>
      <c r="P842" s="110">
        <v>29.3</v>
      </c>
      <c r="Q842" s="110">
        <v>51.7</v>
      </c>
    </row>
    <row r="843" spans="1:17" ht="63.75" x14ac:dyDescent="0.2">
      <c r="A843" s="108" t="s">
        <v>1711</v>
      </c>
      <c r="B843" s="110">
        <v>179</v>
      </c>
      <c r="C843" s="110">
        <v>43</v>
      </c>
      <c r="D843" s="110">
        <v>24</v>
      </c>
      <c r="E843" s="110">
        <v>39.5</v>
      </c>
      <c r="F843" s="110">
        <v>12</v>
      </c>
      <c r="G843" s="110">
        <v>6.7</v>
      </c>
      <c r="H843" s="110">
        <v>41.7</v>
      </c>
      <c r="I843" s="110">
        <v>37</v>
      </c>
      <c r="J843" s="110">
        <v>20.7</v>
      </c>
      <c r="K843" s="110">
        <v>43.2</v>
      </c>
      <c r="L843" s="110">
        <v>67</v>
      </c>
      <c r="M843" s="110">
        <v>37.4</v>
      </c>
      <c r="N843" s="110">
        <v>46.3</v>
      </c>
      <c r="O843" s="110">
        <v>20</v>
      </c>
      <c r="P843" s="110">
        <v>11.2</v>
      </c>
      <c r="Q843" s="110">
        <v>35</v>
      </c>
    </row>
    <row r="844" spans="1:17" ht="63.75" x14ac:dyDescent="0.2">
      <c r="A844" s="108" t="s">
        <v>1712</v>
      </c>
      <c r="B844" s="110">
        <v>77</v>
      </c>
      <c r="C844" s="110">
        <v>11</v>
      </c>
      <c r="D844" s="110">
        <v>14.3</v>
      </c>
      <c r="E844" s="110">
        <v>54.5</v>
      </c>
      <c r="F844" s="110">
        <v>2</v>
      </c>
      <c r="G844" s="110">
        <v>2.6</v>
      </c>
      <c r="H844" s="110">
        <v>100</v>
      </c>
      <c r="I844" s="110">
        <v>12</v>
      </c>
      <c r="J844" s="110">
        <v>15.6</v>
      </c>
      <c r="K844" s="110">
        <v>41.7</v>
      </c>
      <c r="L844" s="110">
        <v>32</v>
      </c>
      <c r="M844" s="110">
        <v>41.6</v>
      </c>
      <c r="N844" s="110">
        <v>56.3</v>
      </c>
      <c r="O844" s="110">
        <v>20</v>
      </c>
      <c r="P844" s="110">
        <v>26</v>
      </c>
      <c r="Q844" s="110">
        <v>35</v>
      </c>
    </row>
    <row r="845" spans="1:17" ht="63.75" x14ac:dyDescent="0.2">
      <c r="A845" s="108" t="s">
        <v>1713</v>
      </c>
      <c r="B845" s="110">
        <v>101</v>
      </c>
      <c r="C845" s="110">
        <v>19</v>
      </c>
      <c r="D845" s="110">
        <v>18.8</v>
      </c>
      <c r="E845" s="110">
        <v>42.1</v>
      </c>
      <c r="F845" s="110">
        <v>6</v>
      </c>
      <c r="G845" s="110">
        <v>5.9</v>
      </c>
      <c r="H845" s="110">
        <v>50</v>
      </c>
      <c r="I845" s="110">
        <v>15</v>
      </c>
      <c r="J845" s="110">
        <v>14.9</v>
      </c>
      <c r="K845" s="110">
        <v>53.3</v>
      </c>
      <c r="L845" s="110">
        <v>37</v>
      </c>
      <c r="M845" s="110">
        <v>36.6</v>
      </c>
      <c r="N845" s="110">
        <v>43.2</v>
      </c>
      <c r="O845" s="110">
        <v>24</v>
      </c>
      <c r="P845" s="110">
        <v>23.8</v>
      </c>
      <c r="Q845" s="110">
        <v>50</v>
      </c>
    </row>
    <row r="846" spans="1:17" ht="76.5" x14ac:dyDescent="0.2">
      <c r="A846" s="108" t="s">
        <v>1714</v>
      </c>
      <c r="B846" s="110">
        <v>169</v>
      </c>
      <c r="C846" s="110">
        <v>43</v>
      </c>
      <c r="D846" s="110">
        <v>25.4</v>
      </c>
      <c r="E846" s="110">
        <v>48.8</v>
      </c>
      <c r="F846" s="110">
        <v>5</v>
      </c>
      <c r="G846" s="110">
        <v>3</v>
      </c>
      <c r="H846" s="110">
        <v>20</v>
      </c>
      <c r="I846" s="110">
        <v>37</v>
      </c>
      <c r="J846" s="110">
        <v>21.9</v>
      </c>
      <c r="K846" s="110">
        <v>48.6</v>
      </c>
      <c r="L846" s="110">
        <v>57</v>
      </c>
      <c r="M846" s="110">
        <v>33.700000000000003</v>
      </c>
      <c r="N846" s="110">
        <v>49.1</v>
      </c>
      <c r="O846" s="110">
        <v>27</v>
      </c>
      <c r="P846" s="110">
        <v>16</v>
      </c>
      <c r="Q846" s="110">
        <v>44.4</v>
      </c>
    </row>
    <row r="847" spans="1:17" ht="76.5" x14ac:dyDescent="0.2">
      <c r="A847" s="108" t="s">
        <v>1715</v>
      </c>
      <c r="B847" s="110">
        <v>310</v>
      </c>
      <c r="C847" s="110">
        <v>70</v>
      </c>
      <c r="D847" s="110">
        <v>22.6</v>
      </c>
      <c r="E847" s="110">
        <v>40</v>
      </c>
      <c r="F847" s="110">
        <v>22</v>
      </c>
      <c r="G847" s="110">
        <v>7.1</v>
      </c>
      <c r="H847" s="110">
        <v>40.9</v>
      </c>
      <c r="I847" s="110">
        <v>64</v>
      </c>
      <c r="J847" s="110">
        <v>20.6</v>
      </c>
      <c r="K847" s="110">
        <v>45.3</v>
      </c>
      <c r="L847" s="110">
        <v>101</v>
      </c>
      <c r="M847" s="110">
        <v>32.6</v>
      </c>
      <c r="N847" s="110">
        <v>50.5</v>
      </c>
      <c r="O847" s="110">
        <v>53</v>
      </c>
      <c r="P847" s="110">
        <v>17.100000000000001</v>
      </c>
      <c r="Q847" s="110">
        <v>49.1</v>
      </c>
    </row>
    <row r="848" spans="1:17" ht="76.5" x14ac:dyDescent="0.2">
      <c r="A848" s="108" t="s">
        <v>1716</v>
      </c>
      <c r="B848" s="110">
        <v>153</v>
      </c>
      <c r="C848" s="110">
        <v>31</v>
      </c>
      <c r="D848" s="110">
        <v>20.3</v>
      </c>
      <c r="E848" s="110">
        <v>54.8</v>
      </c>
      <c r="F848" s="110">
        <v>13</v>
      </c>
      <c r="G848" s="110">
        <v>8.5</v>
      </c>
      <c r="H848" s="110">
        <v>38.5</v>
      </c>
      <c r="I848" s="110">
        <v>27</v>
      </c>
      <c r="J848" s="110">
        <v>17.600000000000001</v>
      </c>
      <c r="K848" s="110">
        <v>44.4</v>
      </c>
      <c r="L848" s="110">
        <v>59</v>
      </c>
      <c r="M848" s="110">
        <v>38.6</v>
      </c>
      <c r="N848" s="110">
        <v>44.1</v>
      </c>
      <c r="O848" s="110">
        <v>23</v>
      </c>
      <c r="P848" s="110">
        <v>15</v>
      </c>
      <c r="Q848" s="110">
        <v>56.5</v>
      </c>
    </row>
    <row r="849" spans="1:17" ht="63.75" x14ac:dyDescent="0.2">
      <c r="A849" s="108" t="s">
        <v>1717</v>
      </c>
      <c r="B849" s="110">
        <v>148</v>
      </c>
      <c r="C849" s="110">
        <v>37</v>
      </c>
      <c r="D849" s="110">
        <v>25</v>
      </c>
      <c r="E849" s="110">
        <v>43.2</v>
      </c>
      <c r="F849" s="110">
        <v>7</v>
      </c>
      <c r="G849" s="110">
        <v>4.7</v>
      </c>
      <c r="H849" s="110">
        <v>14.3</v>
      </c>
      <c r="I849" s="110">
        <v>33</v>
      </c>
      <c r="J849" s="110">
        <v>22.3</v>
      </c>
      <c r="K849" s="110">
        <v>45.5</v>
      </c>
      <c r="L849" s="110">
        <v>50</v>
      </c>
      <c r="M849" s="110">
        <v>33.799999999999997</v>
      </c>
      <c r="N849" s="110">
        <v>50</v>
      </c>
      <c r="O849" s="110">
        <v>21</v>
      </c>
      <c r="P849" s="110">
        <v>14.2</v>
      </c>
      <c r="Q849" s="110">
        <v>42.9</v>
      </c>
    </row>
    <row r="850" spans="1:17" ht="76.5" x14ac:dyDescent="0.2">
      <c r="A850" s="108" t="s">
        <v>1718</v>
      </c>
      <c r="B850" s="110">
        <v>159</v>
      </c>
      <c r="C850" s="110">
        <v>42</v>
      </c>
      <c r="D850" s="110">
        <v>26.4</v>
      </c>
      <c r="E850" s="110">
        <v>52.4</v>
      </c>
      <c r="F850" s="110">
        <v>10</v>
      </c>
      <c r="G850" s="110">
        <v>6.3</v>
      </c>
      <c r="H850" s="110">
        <v>30</v>
      </c>
      <c r="I850" s="110">
        <v>26</v>
      </c>
      <c r="J850" s="110">
        <v>16.399999999999999</v>
      </c>
      <c r="K850" s="110">
        <v>46.2</v>
      </c>
      <c r="L850" s="110">
        <v>59</v>
      </c>
      <c r="M850" s="110">
        <v>37.1</v>
      </c>
      <c r="N850" s="110">
        <v>47.5</v>
      </c>
      <c r="O850" s="110">
        <v>22</v>
      </c>
      <c r="P850" s="110">
        <v>13.8</v>
      </c>
      <c r="Q850" s="110">
        <v>54.5</v>
      </c>
    </row>
    <row r="851" spans="1:17" ht="51" x14ac:dyDescent="0.2">
      <c r="A851" s="108" t="s">
        <v>1719</v>
      </c>
      <c r="B851" s="110">
        <v>473</v>
      </c>
      <c r="C851" s="110">
        <v>69</v>
      </c>
      <c r="D851" s="110">
        <v>14.6</v>
      </c>
      <c r="E851" s="110">
        <v>42</v>
      </c>
      <c r="F851" s="110">
        <v>31</v>
      </c>
      <c r="G851" s="110">
        <v>6.6</v>
      </c>
      <c r="H851" s="110">
        <v>45.2</v>
      </c>
      <c r="I851" s="110">
        <v>57</v>
      </c>
      <c r="J851" s="110">
        <v>12.1</v>
      </c>
      <c r="K851" s="110">
        <v>43.9</v>
      </c>
      <c r="L851" s="110">
        <v>192</v>
      </c>
      <c r="M851" s="110">
        <v>40.6</v>
      </c>
      <c r="N851" s="110">
        <v>50</v>
      </c>
      <c r="O851" s="110">
        <v>124</v>
      </c>
      <c r="P851" s="110">
        <v>26.2</v>
      </c>
      <c r="Q851" s="110">
        <v>46</v>
      </c>
    </row>
    <row r="852" spans="1:17" ht="51" x14ac:dyDescent="0.2">
      <c r="A852" s="108" t="s">
        <v>1720</v>
      </c>
      <c r="B852" s="110">
        <v>472</v>
      </c>
      <c r="C852" s="110">
        <v>74</v>
      </c>
      <c r="D852" s="110">
        <v>15.7</v>
      </c>
      <c r="E852" s="110">
        <v>52.7</v>
      </c>
      <c r="F852" s="110">
        <v>35</v>
      </c>
      <c r="G852" s="110">
        <v>7.4</v>
      </c>
      <c r="H852" s="110">
        <v>62.9</v>
      </c>
      <c r="I852" s="110">
        <v>105</v>
      </c>
      <c r="J852" s="110">
        <v>22.2</v>
      </c>
      <c r="K852" s="110">
        <v>47.6</v>
      </c>
      <c r="L852" s="110">
        <v>199</v>
      </c>
      <c r="M852" s="110">
        <v>42.2</v>
      </c>
      <c r="N852" s="110">
        <v>44.7</v>
      </c>
      <c r="O852" s="110">
        <v>59</v>
      </c>
      <c r="P852" s="110">
        <v>12.5</v>
      </c>
      <c r="Q852" s="110">
        <v>50.8</v>
      </c>
    </row>
    <row r="853" spans="1:17" ht="51" x14ac:dyDescent="0.2">
      <c r="A853" s="108" t="s">
        <v>1721</v>
      </c>
      <c r="B853" s="110">
        <v>549</v>
      </c>
      <c r="C853" s="110">
        <v>53</v>
      </c>
      <c r="D853" s="110">
        <v>9.6999999999999993</v>
      </c>
      <c r="E853" s="110">
        <v>50.9</v>
      </c>
      <c r="F853" s="110">
        <v>19</v>
      </c>
      <c r="G853" s="110">
        <v>3.5</v>
      </c>
      <c r="H853" s="110">
        <v>36.799999999999997</v>
      </c>
      <c r="I853" s="110">
        <v>76</v>
      </c>
      <c r="J853" s="110">
        <v>13.8</v>
      </c>
      <c r="K853" s="110">
        <v>44.7</v>
      </c>
      <c r="L853" s="110">
        <v>237</v>
      </c>
      <c r="M853" s="110">
        <v>43.2</v>
      </c>
      <c r="N853" s="110">
        <v>52.3</v>
      </c>
      <c r="O853" s="110">
        <v>164</v>
      </c>
      <c r="P853" s="110">
        <v>29.9</v>
      </c>
      <c r="Q853" s="110">
        <v>43.9</v>
      </c>
    </row>
    <row r="854" spans="1:17" ht="51" x14ac:dyDescent="0.2">
      <c r="A854" s="108" t="s">
        <v>1722</v>
      </c>
      <c r="B854" s="109">
        <v>1138</v>
      </c>
      <c r="C854" s="110">
        <v>183</v>
      </c>
      <c r="D854" s="110">
        <v>16.100000000000001</v>
      </c>
      <c r="E854" s="110">
        <v>49.7</v>
      </c>
      <c r="F854" s="110">
        <v>59</v>
      </c>
      <c r="G854" s="110">
        <v>5.2</v>
      </c>
      <c r="H854" s="110">
        <v>54.2</v>
      </c>
      <c r="I854" s="110">
        <v>210</v>
      </c>
      <c r="J854" s="110">
        <v>18.5</v>
      </c>
      <c r="K854" s="110">
        <v>48.1</v>
      </c>
      <c r="L854" s="110">
        <v>461</v>
      </c>
      <c r="M854" s="110">
        <v>40.5</v>
      </c>
      <c r="N854" s="110">
        <v>46.6</v>
      </c>
      <c r="O854" s="110">
        <v>225</v>
      </c>
      <c r="P854" s="110">
        <v>19.8</v>
      </c>
      <c r="Q854" s="110">
        <v>47.6</v>
      </c>
    </row>
    <row r="855" spans="1:17" ht="51" x14ac:dyDescent="0.2">
      <c r="A855" s="108" t="s">
        <v>1723</v>
      </c>
      <c r="B855" s="110">
        <v>173</v>
      </c>
      <c r="C855" s="110">
        <v>24</v>
      </c>
      <c r="D855" s="110">
        <v>13.9</v>
      </c>
      <c r="E855" s="110">
        <v>45.8</v>
      </c>
      <c r="F855" s="110">
        <v>6</v>
      </c>
      <c r="G855" s="110">
        <v>3.5</v>
      </c>
      <c r="H855" s="110">
        <v>66.7</v>
      </c>
      <c r="I855" s="110">
        <v>26</v>
      </c>
      <c r="J855" s="110">
        <v>15</v>
      </c>
      <c r="K855" s="110">
        <v>53.8</v>
      </c>
      <c r="L855" s="110">
        <v>76</v>
      </c>
      <c r="M855" s="110">
        <v>43.9</v>
      </c>
      <c r="N855" s="110">
        <v>40.799999999999997</v>
      </c>
      <c r="O855" s="110">
        <v>41</v>
      </c>
      <c r="P855" s="110">
        <v>23.7</v>
      </c>
      <c r="Q855" s="110">
        <v>41.5</v>
      </c>
    </row>
    <row r="856" spans="1:17" ht="76.5" x14ac:dyDescent="0.2">
      <c r="A856" s="108" t="s">
        <v>1724</v>
      </c>
      <c r="B856" s="110">
        <v>658</v>
      </c>
      <c r="C856" s="110">
        <v>151</v>
      </c>
      <c r="D856" s="110">
        <v>22.9</v>
      </c>
      <c r="E856" s="110">
        <v>45</v>
      </c>
      <c r="F856" s="110">
        <v>27</v>
      </c>
      <c r="G856" s="110">
        <v>4.0999999999999996</v>
      </c>
      <c r="H856" s="110">
        <v>44.4</v>
      </c>
      <c r="I856" s="110">
        <v>156</v>
      </c>
      <c r="J856" s="110">
        <v>23.7</v>
      </c>
      <c r="K856" s="110">
        <v>47.4</v>
      </c>
      <c r="L856" s="110">
        <v>247</v>
      </c>
      <c r="M856" s="110">
        <v>37.5</v>
      </c>
      <c r="N856" s="110">
        <v>44.1</v>
      </c>
      <c r="O856" s="110">
        <v>77</v>
      </c>
      <c r="P856" s="110">
        <v>11.7</v>
      </c>
      <c r="Q856" s="110">
        <v>57.1</v>
      </c>
    </row>
    <row r="857" spans="1:17" ht="63.75" x14ac:dyDescent="0.2">
      <c r="A857" s="108" t="s">
        <v>1725</v>
      </c>
      <c r="B857" s="110">
        <v>471</v>
      </c>
      <c r="C857" s="110">
        <v>106</v>
      </c>
      <c r="D857" s="110">
        <v>22.5</v>
      </c>
      <c r="E857" s="110">
        <v>42.5</v>
      </c>
      <c r="F857" s="110">
        <v>34</v>
      </c>
      <c r="G857" s="110">
        <v>7.2</v>
      </c>
      <c r="H857" s="110">
        <v>50</v>
      </c>
      <c r="I857" s="110">
        <v>104</v>
      </c>
      <c r="J857" s="110">
        <v>22.1</v>
      </c>
      <c r="K857" s="110">
        <v>44.2</v>
      </c>
      <c r="L857" s="110">
        <v>148</v>
      </c>
      <c r="M857" s="110">
        <v>31.4</v>
      </c>
      <c r="N857" s="110">
        <v>46.6</v>
      </c>
      <c r="O857" s="110">
        <v>79</v>
      </c>
      <c r="P857" s="110">
        <v>16.8</v>
      </c>
      <c r="Q857" s="110">
        <v>44.3</v>
      </c>
    </row>
    <row r="858" spans="1:17" ht="76.5" x14ac:dyDescent="0.2">
      <c r="A858" s="108" t="s">
        <v>1726</v>
      </c>
      <c r="B858" s="110">
        <v>508</v>
      </c>
      <c r="C858" s="110">
        <v>112</v>
      </c>
      <c r="D858" s="110">
        <v>22</v>
      </c>
      <c r="E858" s="110">
        <v>52.7</v>
      </c>
      <c r="F858" s="110">
        <v>27</v>
      </c>
      <c r="G858" s="110">
        <v>5.3</v>
      </c>
      <c r="H858" s="110">
        <v>37</v>
      </c>
      <c r="I858" s="110">
        <v>99</v>
      </c>
      <c r="J858" s="110">
        <v>19.5</v>
      </c>
      <c r="K858" s="110">
        <v>46.5</v>
      </c>
      <c r="L858" s="110">
        <v>180</v>
      </c>
      <c r="M858" s="110">
        <v>35.4</v>
      </c>
      <c r="N858" s="110">
        <v>45.6</v>
      </c>
      <c r="O858" s="110">
        <v>90</v>
      </c>
      <c r="P858" s="110">
        <v>17.7</v>
      </c>
      <c r="Q858" s="110">
        <v>50</v>
      </c>
    </row>
    <row r="859" spans="1:17" ht="63.75" x14ac:dyDescent="0.2">
      <c r="A859" s="108" t="s">
        <v>1727</v>
      </c>
      <c r="B859" s="109">
        <v>1046</v>
      </c>
      <c r="C859" s="110">
        <v>208</v>
      </c>
      <c r="D859" s="110">
        <v>19.899999999999999</v>
      </c>
      <c r="E859" s="110">
        <v>51</v>
      </c>
      <c r="F859" s="110">
        <v>46</v>
      </c>
      <c r="G859" s="110">
        <v>4.4000000000000004</v>
      </c>
      <c r="H859" s="110">
        <v>56.5</v>
      </c>
      <c r="I859" s="110">
        <v>246</v>
      </c>
      <c r="J859" s="110">
        <v>23.5</v>
      </c>
      <c r="K859" s="110">
        <v>44.3</v>
      </c>
      <c r="L859" s="110">
        <v>345</v>
      </c>
      <c r="M859" s="110">
        <v>33</v>
      </c>
      <c r="N859" s="110">
        <v>50.4</v>
      </c>
      <c r="O859" s="110">
        <v>201</v>
      </c>
      <c r="P859" s="110">
        <v>19.2</v>
      </c>
      <c r="Q859" s="110">
        <v>45.8</v>
      </c>
    </row>
    <row r="860" spans="1:17" ht="63.75" x14ac:dyDescent="0.2">
      <c r="A860" s="108" t="s">
        <v>1728</v>
      </c>
      <c r="B860" s="109">
        <v>1581</v>
      </c>
      <c r="C860" s="110">
        <v>337</v>
      </c>
      <c r="D860" s="110">
        <v>21.3</v>
      </c>
      <c r="E860" s="110">
        <v>49</v>
      </c>
      <c r="F860" s="110">
        <v>103</v>
      </c>
      <c r="G860" s="110">
        <v>6.5</v>
      </c>
      <c r="H860" s="110">
        <v>45.6</v>
      </c>
      <c r="I860" s="110">
        <v>338</v>
      </c>
      <c r="J860" s="110">
        <v>21.4</v>
      </c>
      <c r="K860" s="110">
        <v>46.2</v>
      </c>
      <c r="L860" s="110">
        <v>576</v>
      </c>
      <c r="M860" s="110">
        <v>36.4</v>
      </c>
      <c r="N860" s="110">
        <v>48.1</v>
      </c>
      <c r="O860" s="110">
        <v>227</v>
      </c>
      <c r="P860" s="110">
        <v>14.4</v>
      </c>
      <c r="Q860" s="110">
        <v>51.1</v>
      </c>
    </row>
    <row r="861" spans="1:17" ht="63.75" x14ac:dyDescent="0.2">
      <c r="A861" s="108" t="s">
        <v>1729</v>
      </c>
      <c r="B861" s="110">
        <v>404</v>
      </c>
      <c r="C861" s="110">
        <v>80</v>
      </c>
      <c r="D861" s="110">
        <v>19.8</v>
      </c>
      <c r="E861" s="110">
        <v>51.3</v>
      </c>
      <c r="F861" s="110">
        <v>21</v>
      </c>
      <c r="G861" s="110">
        <v>5.2</v>
      </c>
      <c r="H861" s="110">
        <v>23.8</v>
      </c>
      <c r="I861" s="110">
        <v>84</v>
      </c>
      <c r="J861" s="110">
        <v>20.8</v>
      </c>
      <c r="K861" s="110">
        <v>42.9</v>
      </c>
      <c r="L861" s="110">
        <v>137</v>
      </c>
      <c r="M861" s="110">
        <v>33.9</v>
      </c>
      <c r="N861" s="110">
        <v>46</v>
      </c>
      <c r="O861" s="110">
        <v>82</v>
      </c>
      <c r="P861" s="110">
        <v>20.3</v>
      </c>
      <c r="Q861" s="110">
        <v>45.1</v>
      </c>
    </row>
    <row r="862" spans="1:17" ht="76.5" x14ac:dyDescent="0.2">
      <c r="A862" s="108" t="s">
        <v>1730</v>
      </c>
      <c r="B862" s="109">
        <v>2035</v>
      </c>
      <c r="C862" s="110">
        <v>587</v>
      </c>
      <c r="D862" s="110">
        <v>28.8</v>
      </c>
      <c r="E862" s="110">
        <v>52.1</v>
      </c>
      <c r="F862" s="110">
        <v>144</v>
      </c>
      <c r="G862" s="110">
        <v>7.1</v>
      </c>
      <c r="H862" s="110">
        <v>48.6</v>
      </c>
      <c r="I862" s="110">
        <v>500</v>
      </c>
      <c r="J862" s="110">
        <v>24.6</v>
      </c>
      <c r="K862" s="110">
        <v>50.6</v>
      </c>
      <c r="L862" s="110">
        <v>629</v>
      </c>
      <c r="M862" s="110">
        <v>30.9</v>
      </c>
      <c r="N862" s="110">
        <v>47.5</v>
      </c>
      <c r="O862" s="110">
        <v>175</v>
      </c>
      <c r="P862" s="110">
        <v>8.6</v>
      </c>
      <c r="Q862" s="110">
        <v>48</v>
      </c>
    </row>
    <row r="863" spans="1:17" ht="76.5" x14ac:dyDescent="0.2">
      <c r="A863" s="108" t="s">
        <v>1731</v>
      </c>
      <c r="B863" s="110">
        <v>707</v>
      </c>
      <c r="C863" s="110">
        <v>159</v>
      </c>
      <c r="D863" s="110">
        <v>22.5</v>
      </c>
      <c r="E863" s="110">
        <v>42.8</v>
      </c>
      <c r="F863" s="110">
        <v>53</v>
      </c>
      <c r="G863" s="110">
        <v>7.5</v>
      </c>
      <c r="H863" s="110">
        <v>39.6</v>
      </c>
      <c r="I863" s="110">
        <v>145</v>
      </c>
      <c r="J863" s="110">
        <v>20.5</v>
      </c>
      <c r="K863" s="110">
        <v>44.8</v>
      </c>
      <c r="L863" s="110">
        <v>252</v>
      </c>
      <c r="M863" s="110">
        <v>35.6</v>
      </c>
      <c r="N863" s="110">
        <v>46</v>
      </c>
      <c r="O863" s="110">
        <v>98</v>
      </c>
      <c r="P863" s="110">
        <v>13.9</v>
      </c>
      <c r="Q863" s="110">
        <v>50</v>
      </c>
    </row>
    <row r="864" spans="1:17" ht="76.5" x14ac:dyDescent="0.2">
      <c r="A864" s="108" t="s">
        <v>1732</v>
      </c>
      <c r="B864" s="110">
        <v>665</v>
      </c>
      <c r="C864" s="110">
        <v>145</v>
      </c>
      <c r="D864" s="110">
        <v>21.8</v>
      </c>
      <c r="E864" s="110">
        <v>46.9</v>
      </c>
      <c r="F864" s="110">
        <v>38</v>
      </c>
      <c r="G864" s="110">
        <v>5.7</v>
      </c>
      <c r="H864" s="110">
        <v>47.4</v>
      </c>
      <c r="I864" s="110">
        <v>135</v>
      </c>
      <c r="J864" s="110">
        <v>20.3</v>
      </c>
      <c r="K864" s="110">
        <v>43</v>
      </c>
      <c r="L864" s="110">
        <v>243</v>
      </c>
      <c r="M864" s="110">
        <v>36.5</v>
      </c>
      <c r="N864" s="110">
        <v>42</v>
      </c>
      <c r="O864" s="110">
        <v>104</v>
      </c>
      <c r="P864" s="110">
        <v>15.6</v>
      </c>
      <c r="Q864" s="110">
        <v>52.9</v>
      </c>
    </row>
    <row r="865" spans="1:17" ht="63.75" x14ac:dyDescent="0.2">
      <c r="A865" s="108" t="s">
        <v>1733</v>
      </c>
      <c r="B865" s="110">
        <v>283</v>
      </c>
      <c r="C865" s="110">
        <v>60</v>
      </c>
      <c r="D865" s="110">
        <v>21.2</v>
      </c>
      <c r="E865" s="110">
        <v>61.7</v>
      </c>
      <c r="F865" s="110">
        <v>15</v>
      </c>
      <c r="G865" s="110">
        <v>5.3</v>
      </c>
      <c r="H865" s="110">
        <v>60</v>
      </c>
      <c r="I865" s="110">
        <v>62</v>
      </c>
      <c r="J865" s="110">
        <v>21.9</v>
      </c>
      <c r="K865" s="110">
        <v>41.9</v>
      </c>
      <c r="L865" s="110">
        <v>87</v>
      </c>
      <c r="M865" s="110">
        <v>30.7</v>
      </c>
      <c r="N865" s="110">
        <v>47.1</v>
      </c>
      <c r="O865" s="110">
        <v>59</v>
      </c>
      <c r="P865" s="110">
        <v>20.8</v>
      </c>
      <c r="Q865" s="110">
        <v>50.8</v>
      </c>
    </row>
    <row r="866" spans="1:17" ht="63.75" x14ac:dyDescent="0.2">
      <c r="A866" s="108" t="s">
        <v>1734</v>
      </c>
      <c r="B866" s="110">
        <v>636</v>
      </c>
      <c r="C866" s="110">
        <v>141</v>
      </c>
      <c r="D866" s="110">
        <v>22.2</v>
      </c>
      <c r="E866" s="110">
        <v>51.1</v>
      </c>
      <c r="F866" s="110">
        <v>45</v>
      </c>
      <c r="G866" s="110">
        <v>7.1</v>
      </c>
      <c r="H866" s="110">
        <v>40</v>
      </c>
      <c r="I866" s="110">
        <v>107</v>
      </c>
      <c r="J866" s="110">
        <v>16.8</v>
      </c>
      <c r="K866" s="110">
        <v>48.6</v>
      </c>
      <c r="L866" s="110">
        <v>226</v>
      </c>
      <c r="M866" s="110">
        <v>35.5</v>
      </c>
      <c r="N866" s="110">
        <v>49.1</v>
      </c>
      <c r="O866" s="110">
        <v>117</v>
      </c>
      <c r="P866" s="110">
        <v>18.399999999999999</v>
      </c>
      <c r="Q866" s="110">
        <v>43.6</v>
      </c>
    </row>
    <row r="867" spans="1:17" ht="63.75" x14ac:dyDescent="0.2">
      <c r="A867" s="108" t="s">
        <v>1735</v>
      </c>
      <c r="B867" s="110">
        <v>562</v>
      </c>
      <c r="C867" s="110">
        <v>137</v>
      </c>
      <c r="D867" s="110">
        <v>24.4</v>
      </c>
      <c r="E867" s="110">
        <v>55.5</v>
      </c>
      <c r="F867" s="110">
        <v>22</v>
      </c>
      <c r="G867" s="110">
        <v>3.9</v>
      </c>
      <c r="H867" s="110">
        <v>63.6</v>
      </c>
      <c r="I867" s="110">
        <v>123</v>
      </c>
      <c r="J867" s="110">
        <v>21.9</v>
      </c>
      <c r="K867" s="110">
        <v>48</v>
      </c>
      <c r="L867" s="110">
        <v>208</v>
      </c>
      <c r="M867" s="110">
        <v>37</v>
      </c>
      <c r="N867" s="110">
        <v>46.2</v>
      </c>
      <c r="O867" s="110">
        <v>72</v>
      </c>
      <c r="P867" s="110">
        <v>12.8</v>
      </c>
      <c r="Q867" s="110">
        <v>52.8</v>
      </c>
    </row>
    <row r="868" spans="1:17" ht="76.5" x14ac:dyDescent="0.2">
      <c r="A868" s="108" t="s">
        <v>1736</v>
      </c>
      <c r="B868" s="110">
        <v>715</v>
      </c>
      <c r="C868" s="110">
        <v>125</v>
      </c>
      <c r="D868" s="110">
        <v>17.5</v>
      </c>
      <c r="E868" s="110">
        <v>51.2</v>
      </c>
      <c r="F868" s="110">
        <v>29</v>
      </c>
      <c r="G868" s="110">
        <v>4.0999999999999996</v>
      </c>
      <c r="H868" s="110">
        <v>48.3</v>
      </c>
      <c r="I868" s="110">
        <v>123</v>
      </c>
      <c r="J868" s="110">
        <v>17.2</v>
      </c>
      <c r="K868" s="110">
        <v>48.8</v>
      </c>
      <c r="L868" s="110">
        <v>308</v>
      </c>
      <c r="M868" s="110">
        <v>43.1</v>
      </c>
      <c r="N868" s="110">
        <v>50.3</v>
      </c>
      <c r="O868" s="110">
        <v>130</v>
      </c>
      <c r="P868" s="110">
        <v>18.2</v>
      </c>
      <c r="Q868" s="110">
        <v>39.200000000000003</v>
      </c>
    </row>
    <row r="869" spans="1:17" ht="76.5" x14ac:dyDescent="0.2">
      <c r="A869" s="108" t="s">
        <v>1737</v>
      </c>
      <c r="B869" s="110">
        <v>716</v>
      </c>
      <c r="C869" s="110">
        <v>164</v>
      </c>
      <c r="D869" s="110">
        <v>22.9</v>
      </c>
      <c r="E869" s="110">
        <v>50.6</v>
      </c>
      <c r="F869" s="110">
        <v>36</v>
      </c>
      <c r="G869" s="110">
        <v>5</v>
      </c>
      <c r="H869" s="110">
        <v>47.2</v>
      </c>
      <c r="I869" s="110">
        <v>138</v>
      </c>
      <c r="J869" s="110">
        <v>19.3</v>
      </c>
      <c r="K869" s="110">
        <v>48.6</v>
      </c>
      <c r="L869" s="110">
        <v>247</v>
      </c>
      <c r="M869" s="110">
        <v>34.5</v>
      </c>
      <c r="N869" s="110">
        <v>51.8</v>
      </c>
      <c r="O869" s="110">
        <v>131</v>
      </c>
      <c r="P869" s="110">
        <v>18.3</v>
      </c>
      <c r="Q869" s="110">
        <v>45.8</v>
      </c>
    </row>
    <row r="870" spans="1:17" ht="63.75" x14ac:dyDescent="0.2">
      <c r="A870" s="108" t="s">
        <v>1738</v>
      </c>
      <c r="B870" s="110">
        <v>175</v>
      </c>
      <c r="C870" s="110">
        <v>35</v>
      </c>
      <c r="D870" s="110">
        <v>20</v>
      </c>
      <c r="E870" s="110">
        <v>34.299999999999997</v>
      </c>
      <c r="F870" s="110">
        <v>5</v>
      </c>
      <c r="G870" s="110">
        <v>2.9</v>
      </c>
      <c r="H870" s="110">
        <v>60</v>
      </c>
      <c r="I870" s="110">
        <v>37</v>
      </c>
      <c r="J870" s="110">
        <v>21.1</v>
      </c>
      <c r="K870" s="110">
        <v>51.4</v>
      </c>
      <c r="L870" s="110">
        <v>63</v>
      </c>
      <c r="M870" s="110">
        <v>36</v>
      </c>
      <c r="N870" s="110">
        <v>42.9</v>
      </c>
      <c r="O870" s="110">
        <v>35</v>
      </c>
      <c r="P870" s="110">
        <v>20</v>
      </c>
      <c r="Q870" s="110">
        <v>42.9</v>
      </c>
    </row>
    <row r="871" spans="1:17" ht="51" x14ac:dyDescent="0.2">
      <c r="A871" s="108" t="s">
        <v>1739</v>
      </c>
      <c r="B871" s="110">
        <v>151</v>
      </c>
      <c r="C871" s="110">
        <v>30</v>
      </c>
      <c r="D871" s="110">
        <v>19.899999999999999</v>
      </c>
      <c r="E871" s="110">
        <v>53.3</v>
      </c>
      <c r="F871" s="110">
        <v>9</v>
      </c>
      <c r="G871" s="110">
        <v>6</v>
      </c>
      <c r="H871" s="110">
        <v>22.2</v>
      </c>
      <c r="I871" s="110">
        <v>29</v>
      </c>
      <c r="J871" s="110">
        <v>19.2</v>
      </c>
      <c r="K871" s="110">
        <v>41.4</v>
      </c>
      <c r="L871" s="110">
        <v>46</v>
      </c>
      <c r="M871" s="110">
        <v>30.5</v>
      </c>
      <c r="N871" s="110">
        <v>45.7</v>
      </c>
      <c r="O871" s="110">
        <v>37</v>
      </c>
      <c r="P871" s="110">
        <v>24.5</v>
      </c>
      <c r="Q871" s="110">
        <v>45.9</v>
      </c>
    </row>
    <row r="872" spans="1:17" ht="63.75" x14ac:dyDescent="0.2">
      <c r="A872" s="108" t="s">
        <v>1740</v>
      </c>
      <c r="B872" s="110">
        <v>207</v>
      </c>
      <c r="C872" s="110">
        <v>63</v>
      </c>
      <c r="D872" s="110">
        <v>30.4</v>
      </c>
      <c r="E872" s="110">
        <v>50.8</v>
      </c>
      <c r="F872" s="110">
        <v>6</v>
      </c>
      <c r="G872" s="110">
        <v>2.9</v>
      </c>
      <c r="H872" s="110">
        <v>16.7</v>
      </c>
      <c r="I872" s="110">
        <v>51</v>
      </c>
      <c r="J872" s="110">
        <v>24.6</v>
      </c>
      <c r="K872" s="110">
        <v>52.9</v>
      </c>
      <c r="L872" s="110">
        <v>47</v>
      </c>
      <c r="M872" s="110">
        <v>22.7</v>
      </c>
      <c r="N872" s="110">
        <v>48.9</v>
      </c>
      <c r="O872" s="110">
        <v>40</v>
      </c>
      <c r="P872" s="110">
        <v>19.3</v>
      </c>
      <c r="Q872" s="110">
        <v>45</v>
      </c>
    </row>
    <row r="873" spans="1:17" ht="63.75" x14ac:dyDescent="0.2">
      <c r="A873" s="108" t="s">
        <v>1741</v>
      </c>
      <c r="B873" s="110">
        <v>118</v>
      </c>
      <c r="C873" s="110">
        <v>28</v>
      </c>
      <c r="D873" s="110">
        <v>23.7</v>
      </c>
      <c r="E873" s="110">
        <v>39.299999999999997</v>
      </c>
      <c r="F873" s="110">
        <v>12</v>
      </c>
      <c r="G873" s="110">
        <v>10.199999999999999</v>
      </c>
      <c r="H873" s="110">
        <v>41.7</v>
      </c>
      <c r="I873" s="110">
        <v>33</v>
      </c>
      <c r="J873" s="110">
        <v>28</v>
      </c>
      <c r="K873" s="110">
        <v>45.5</v>
      </c>
      <c r="L873" s="110">
        <v>21</v>
      </c>
      <c r="M873" s="110">
        <v>17.8</v>
      </c>
      <c r="N873" s="110">
        <v>38.1</v>
      </c>
      <c r="O873" s="110">
        <v>24</v>
      </c>
      <c r="P873" s="110">
        <v>20.3</v>
      </c>
      <c r="Q873" s="110">
        <v>45.8</v>
      </c>
    </row>
    <row r="874" spans="1:17" ht="63.75" x14ac:dyDescent="0.2">
      <c r="A874" s="108" t="s">
        <v>1742</v>
      </c>
      <c r="B874" s="110">
        <v>90</v>
      </c>
      <c r="C874" s="110">
        <v>16</v>
      </c>
      <c r="D874" s="110">
        <v>17.8</v>
      </c>
      <c r="E874" s="110">
        <v>56.3</v>
      </c>
      <c r="F874" s="110">
        <v>7</v>
      </c>
      <c r="G874" s="110">
        <v>7.8</v>
      </c>
      <c r="H874" s="110">
        <v>28.6</v>
      </c>
      <c r="I874" s="110">
        <v>18</v>
      </c>
      <c r="J874" s="110">
        <v>20</v>
      </c>
      <c r="K874" s="110">
        <v>33.299999999999997</v>
      </c>
      <c r="L874" s="110">
        <v>31</v>
      </c>
      <c r="M874" s="110">
        <v>34.4</v>
      </c>
      <c r="N874" s="110">
        <v>51.6</v>
      </c>
      <c r="O874" s="110">
        <v>18</v>
      </c>
      <c r="P874" s="110">
        <v>20</v>
      </c>
      <c r="Q874" s="110">
        <v>44.4</v>
      </c>
    </row>
    <row r="875" spans="1:17" ht="63.75" x14ac:dyDescent="0.2">
      <c r="A875" s="108" t="s">
        <v>1743</v>
      </c>
      <c r="B875" s="110">
        <v>201</v>
      </c>
      <c r="C875" s="110">
        <v>44</v>
      </c>
      <c r="D875" s="110">
        <v>21.9</v>
      </c>
      <c r="E875" s="110">
        <v>45.5</v>
      </c>
      <c r="F875" s="110">
        <v>14</v>
      </c>
      <c r="G875" s="110">
        <v>7</v>
      </c>
      <c r="H875" s="110">
        <v>42.9</v>
      </c>
      <c r="I875" s="110">
        <v>34</v>
      </c>
      <c r="J875" s="110">
        <v>16.899999999999999</v>
      </c>
      <c r="K875" s="110">
        <v>44.1</v>
      </c>
      <c r="L875" s="110">
        <v>56</v>
      </c>
      <c r="M875" s="110">
        <v>27.9</v>
      </c>
      <c r="N875" s="110">
        <v>48.2</v>
      </c>
      <c r="O875" s="110">
        <v>53</v>
      </c>
      <c r="P875" s="110">
        <v>26.4</v>
      </c>
      <c r="Q875" s="110">
        <v>52.8</v>
      </c>
    </row>
    <row r="876" spans="1:17" ht="51" x14ac:dyDescent="0.2">
      <c r="A876" s="108" t="s">
        <v>1744</v>
      </c>
      <c r="B876" s="110">
        <v>272</v>
      </c>
      <c r="C876" s="110">
        <v>71</v>
      </c>
      <c r="D876" s="110">
        <v>26.1</v>
      </c>
      <c r="E876" s="110">
        <v>52.1</v>
      </c>
      <c r="F876" s="110">
        <v>10</v>
      </c>
      <c r="G876" s="110">
        <v>3.7</v>
      </c>
      <c r="H876" s="110">
        <v>80</v>
      </c>
      <c r="I876" s="110">
        <v>61</v>
      </c>
      <c r="J876" s="110">
        <v>22.4</v>
      </c>
      <c r="K876" s="110">
        <v>44.3</v>
      </c>
      <c r="L876" s="110">
        <v>88</v>
      </c>
      <c r="M876" s="110">
        <v>32.4</v>
      </c>
      <c r="N876" s="110">
        <v>50</v>
      </c>
      <c r="O876" s="110">
        <v>42</v>
      </c>
      <c r="P876" s="110">
        <v>15.4</v>
      </c>
      <c r="Q876" s="110">
        <v>47.6</v>
      </c>
    </row>
    <row r="877" spans="1:17" ht="63.75" x14ac:dyDescent="0.2">
      <c r="A877" s="108" t="s">
        <v>1745</v>
      </c>
      <c r="B877" s="110">
        <v>241</v>
      </c>
      <c r="C877" s="110">
        <v>65</v>
      </c>
      <c r="D877" s="110">
        <v>27</v>
      </c>
      <c r="E877" s="110">
        <v>47.7</v>
      </c>
      <c r="F877" s="110">
        <v>9</v>
      </c>
      <c r="G877" s="110">
        <v>3.7</v>
      </c>
      <c r="H877" s="110">
        <v>55.6</v>
      </c>
      <c r="I877" s="110">
        <v>46</v>
      </c>
      <c r="J877" s="110">
        <v>19.100000000000001</v>
      </c>
      <c r="K877" s="110">
        <v>50</v>
      </c>
      <c r="L877" s="110">
        <v>80</v>
      </c>
      <c r="M877" s="110">
        <v>33.200000000000003</v>
      </c>
      <c r="N877" s="110">
        <v>47.5</v>
      </c>
      <c r="O877" s="110">
        <v>41</v>
      </c>
      <c r="P877" s="110">
        <v>17</v>
      </c>
      <c r="Q877" s="110">
        <v>43.9</v>
      </c>
    </row>
    <row r="878" spans="1:17" ht="63.75" x14ac:dyDescent="0.2">
      <c r="A878" s="108" t="s">
        <v>1746</v>
      </c>
      <c r="B878" s="110">
        <v>156</v>
      </c>
      <c r="C878" s="110">
        <v>41</v>
      </c>
      <c r="D878" s="110">
        <v>26.3</v>
      </c>
      <c r="E878" s="110">
        <v>53.7</v>
      </c>
      <c r="F878" s="110">
        <v>4</v>
      </c>
      <c r="G878" s="110">
        <v>2.6</v>
      </c>
      <c r="H878" s="110">
        <v>50</v>
      </c>
      <c r="I878" s="110">
        <v>33</v>
      </c>
      <c r="J878" s="110">
        <v>21.2</v>
      </c>
      <c r="K878" s="110">
        <v>51.5</v>
      </c>
      <c r="L878" s="110">
        <v>47</v>
      </c>
      <c r="M878" s="110">
        <v>30.1</v>
      </c>
      <c r="N878" s="110">
        <v>48.9</v>
      </c>
      <c r="O878" s="110">
        <v>31</v>
      </c>
      <c r="P878" s="110">
        <v>19.899999999999999</v>
      </c>
      <c r="Q878" s="110">
        <v>41.9</v>
      </c>
    </row>
    <row r="879" spans="1:17" ht="63.75" x14ac:dyDescent="0.2">
      <c r="A879" s="108" t="s">
        <v>1747</v>
      </c>
      <c r="B879" s="110">
        <v>136</v>
      </c>
      <c r="C879" s="110">
        <v>41</v>
      </c>
      <c r="D879" s="110">
        <v>30.1</v>
      </c>
      <c r="E879" s="110">
        <v>53.7</v>
      </c>
      <c r="F879" s="110">
        <v>4</v>
      </c>
      <c r="G879" s="110">
        <v>2.9</v>
      </c>
      <c r="H879" s="110">
        <v>50</v>
      </c>
      <c r="I879" s="110">
        <v>36</v>
      </c>
      <c r="J879" s="110">
        <v>26.5</v>
      </c>
      <c r="K879" s="110">
        <v>33.299999999999997</v>
      </c>
      <c r="L879" s="110">
        <v>31</v>
      </c>
      <c r="M879" s="110">
        <v>22.8</v>
      </c>
      <c r="N879" s="110">
        <v>45.2</v>
      </c>
      <c r="O879" s="110">
        <v>24</v>
      </c>
      <c r="P879" s="110">
        <v>17.600000000000001</v>
      </c>
      <c r="Q879" s="110">
        <v>54.2</v>
      </c>
    </row>
    <row r="880" spans="1:17" ht="51" x14ac:dyDescent="0.2">
      <c r="A880" s="108" t="s">
        <v>1748</v>
      </c>
      <c r="B880" s="110">
        <v>161</v>
      </c>
      <c r="C880" s="110">
        <v>36</v>
      </c>
      <c r="D880" s="110">
        <v>22.4</v>
      </c>
      <c r="E880" s="110">
        <v>50</v>
      </c>
      <c r="F880" s="110">
        <v>13</v>
      </c>
      <c r="G880" s="110">
        <v>8.1</v>
      </c>
      <c r="H880" s="110">
        <v>53.8</v>
      </c>
      <c r="I880" s="110">
        <v>36</v>
      </c>
      <c r="J880" s="110">
        <v>22.4</v>
      </c>
      <c r="K880" s="110">
        <v>44.4</v>
      </c>
      <c r="L880" s="110">
        <v>53</v>
      </c>
      <c r="M880" s="110">
        <v>32.9</v>
      </c>
      <c r="N880" s="110">
        <v>43.4</v>
      </c>
      <c r="O880" s="110">
        <v>23</v>
      </c>
      <c r="P880" s="110">
        <v>14.3</v>
      </c>
      <c r="Q880" s="110">
        <v>47.8</v>
      </c>
    </row>
    <row r="881" spans="1:17" ht="63.75" x14ac:dyDescent="0.2">
      <c r="A881" s="108" t="s">
        <v>1749</v>
      </c>
      <c r="B881" s="110">
        <v>242</v>
      </c>
      <c r="C881" s="110">
        <v>70</v>
      </c>
      <c r="D881" s="110">
        <v>28.9</v>
      </c>
      <c r="E881" s="110">
        <v>52.9</v>
      </c>
      <c r="F881" s="110">
        <v>14</v>
      </c>
      <c r="G881" s="110">
        <v>5.8</v>
      </c>
      <c r="H881" s="110">
        <v>42.9</v>
      </c>
      <c r="I881" s="110">
        <v>56</v>
      </c>
      <c r="J881" s="110">
        <v>23.1</v>
      </c>
      <c r="K881" s="110">
        <v>51.8</v>
      </c>
      <c r="L881" s="110">
        <v>71</v>
      </c>
      <c r="M881" s="110">
        <v>29.3</v>
      </c>
      <c r="N881" s="110">
        <v>42.3</v>
      </c>
      <c r="O881" s="110">
        <v>31</v>
      </c>
      <c r="P881" s="110">
        <v>12.8</v>
      </c>
      <c r="Q881" s="110">
        <v>51.6</v>
      </c>
    </row>
    <row r="882" spans="1:17" ht="51" x14ac:dyDescent="0.2">
      <c r="A882" s="108" t="s">
        <v>1750</v>
      </c>
      <c r="B882" s="110">
        <v>189</v>
      </c>
      <c r="C882" s="110">
        <v>49</v>
      </c>
      <c r="D882" s="110">
        <v>25.9</v>
      </c>
      <c r="E882" s="110">
        <v>38.799999999999997</v>
      </c>
      <c r="F882" s="110">
        <v>14</v>
      </c>
      <c r="G882" s="110">
        <v>7.4</v>
      </c>
      <c r="H882" s="110">
        <v>35.700000000000003</v>
      </c>
      <c r="I882" s="110">
        <v>28</v>
      </c>
      <c r="J882" s="110">
        <v>14.8</v>
      </c>
      <c r="K882" s="110">
        <v>53.6</v>
      </c>
      <c r="L882" s="110">
        <v>51</v>
      </c>
      <c r="M882" s="110">
        <v>27</v>
      </c>
      <c r="N882" s="110">
        <v>37.299999999999997</v>
      </c>
      <c r="O882" s="110">
        <v>47</v>
      </c>
      <c r="P882" s="110">
        <v>24.9</v>
      </c>
      <c r="Q882" s="110">
        <v>59.6</v>
      </c>
    </row>
    <row r="883" spans="1:17" ht="63.75" x14ac:dyDescent="0.2">
      <c r="A883" s="108" t="s">
        <v>1751</v>
      </c>
      <c r="B883" s="110">
        <v>178</v>
      </c>
      <c r="C883" s="110">
        <v>38</v>
      </c>
      <c r="D883" s="110">
        <v>21.3</v>
      </c>
      <c r="E883" s="110">
        <v>47.4</v>
      </c>
      <c r="F883" s="110">
        <v>9</v>
      </c>
      <c r="G883" s="110">
        <v>5.0999999999999996</v>
      </c>
      <c r="H883" s="110">
        <v>66.7</v>
      </c>
      <c r="I883" s="110">
        <v>40</v>
      </c>
      <c r="J883" s="110">
        <v>22.5</v>
      </c>
      <c r="K883" s="110">
        <v>45</v>
      </c>
      <c r="L883" s="110">
        <v>63</v>
      </c>
      <c r="M883" s="110">
        <v>35.4</v>
      </c>
      <c r="N883" s="110">
        <v>46</v>
      </c>
      <c r="O883" s="110">
        <v>28</v>
      </c>
      <c r="P883" s="110">
        <v>15.7</v>
      </c>
      <c r="Q883" s="110">
        <v>46.4</v>
      </c>
    </row>
    <row r="884" spans="1:17" ht="51" x14ac:dyDescent="0.2">
      <c r="A884" s="108" t="s">
        <v>1752</v>
      </c>
      <c r="B884" s="110">
        <v>206</v>
      </c>
      <c r="C884" s="110">
        <v>55</v>
      </c>
      <c r="D884" s="110">
        <v>26.7</v>
      </c>
      <c r="E884" s="110">
        <v>54.5</v>
      </c>
      <c r="F884" s="110">
        <v>16</v>
      </c>
      <c r="G884" s="110">
        <v>7.8</v>
      </c>
      <c r="H884" s="110">
        <v>50</v>
      </c>
      <c r="I884" s="110">
        <v>46</v>
      </c>
      <c r="J884" s="110">
        <v>22.3</v>
      </c>
      <c r="K884" s="110">
        <v>47.8</v>
      </c>
      <c r="L884" s="110">
        <v>61</v>
      </c>
      <c r="M884" s="110">
        <v>29.6</v>
      </c>
      <c r="N884" s="110">
        <v>39.299999999999997</v>
      </c>
      <c r="O884" s="110">
        <v>28</v>
      </c>
      <c r="P884" s="110">
        <v>13.6</v>
      </c>
      <c r="Q884" s="110">
        <v>50</v>
      </c>
    </row>
    <row r="885" spans="1:17" ht="38.25" x14ac:dyDescent="0.2">
      <c r="A885" s="108" t="s">
        <v>1753</v>
      </c>
      <c r="B885" s="110">
        <v>245</v>
      </c>
      <c r="C885" s="110">
        <v>62</v>
      </c>
      <c r="D885" s="110">
        <v>25.3</v>
      </c>
      <c r="E885" s="110">
        <v>50</v>
      </c>
      <c r="F885" s="110">
        <v>12</v>
      </c>
      <c r="G885" s="110">
        <v>4.9000000000000004</v>
      </c>
      <c r="H885" s="110">
        <v>66.7</v>
      </c>
      <c r="I885" s="110">
        <v>44</v>
      </c>
      <c r="J885" s="110">
        <v>18</v>
      </c>
      <c r="K885" s="110">
        <v>50</v>
      </c>
      <c r="L885" s="110">
        <v>81</v>
      </c>
      <c r="M885" s="110">
        <v>33.1</v>
      </c>
      <c r="N885" s="110">
        <v>54.3</v>
      </c>
      <c r="O885" s="110">
        <v>46</v>
      </c>
      <c r="P885" s="110">
        <v>18.8</v>
      </c>
      <c r="Q885" s="110">
        <v>47.8</v>
      </c>
    </row>
    <row r="886" spans="1:17" ht="38.25" x14ac:dyDescent="0.2">
      <c r="A886" s="108" t="s">
        <v>1754</v>
      </c>
      <c r="B886" s="110">
        <v>249</v>
      </c>
      <c r="C886" s="110">
        <v>85</v>
      </c>
      <c r="D886" s="110">
        <v>34.1</v>
      </c>
      <c r="E886" s="110">
        <v>50.6</v>
      </c>
      <c r="F886" s="110">
        <v>13</v>
      </c>
      <c r="G886" s="110">
        <v>5.2</v>
      </c>
      <c r="H886" s="110">
        <v>61.5</v>
      </c>
      <c r="I886" s="110">
        <v>52</v>
      </c>
      <c r="J886" s="110">
        <v>20.9</v>
      </c>
      <c r="K886" s="110">
        <v>46.2</v>
      </c>
      <c r="L886" s="110">
        <v>67</v>
      </c>
      <c r="M886" s="110">
        <v>26.9</v>
      </c>
      <c r="N886" s="110">
        <v>46.3</v>
      </c>
      <c r="O886" s="110">
        <v>32</v>
      </c>
      <c r="P886" s="110">
        <v>12.9</v>
      </c>
      <c r="Q886" s="110">
        <v>50</v>
      </c>
    </row>
    <row r="887" spans="1:17" ht="51" x14ac:dyDescent="0.2">
      <c r="A887" s="108" t="s">
        <v>1755</v>
      </c>
      <c r="B887" s="110">
        <v>244</v>
      </c>
      <c r="C887" s="110">
        <v>53</v>
      </c>
      <c r="D887" s="110">
        <v>21.7</v>
      </c>
      <c r="E887" s="110">
        <v>43.4</v>
      </c>
      <c r="F887" s="110">
        <v>20</v>
      </c>
      <c r="G887" s="110">
        <v>8.1999999999999993</v>
      </c>
      <c r="H887" s="110">
        <v>40</v>
      </c>
      <c r="I887" s="110">
        <v>49</v>
      </c>
      <c r="J887" s="110">
        <v>20.100000000000001</v>
      </c>
      <c r="K887" s="110">
        <v>46.9</v>
      </c>
      <c r="L887" s="110">
        <v>86</v>
      </c>
      <c r="M887" s="110">
        <v>35.200000000000003</v>
      </c>
      <c r="N887" s="110">
        <v>50</v>
      </c>
      <c r="O887" s="110">
        <v>36</v>
      </c>
      <c r="P887" s="110">
        <v>14.8</v>
      </c>
      <c r="Q887" s="110">
        <v>52.8</v>
      </c>
    </row>
    <row r="888" spans="1:17" ht="38.25" x14ac:dyDescent="0.2">
      <c r="A888" s="108" t="s">
        <v>1756</v>
      </c>
      <c r="B888" s="110">
        <v>203</v>
      </c>
      <c r="C888" s="110">
        <v>46</v>
      </c>
      <c r="D888" s="110">
        <v>22.7</v>
      </c>
      <c r="E888" s="110">
        <v>45.7</v>
      </c>
      <c r="F888" s="110">
        <v>8</v>
      </c>
      <c r="G888" s="110">
        <v>3.9</v>
      </c>
      <c r="H888" s="110">
        <v>62.5</v>
      </c>
      <c r="I888" s="110">
        <v>49</v>
      </c>
      <c r="J888" s="110">
        <v>24.1</v>
      </c>
      <c r="K888" s="110">
        <v>46.9</v>
      </c>
      <c r="L888" s="110">
        <v>66</v>
      </c>
      <c r="M888" s="110">
        <v>32.5</v>
      </c>
      <c r="N888" s="110">
        <v>47</v>
      </c>
      <c r="O888" s="110">
        <v>34</v>
      </c>
      <c r="P888" s="110">
        <v>16.7</v>
      </c>
      <c r="Q888" s="110">
        <v>55.9</v>
      </c>
    </row>
    <row r="889" spans="1:17" ht="51" x14ac:dyDescent="0.2">
      <c r="A889" s="108" t="s">
        <v>1757</v>
      </c>
      <c r="B889" s="110">
        <v>236</v>
      </c>
      <c r="C889" s="110">
        <v>87</v>
      </c>
      <c r="D889" s="110">
        <v>36.9</v>
      </c>
      <c r="E889" s="110">
        <v>46</v>
      </c>
      <c r="F889" s="110">
        <v>14</v>
      </c>
      <c r="G889" s="110">
        <v>5.9</v>
      </c>
      <c r="H889" s="110">
        <v>28.6</v>
      </c>
      <c r="I889" s="110">
        <v>53</v>
      </c>
      <c r="J889" s="110">
        <v>22.5</v>
      </c>
      <c r="K889" s="110">
        <v>50.9</v>
      </c>
      <c r="L889" s="110">
        <v>56</v>
      </c>
      <c r="M889" s="110">
        <v>23.7</v>
      </c>
      <c r="N889" s="110">
        <v>46.4</v>
      </c>
      <c r="O889" s="110">
        <v>26</v>
      </c>
      <c r="P889" s="110">
        <v>11</v>
      </c>
      <c r="Q889" s="110">
        <v>50</v>
      </c>
    </row>
    <row r="890" spans="1:17" ht="51" x14ac:dyDescent="0.2">
      <c r="A890" s="108" t="s">
        <v>1758</v>
      </c>
      <c r="B890" s="110">
        <v>394</v>
      </c>
      <c r="C890" s="110">
        <v>84</v>
      </c>
      <c r="D890" s="110">
        <v>21.3</v>
      </c>
      <c r="E890" s="110">
        <v>42.9</v>
      </c>
      <c r="F890" s="110">
        <v>33</v>
      </c>
      <c r="G890" s="110">
        <v>8.4</v>
      </c>
      <c r="H890" s="110">
        <v>39.4</v>
      </c>
      <c r="I890" s="110">
        <v>75</v>
      </c>
      <c r="J890" s="110">
        <v>19</v>
      </c>
      <c r="K890" s="110">
        <v>46.7</v>
      </c>
      <c r="L890" s="110">
        <v>146</v>
      </c>
      <c r="M890" s="110">
        <v>37.1</v>
      </c>
      <c r="N890" s="110">
        <v>46.6</v>
      </c>
      <c r="O890" s="110">
        <v>56</v>
      </c>
      <c r="P890" s="110">
        <v>14.2</v>
      </c>
      <c r="Q890" s="110">
        <v>50</v>
      </c>
    </row>
    <row r="891" spans="1:17" ht="63.75" x14ac:dyDescent="0.2">
      <c r="A891" s="108" t="s">
        <v>1759</v>
      </c>
      <c r="B891" s="110">
        <v>288</v>
      </c>
      <c r="C891" s="110">
        <v>98</v>
      </c>
      <c r="D891" s="110">
        <v>34</v>
      </c>
      <c r="E891" s="110">
        <v>44.9</v>
      </c>
      <c r="F891" s="110">
        <v>13</v>
      </c>
      <c r="G891" s="110">
        <v>4.5</v>
      </c>
      <c r="H891" s="110">
        <v>38.5</v>
      </c>
      <c r="I891" s="110">
        <v>72</v>
      </c>
      <c r="J891" s="110">
        <v>25</v>
      </c>
      <c r="K891" s="110">
        <v>50</v>
      </c>
      <c r="L891" s="110">
        <v>80</v>
      </c>
      <c r="M891" s="110">
        <v>27.8</v>
      </c>
      <c r="N891" s="110">
        <v>46.3</v>
      </c>
      <c r="O891" s="110">
        <v>25</v>
      </c>
      <c r="P891" s="110">
        <v>8.6999999999999993</v>
      </c>
      <c r="Q891" s="110">
        <v>44</v>
      </c>
    </row>
    <row r="892" spans="1:17" ht="51" x14ac:dyDescent="0.2">
      <c r="A892" s="108" t="s">
        <v>1760</v>
      </c>
      <c r="B892" s="110">
        <v>175</v>
      </c>
      <c r="C892" s="110">
        <v>37</v>
      </c>
      <c r="D892" s="110">
        <v>21.1</v>
      </c>
      <c r="E892" s="110">
        <v>64.900000000000006</v>
      </c>
      <c r="F892" s="110">
        <v>12</v>
      </c>
      <c r="G892" s="110">
        <v>6.9</v>
      </c>
      <c r="H892" s="110">
        <v>66.7</v>
      </c>
      <c r="I892" s="110">
        <v>41</v>
      </c>
      <c r="J892" s="110">
        <v>23.4</v>
      </c>
      <c r="K892" s="110">
        <v>48.8</v>
      </c>
      <c r="L892" s="110">
        <v>53</v>
      </c>
      <c r="M892" s="110">
        <v>30.3</v>
      </c>
      <c r="N892" s="110">
        <v>45.3</v>
      </c>
      <c r="O892" s="110">
        <v>32</v>
      </c>
      <c r="P892" s="110">
        <v>18.3</v>
      </c>
      <c r="Q892" s="110">
        <v>43.8</v>
      </c>
    </row>
    <row r="893" spans="1:17" ht="51" x14ac:dyDescent="0.2">
      <c r="A893" s="108" t="s">
        <v>1761</v>
      </c>
      <c r="B893" s="110">
        <v>568</v>
      </c>
      <c r="C893" s="110">
        <v>152</v>
      </c>
      <c r="D893" s="110">
        <v>26.8</v>
      </c>
      <c r="E893" s="110">
        <v>49.3</v>
      </c>
      <c r="F893" s="110">
        <v>40</v>
      </c>
      <c r="G893" s="110">
        <v>7</v>
      </c>
      <c r="H893" s="110">
        <v>52.5</v>
      </c>
      <c r="I893" s="110">
        <v>120</v>
      </c>
      <c r="J893" s="110">
        <v>21.1</v>
      </c>
      <c r="K893" s="110">
        <v>54.2</v>
      </c>
      <c r="L893" s="110">
        <v>196</v>
      </c>
      <c r="M893" s="110">
        <v>34.5</v>
      </c>
      <c r="N893" s="110">
        <v>47.4</v>
      </c>
      <c r="O893" s="110">
        <v>60</v>
      </c>
      <c r="P893" s="110">
        <v>10.6</v>
      </c>
      <c r="Q893" s="110">
        <v>51.7</v>
      </c>
    </row>
    <row r="894" spans="1:17" ht="38.25" x14ac:dyDescent="0.2">
      <c r="A894" s="108" t="s">
        <v>1762</v>
      </c>
      <c r="B894" s="110">
        <v>246</v>
      </c>
      <c r="C894" s="110">
        <v>70</v>
      </c>
      <c r="D894" s="110">
        <v>28.5</v>
      </c>
      <c r="E894" s="110">
        <v>55.7</v>
      </c>
      <c r="F894" s="110">
        <v>19</v>
      </c>
      <c r="G894" s="110">
        <v>7.7</v>
      </c>
      <c r="H894" s="110">
        <v>52.6</v>
      </c>
      <c r="I894" s="110">
        <v>62</v>
      </c>
      <c r="J894" s="110">
        <v>25.2</v>
      </c>
      <c r="K894" s="110">
        <v>41.9</v>
      </c>
      <c r="L894" s="110">
        <v>71</v>
      </c>
      <c r="M894" s="110">
        <v>28.9</v>
      </c>
      <c r="N894" s="110">
        <v>47.9</v>
      </c>
      <c r="O894" s="110">
        <v>24</v>
      </c>
      <c r="P894" s="110">
        <v>9.8000000000000007</v>
      </c>
      <c r="Q894" s="110">
        <v>41.7</v>
      </c>
    </row>
    <row r="895" spans="1:17" ht="38.25" x14ac:dyDescent="0.2">
      <c r="A895" s="108" t="s">
        <v>1763</v>
      </c>
      <c r="B895" s="110">
        <v>423</v>
      </c>
      <c r="C895" s="110">
        <v>104</v>
      </c>
      <c r="D895" s="110">
        <v>24.6</v>
      </c>
      <c r="E895" s="110">
        <v>43.3</v>
      </c>
      <c r="F895" s="110">
        <v>28</v>
      </c>
      <c r="G895" s="110">
        <v>6.6</v>
      </c>
      <c r="H895" s="110">
        <v>50</v>
      </c>
      <c r="I895" s="110">
        <v>88</v>
      </c>
      <c r="J895" s="110">
        <v>20.8</v>
      </c>
      <c r="K895" s="110">
        <v>50</v>
      </c>
      <c r="L895" s="110">
        <v>140</v>
      </c>
      <c r="M895" s="110">
        <v>33.1</v>
      </c>
      <c r="N895" s="110">
        <v>46.4</v>
      </c>
      <c r="O895" s="110">
        <v>63</v>
      </c>
      <c r="P895" s="110">
        <v>14.9</v>
      </c>
      <c r="Q895" s="110">
        <v>52.4</v>
      </c>
    </row>
    <row r="896" spans="1:17" ht="38.25" x14ac:dyDescent="0.2">
      <c r="A896" s="108" t="s">
        <v>1764</v>
      </c>
      <c r="B896" s="110">
        <v>199</v>
      </c>
      <c r="C896" s="110">
        <v>43</v>
      </c>
      <c r="D896" s="110">
        <v>21.6</v>
      </c>
      <c r="E896" s="110">
        <v>44.2</v>
      </c>
      <c r="F896" s="110">
        <v>13</v>
      </c>
      <c r="G896" s="110">
        <v>6.5</v>
      </c>
      <c r="H896" s="110">
        <v>53.8</v>
      </c>
      <c r="I896" s="110">
        <v>57</v>
      </c>
      <c r="J896" s="110">
        <v>28.6</v>
      </c>
      <c r="K896" s="110">
        <v>45.6</v>
      </c>
      <c r="L896" s="110">
        <v>58</v>
      </c>
      <c r="M896" s="110">
        <v>29.1</v>
      </c>
      <c r="N896" s="110">
        <v>46.6</v>
      </c>
      <c r="O896" s="110">
        <v>28</v>
      </c>
      <c r="P896" s="110">
        <v>14.1</v>
      </c>
      <c r="Q896" s="110">
        <v>35.700000000000003</v>
      </c>
    </row>
    <row r="897" spans="1:17" ht="38.25" x14ac:dyDescent="0.2">
      <c r="A897" s="108" t="s">
        <v>1765</v>
      </c>
      <c r="B897" s="110">
        <v>202</v>
      </c>
      <c r="C897" s="110">
        <v>43</v>
      </c>
      <c r="D897" s="110">
        <v>21.3</v>
      </c>
      <c r="E897" s="110">
        <v>48.8</v>
      </c>
      <c r="F897" s="110">
        <v>10</v>
      </c>
      <c r="G897" s="110">
        <v>5</v>
      </c>
      <c r="H897" s="110">
        <v>60</v>
      </c>
      <c r="I897" s="110">
        <v>40</v>
      </c>
      <c r="J897" s="110">
        <v>19.8</v>
      </c>
      <c r="K897" s="110">
        <v>42.5</v>
      </c>
      <c r="L897" s="110">
        <v>75</v>
      </c>
      <c r="M897" s="110">
        <v>37.1</v>
      </c>
      <c r="N897" s="110">
        <v>48</v>
      </c>
      <c r="O897" s="110">
        <v>34</v>
      </c>
      <c r="P897" s="110">
        <v>16.8</v>
      </c>
      <c r="Q897" s="110">
        <v>47.1</v>
      </c>
    </row>
    <row r="898" spans="1:17" ht="63.75" x14ac:dyDescent="0.2">
      <c r="A898" s="108" t="s">
        <v>1766</v>
      </c>
      <c r="B898" s="110">
        <v>213</v>
      </c>
      <c r="C898" s="110">
        <v>55</v>
      </c>
      <c r="D898" s="110">
        <v>25.8</v>
      </c>
      <c r="E898" s="110">
        <v>50.9</v>
      </c>
      <c r="F898" s="110">
        <v>8</v>
      </c>
      <c r="G898" s="110">
        <v>3.8</v>
      </c>
      <c r="H898" s="110">
        <v>37.5</v>
      </c>
      <c r="I898" s="110">
        <v>53</v>
      </c>
      <c r="J898" s="110">
        <v>24.9</v>
      </c>
      <c r="K898" s="110">
        <v>39.6</v>
      </c>
      <c r="L898" s="110">
        <v>65</v>
      </c>
      <c r="M898" s="110">
        <v>30.5</v>
      </c>
      <c r="N898" s="110">
        <v>47.7</v>
      </c>
      <c r="O898" s="110">
        <v>32</v>
      </c>
      <c r="P898" s="110">
        <v>15</v>
      </c>
      <c r="Q898" s="110">
        <v>56.3</v>
      </c>
    </row>
    <row r="899" spans="1:17" ht="51" x14ac:dyDescent="0.2">
      <c r="A899" s="108" t="s">
        <v>1767</v>
      </c>
      <c r="B899" s="110">
        <v>265</v>
      </c>
      <c r="C899" s="110">
        <v>52</v>
      </c>
      <c r="D899" s="110">
        <v>19.600000000000001</v>
      </c>
      <c r="E899" s="110">
        <v>55.8</v>
      </c>
      <c r="F899" s="110">
        <v>16</v>
      </c>
      <c r="G899" s="110">
        <v>6</v>
      </c>
      <c r="H899" s="110">
        <v>62.5</v>
      </c>
      <c r="I899" s="110">
        <v>56</v>
      </c>
      <c r="J899" s="110">
        <v>21.1</v>
      </c>
      <c r="K899" s="110">
        <v>44.6</v>
      </c>
      <c r="L899" s="110">
        <v>104</v>
      </c>
      <c r="M899" s="110">
        <v>39.200000000000003</v>
      </c>
      <c r="N899" s="110">
        <v>49</v>
      </c>
      <c r="O899" s="110">
        <v>37</v>
      </c>
      <c r="P899" s="110">
        <v>14</v>
      </c>
      <c r="Q899" s="110">
        <v>54.1</v>
      </c>
    </row>
    <row r="900" spans="1:17" ht="63.75" x14ac:dyDescent="0.2">
      <c r="A900" s="108" t="s">
        <v>1768</v>
      </c>
      <c r="B900" s="110">
        <v>178</v>
      </c>
      <c r="C900" s="110">
        <v>49</v>
      </c>
      <c r="D900" s="110">
        <v>27.5</v>
      </c>
      <c r="E900" s="110">
        <v>40.799999999999997</v>
      </c>
      <c r="F900" s="110">
        <v>4</v>
      </c>
      <c r="G900" s="110">
        <v>2.2000000000000002</v>
      </c>
      <c r="H900" s="110">
        <v>75</v>
      </c>
      <c r="I900" s="110">
        <v>51</v>
      </c>
      <c r="J900" s="110">
        <v>28.7</v>
      </c>
      <c r="K900" s="110">
        <v>43.1</v>
      </c>
      <c r="L900" s="110">
        <v>52</v>
      </c>
      <c r="M900" s="110">
        <v>29.2</v>
      </c>
      <c r="N900" s="110">
        <v>46.2</v>
      </c>
      <c r="O900" s="110">
        <v>22</v>
      </c>
      <c r="P900" s="110">
        <v>12.4</v>
      </c>
      <c r="Q900" s="110">
        <v>45.5</v>
      </c>
    </row>
    <row r="901" spans="1:17" ht="38.25" x14ac:dyDescent="0.2">
      <c r="A901" s="108" t="s">
        <v>1769</v>
      </c>
      <c r="B901" s="110">
        <v>283</v>
      </c>
      <c r="C901" s="110">
        <v>88</v>
      </c>
      <c r="D901" s="110">
        <v>31.1</v>
      </c>
      <c r="E901" s="110">
        <v>53.4</v>
      </c>
      <c r="F901" s="110">
        <v>14</v>
      </c>
      <c r="G901" s="110">
        <v>4.9000000000000004</v>
      </c>
      <c r="H901" s="110">
        <v>50</v>
      </c>
      <c r="I901" s="110">
        <v>52</v>
      </c>
      <c r="J901" s="110">
        <v>18.399999999999999</v>
      </c>
      <c r="K901" s="110">
        <v>46.2</v>
      </c>
      <c r="L901" s="110">
        <v>83</v>
      </c>
      <c r="M901" s="110">
        <v>29.3</v>
      </c>
      <c r="N901" s="110">
        <v>44.6</v>
      </c>
      <c r="O901" s="110">
        <v>46</v>
      </c>
      <c r="P901" s="110">
        <v>16.3</v>
      </c>
      <c r="Q901" s="110">
        <v>47.8</v>
      </c>
    </row>
    <row r="902" spans="1:17" ht="38.25" x14ac:dyDescent="0.2">
      <c r="A902" s="108" t="s">
        <v>1770</v>
      </c>
      <c r="B902" s="110">
        <v>238</v>
      </c>
      <c r="C902" s="110">
        <v>66</v>
      </c>
      <c r="D902" s="110">
        <v>27.7</v>
      </c>
      <c r="E902" s="110">
        <v>54.5</v>
      </c>
      <c r="F902" s="110">
        <v>11</v>
      </c>
      <c r="G902" s="110">
        <v>4.5999999999999996</v>
      </c>
      <c r="H902" s="110">
        <v>63.6</v>
      </c>
      <c r="I902" s="110">
        <v>51</v>
      </c>
      <c r="J902" s="110">
        <v>21.4</v>
      </c>
      <c r="K902" s="110">
        <v>52.9</v>
      </c>
      <c r="L902" s="110">
        <v>75</v>
      </c>
      <c r="M902" s="110">
        <v>31.5</v>
      </c>
      <c r="N902" s="110">
        <v>49.3</v>
      </c>
      <c r="O902" s="110">
        <v>35</v>
      </c>
      <c r="P902" s="110">
        <v>14.7</v>
      </c>
      <c r="Q902" s="110">
        <v>45.7</v>
      </c>
    </row>
    <row r="903" spans="1:17" ht="38.25" x14ac:dyDescent="0.2">
      <c r="A903" s="108" t="s">
        <v>1771</v>
      </c>
      <c r="B903" s="110">
        <v>214</v>
      </c>
      <c r="C903" s="110">
        <v>58</v>
      </c>
      <c r="D903" s="110">
        <v>27.1</v>
      </c>
      <c r="E903" s="110">
        <v>43.1</v>
      </c>
      <c r="F903" s="110">
        <v>11</v>
      </c>
      <c r="G903" s="110">
        <v>5.0999999999999996</v>
      </c>
      <c r="H903" s="110">
        <v>72.7</v>
      </c>
      <c r="I903" s="110">
        <v>44</v>
      </c>
      <c r="J903" s="110">
        <v>20.6</v>
      </c>
      <c r="K903" s="110">
        <v>50</v>
      </c>
      <c r="L903" s="110">
        <v>63</v>
      </c>
      <c r="M903" s="110">
        <v>29.4</v>
      </c>
      <c r="N903" s="110">
        <v>46</v>
      </c>
      <c r="O903" s="110">
        <v>38</v>
      </c>
      <c r="P903" s="110">
        <v>17.8</v>
      </c>
      <c r="Q903" s="110">
        <v>42.1</v>
      </c>
    </row>
    <row r="904" spans="1:17" ht="63.75" x14ac:dyDescent="0.2">
      <c r="A904" s="108" t="s">
        <v>1772</v>
      </c>
      <c r="B904" s="110">
        <v>235</v>
      </c>
      <c r="C904" s="110">
        <v>60</v>
      </c>
      <c r="D904" s="110">
        <v>25.5</v>
      </c>
      <c r="E904" s="110">
        <v>46.7</v>
      </c>
      <c r="F904" s="110">
        <v>13</v>
      </c>
      <c r="G904" s="110">
        <v>5.5</v>
      </c>
      <c r="H904" s="110">
        <v>23.1</v>
      </c>
      <c r="I904" s="110">
        <v>58</v>
      </c>
      <c r="J904" s="110">
        <v>24.7</v>
      </c>
      <c r="K904" s="110">
        <v>46.6</v>
      </c>
      <c r="L904" s="110">
        <v>78</v>
      </c>
      <c r="M904" s="110">
        <v>33.200000000000003</v>
      </c>
      <c r="N904" s="110">
        <v>48.7</v>
      </c>
      <c r="O904" s="110">
        <v>26</v>
      </c>
      <c r="P904" s="110">
        <v>11.1</v>
      </c>
      <c r="Q904" s="110">
        <v>42.3</v>
      </c>
    </row>
    <row r="905" spans="1:17" ht="51" x14ac:dyDescent="0.2">
      <c r="A905" s="108" t="s">
        <v>1773</v>
      </c>
      <c r="B905" s="110">
        <v>108</v>
      </c>
      <c r="C905" s="110">
        <v>19</v>
      </c>
      <c r="D905" s="110">
        <v>17.600000000000001</v>
      </c>
      <c r="E905" s="110">
        <v>42.1</v>
      </c>
      <c r="F905" s="110">
        <v>7</v>
      </c>
      <c r="G905" s="110">
        <v>6.5</v>
      </c>
      <c r="H905" s="110">
        <v>71.400000000000006</v>
      </c>
      <c r="I905" s="110">
        <v>25</v>
      </c>
      <c r="J905" s="110">
        <v>23.1</v>
      </c>
      <c r="K905" s="110">
        <v>32</v>
      </c>
      <c r="L905" s="110">
        <v>32</v>
      </c>
      <c r="M905" s="110">
        <v>29.6</v>
      </c>
      <c r="N905" s="110">
        <v>50</v>
      </c>
      <c r="O905" s="110">
        <v>25</v>
      </c>
      <c r="P905" s="110">
        <v>23.1</v>
      </c>
      <c r="Q905" s="110">
        <v>52</v>
      </c>
    </row>
    <row r="906" spans="1:17" ht="51" x14ac:dyDescent="0.2">
      <c r="A906" s="108" t="s">
        <v>1774</v>
      </c>
      <c r="B906" s="110">
        <v>79</v>
      </c>
      <c r="C906" s="110">
        <v>16</v>
      </c>
      <c r="D906" s="110">
        <v>20.3</v>
      </c>
      <c r="E906" s="110">
        <v>50</v>
      </c>
      <c r="F906" s="110">
        <v>7</v>
      </c>
      <c r="G906" s="110">
        <v>8.9</v>
      </c>
      <c r="H906" s="110">
        <v>28.6</v>
      </c>
      <c r="I906" s="110">
        <v>10</v>
      </c>
      <c r="J906" s="110">
        <v>12.7</v>
      </c>
      <c r="K906" s="110">
        <v>50</v>
      </c>
      <c r="L906" s="110">
        <v>20</v>
      </c>
      <c r="M906" s="110">
        <v>25.3</v>
      </c>
      <c r="N906" s="110">
        <v>35</v>
      </c>
      <c r="O906" s="110">
        <v>26</v>
      </c>
      <c r="P906" s="110">
        <v>32.9</v>
      </c>
      <c r="Q906" s="110">
        <v>42.3</v>
      </c>
    </row>
    <row r="907" spans="1:17" ht="51" x14ac:dyDescent="0.2">
      <c r="A907" s="108" t="s">
        <v>1775</v>
      </c>
      <c r="B907" s="110">
        <v>96</v>
      </c>
      <c r="C907" s="110">
        <v>20</v>
      </c>
      <c r="D907" s="110">
        <v>20.8</v>
      </c>
      <c r="E907" s="110">
        <v>40</v>
      </c>
      <c r="F907" s="110">
        <v>3</v>
      </c>
      <c r="G907" s="110">
        <v>3.1</v>
      </c>
      <c r="H907" s="110">
        <v>33.299999999999997</v>
      </c>
      <c r="I907" s="110">
        <v>21</v>
      </c>
      <c r="J907" s="110">
        <v>21.9</v>
      </c>
      <c r="K907" s="110">
        <v>42.9</v>
      </c>
      <c r="L907" s="110">
        <v>26</v>
      </c>
      <c r="M907" s="110">
        <v>27.1</v>
      </c>
      <c r="N907" s="110">
        <v>50</v>
      </c>
      <c r="O907" s="110">
        <v>26</v>
      </c>
      <c r="P907" s="110">
        <v>27.1</v>
      </c>
      <c r="Q907" s="110">
        <v>53.8</v>
      </c>
    </row>
    <row r="908" spans="1:17" ht="51" x14ac:dyDescent="0.2">
      <c r="A908" s="108" t="s">
        <v>1776</v>
      </c>
      <c r="B908" s="110">
        <v>121</v>
      </c>
      <c r="C908" s="110">
        <v>41</v>
      </c>
      <c r="D908" s="110">
        <v>33.9</v>
      </c>
      <c r="E908" s="110">
        <v>39</v>
      </c>
      <c r="F908" s="110">
        <v>8</v>
      </c>
      <c r="G908" s="110">
        <v>6.6</v>
      </c>
      <c r="H908" s="110">
        <v>62.5</v>
      </c>
      <c r="I908" s="110">
        <v>31</v>
      </c>
      <c r="J908" s="110">
        <v>25.6</v>
      </c>
      <c r="K908" s="110">
        <v>38.700000000000003</v>
      </c>
      <c r="L908" s="110">
        <v>30</v>
      </c>
      <c r="M908" s="110">
        <v>24.8</v>
      </c>
      <c r="N908" s="110">
        <v>53.3</v>
      </c>
      <c r="O908" s="110">
        <v>11</v>
      </c>
      <c r="P908" s="110">
        <v>9.1</v>
      </c>
      <c r="Q908" s="110">
        <v>45.5</v>
      </c>
    </row>
    <row r="909" spans="1:17" ht="51" x14ac:dyDescent="0.2">
      <c r="A909" s="108" t="s">
        <v>1777</v>
      </c>
      <c r="B909" s="110">
        <v>74</v>
      </c>
      <c r="C909" s="110">
        <v>18</v>
      </c>
      <c r="D909" s="110">
        <v>24.3</v>
      </c>
      <c r="E909" s="110">
        <v>44.4</v>
      </c>
      <c r="F909" s="110">
        <v>3</v>
      </c>
      <c r="G909" s="110">
        <v>4.0999999999999996</v>
      </c>
      <c r="H909" s="110">
        <v>33.299999999999997</v>
      </c>
      <c r="I909" s="110">
        <v>12</v>
      </c>
      <c r="J909" s="110">
        <v>16.2</v>
      </c>
      <c r="K909" s="110">
        <v>41.7</v>
      </c>
      <c r="L909" s="110">
        <v>20</v>
      </c>
      <c r="M909" s="110">
        <v>27</v>
      </c>
      <c r="N909" s="110">
        <v>50</v>
      </c>
      <c r="O909" s="110">
        <v>21</v>
      </c>
      <c r="P909" s="110">
        <v>28.4</v>
      </c>
      <c r="Q909" s="110">
        <v>57.1</v>
      </c>
    </row>
    <row r="910" spans="1:17" ht="51" x14ac:dyDescent="0.2">
      <c r="A910" s="108" t="s">
        <v>1778</v>
      </c>
      <c r="B910" s="110">
        <v>143</v>
      </c>
      <c r="C910" s="110">
        <v>26</v>
      </c>
      <c r="D910" s="110">
        <v>18.2</v>
      </c>
      <c r="E910" s="110">
        <v>34.6</v>
      </c>
      <c r="F910" s="110">
        <v>6</v>
      </c>
      <c r="G910" s="110">
        <v>4.2</v>
      </c>
      <c r="H910" s="110">
        <v>50</v>
      </c>
      <c r="I910" s="110">
        <v>36</v>
      </c>
      <c r="J910" s="110">
        <v>25.2</v>
      </c>
      <c r="K910" s="110">
        <v>44.4</v>
      </c>
      <c r="L910" s="110">
        <v>49</v>
      </c>
      <c r="M910" s="110">
        <v>34.299999999999997</v>
      </c>
      <c r="N910" s="110">
        <v>46.9</v>
      </c>
      <c r="O910" s="110">
        <v>26</v>
      </c>
      <c r="P910" s="110">
        <v>18.2</v>
      </c>
      <c r="Q910" s="110">
        <v>50</v>
      </c>
    </row>
    <row r="911" spans="1:17" ht="63.75" x14ac:dyDescent="0.2">
      <c r="A911" s="108" t="s">
        <v>1779</v>
      </c>
      <c r="B911" s="110">
        <v>233</v>
      </c>
      <c r="C911" s="110">
        <v>60</v>
      </c>
      <c r="D911" s="110">
        <v>25.8</v>
      </c>
      <c r="E911" s="110">
        <v>61.7</v>
      </c>
      <c r="F911" s="110">
        <v>4</v>
      </c>
      <c r="G911" s="110">
        <v>1.7</v>
      </c>
      <c r="H911" s="110">
        <v>50</v>
      </c>
      <c r="I911" s="110">
        <v>46</v>
      </c>
      <c r="J911" s="110">
        <v>19.7</v>
      </c>
      <c r="K911" s="110">
        <v>50</v>
      </c>
      <c r="L911" s="110">
        <v>78</v>
      </c>
      <c r="M911" s="110">
        <v>33.5</v>
      </c>
      <c r="N911" s="110">
        <v>47.4</v>
      </c>
      <c r="O911" s="110">
        <v>45</v>
      </c>
      <c r="P911" s="110">
        <v>19.3</v>
      </c>
      <c r="Q911" s="110">
        <v>44.4</v>
      </c>
    </row>
    <row r="912" spans="1:17" ht="63.75" x14ac:dyDescent="0.2">
      <c r="A912" s="108" t="s">
        <v>1780</v>
      </c>
      <c r="B912" s="110">
        <v>162</v>
      </c>
      <c r="C912" s="110">
        <v>39</v>
      </c>
      <c r="D912" s="110">
        <v>24.1</v>
      </c>
      <c r="E912" s="110">
        <v>46.2</v>
      </c>
      <c r="F912" s="110">
        <v>5</v>
      </c>
      <c r="G912" s="110">
        <v>3.1</v>
      </c>
      <c r="H912" s="110">
        <v>60</v>
      </c>
      <c r="I912" s="110">
        <v>35</v>
      </c>
      <c r="J912" s="110">
        <v>21.6</v>
      </c>
      <c r="K912" s="110">
        <v>40</v>
      </c>
      <c r="L912" s="110">
        <v>62</v>
      </c>
      <c r="M912" s="110">
        <v>38.299999999999997</v>
      </c>
      <c r="N912" s="110">
        <v>25.8</v>
      </c>
      <c r="O912" s="110">
        <v>21</v>
      </c>
      <c r="P912" s="110">
        <v>13</v>
      </c>
      <c r="Q912" s="110">
        <v>47.6</v>
      </c>
    </row>
    <row r="913" spans="1:17" ht="63.75" x14ac:dyDescent="0.2">
      <c r="A913" s="108" t="s">
        <v>1781</v>
      </c>
      <c r="B913" s="110">
        <v>189</v>
      </c>
      <c r="C913" s="110">
        <v>57</v>
      </c>
      <c r="D913" s="110">
        <v>30.2</v>
      </c>
      <c r="E913" s="110">
        <v>42.1</v>
      </c>
      <c r="F913" s="110">
        <v>6</v>
      </c>
      <c r="G913" s="110">
        <v>3.2</v>
      </c>
      <c r="H913" s="110">
        <v>50</v>
      </c>
      <c r="I913" s="110">
        <v>29</v>
      </c>
      <c r="J913" s="110">
        <v>15.3</v>
      </c>
      <c r="K913" s="110">
        <v>51.7</v>
      </c>
      <c r="L913" s="110">
        <v>67</v>
      </c>
      <c r="M913" s="110">
        <v>35.4</v>
      </c>
      <c r="N913" s="110">
        <v>52.2</v>
      </c>
      <c r="O913" s="110">
        <v>30</v>
      </c>
      <c r="P913" s="110">
        <v>15.9</v>
      </c>
      <c r="Q913" s="110">
        <v>43.3</v>
      </c>
    </row>
    <row r="914" spans="1:17" ht="63.75" x14ac:dyDescent="0.2">
      <c r="A914" s="108" t="s">
        <v>1782</v>
      </c>
      <c r="B914" s="110">
        <v>259</v>
      </c>
      <c r="C914" s="110">
        <v>69</v>
      </c>
      <c r="D914" s="110">
        <v>26.6</v>
      </c>
      <c r="E914" s="110">
        <v>56.5</v>
      </c>
      <c r="F914" s="110">
        <v>25</v>
      </c>
      <c r="G914" s="110">
        <v>9.6999999999999993</v>
      </c>
      <c r="H914" s="110">
        <v>64</v>
      </c>
      <c r="I914" s="110">
        <v>50</v>
      </c>
      <c r="J914" s="110">
        <v>19.3</v>
      </c>
      <c r="K914" s="110">
        <v>46</v>
      </c>
      <c r="L914" s="110">
        <v>87</v>
      </c>
      <c r="M914" s="110">
        <v>33.6</v>
      </c>
      <c r="N914" s="110">
        <v>49.4</v>
      </c>
      <c r="O914" s="110">
        <v>28</v>
      </c>
      <c r="P914" s="110">
        <v>10.8</v>
      </c>
      <c r="Q914" s="110">
        <v>39.299999999999997</v>
      </c>
    </row>
    <row r="915" spans="1:17" ht="63.75" x14ac:dyDescent="0.2">
      <c r="A915" s="108" t="s">
        <v>1783</v>
      </c>
      <c r="B915" s="110">
        <v>152</v>
      </c>
      <c r="C915" s="110">
        <v>59</v>
      </c>
      <c r="D915" s="110">
        <v>38.799999999999997</v>
      </c>
      <c r="E915" s="110">
        <v>47.5</v>
      </c>
      <c r="F915" s="110">
        <v>14</v>
      </c>
      <c r="G915" s="110">
        <v>9.1999999999999993</v>
      </c>
      <c r="H915" s="110">
        <v>64.3</v>
      </c>
      <c r="I915" s="110">
        <v>33</v>
      </c>
      <c r="J915" s="110">
        <v>21.7</v>
      </c>
      <c r="K915" s="110">
        <v>45.5</v>
      </c>
      <c r="L915" s="110">
        <v>39</v>
      </c>
      <c r="M915" s="110">
        <v>25.7</v>
      </c>
      <c r="N915" s="110">
        <v>46.2</v>
      </c>
      <c r="O915" s="110">
        <v>7</v>
      </c>
      <c r="P915" s="110">
        <v>4.5999999999999996</v>
      </c>
      <c r="Q915" s="110">
        <v>57.1</v>
      </c>
    </row>
    <row r="916" spans="1:17" ht="51" x14ac:dyDescent="0.2">
      <c r="A916" s="108" t="s">
        <v>1784</v>
      </c>
      <c r="B916" s="110">
        <v>295</v>
      </c>
      <c r="C916" s="110">
        <v>83</v>
      </c>
      <c r="D916" s="110">
        <v>28.1</v>
      </c>
      <c r="E916" s="110">
        <v>41</v>
      </c>
      <c r="F916" s="110">
        <v>24</v>
      </c>
      <c r="G916" s="110">
        <v>8.1</v>
      </c>
      <c r="H916" s="110">
        <v>37.5</v>
      </c>
      <c r="I916" s="110">
        <v>56</v>
      </c>
      <c r="J916" s="110">
        <v>19</v>
      </c>
      <c r="K916" s="110">
        <v>44.6</v>
      </c>
      <c r="L916" s="110">
        <v>90</v>
      </c>
      <c r="M916" s="110">
        <v>30.5</v>
      </c>
      <c r="N916" s="110">
        <v>50</v>
      </c>
      <c r="O916" s="110">
        <v>42</v>
      </c>
      <c r="P916" s="110">
        <v>14.2</v>
      </c>
      <c r="Q916" s="110">
        <v>47.6</v>
      </c>
    </row>
    <row r="917" spans="1:17" ht="51" x14ac:dyDescent="0.2">
      <c r="A917" s="108" t="s">
        <v>1785</v>
      </c>
      <c r="B917" s="110">
        <v>707</v>
      </c>
      <c r="C917" s="110">
        <v>258</v>
      </c>
      <c r="D917" s="110">
        <v>36.5</v>
      </c>
      <c r="E917" s="110">
        <v>48.4</v>
      </c>
      <c r="F917" s="110">
        <v>62</v>
      </c>
      <c r="G917" s="110">
        <v>8.8000000000000007</v>
      </c>
      <c r="H917" s="110">
        <v>59.7</v>
      </c>
      <c r="I917" s="110">
        <v>151</v>
      </c>
      <c r="J917" s="110">
        <v>21.4</v>
      </c>
      <c r="K917" s="110">
        <v>57</v>
      </c>
      <c r="L917" s="110">
        <v>140</v>
      </c>
      <c r="M917" s="110">
        <v>19.8</v>
      </c>
      <c r="N917" s="110">
        <v>47.9</v>
      </c>
      <c r="O917" s="110">
        <v>96</v>
      </c>
      <c r="P917" s="110">
        <v>13.6</v>
      </c>
      <c r="Q917" s="110">
        <v>54.2</v>
      </c>
    </row>
    <row r="918" spans="1:17" ht="63.75" x14ac:dyDescent="0.2">
      <c r="A918" s="108" t="s">
        <v>1786</v>
      </c>
      <c r="B918" s="110">
        <v>139</v>
      </c>
      <c r="C918" s="110">
        <v>43</v>
      </c>
      <c r="D918" s="110">
        <v>30.9</v>
      </c>
      <c r="E918" s="110">
        <v>30.2</v>
      </c>
      <c r="F918" s="110">
        <v>8</v>
      </c>
      <c r="G918" s="110">
        <v>5.8</v>
      </c>
      <c r="H918" s="110">
        <v>37.5</v>
      </c>
      <c r="I918" s="110">
        <v>35</v>
      </c>
      <c r="J918" s="110">
        <v>25.2</v>
      </c>
      <c r="K918" s="110">
        <v>51.4</v>
      </c>
      <c r="L918" s="110">
        <v>30</v>
      </c>
      <c r="M918" s="110">
        <v>21.6</v>
      </c>
      <c r="N918" s="110">
        <v>46.7</v>
      </c>
      <c r="O918" s="110">
        <v>23</v>
      </c>
      <c r="P918" s="110">
        <v>16.5</v>
      </c>
      <c r="Q918" s="110">
        <v>43.5</v>
      </c>
    </row>
    <row r="919" spans="1:17" ht="63.75" x14ac:dyDescent="0.2">
      <c r="A919" s="108" t="s">
        <v>1787</v>
      </c>
      <c r="B919" s="110">
        <v>135</v>
      </c>
      <c r="C919" s="110">
        <v>33</v>
      </c>
      <c r="D919" s="110">
        <v>24.4</v>
      </c>
      <c r="E919" s="110">
        <v>39.4</v>
      </c>
      <c r="F919" s="110">
        <v>3</v>
      </c>
      <c r="G919" s="110">
        <v>2.2000000000000002</v>
      </c>
      <c r="H919" s="110">
        <v>66.7</v>
      </c>
      <c r="I919" s="110">
        <v>27</v>
      </c>
      <c r="J919" s="110">
        <v>20</v>
      </c>
      <c r="K919" s="110">
        <v>44.4</v>
      </c>
      <c r="L919" s="110">
        <v>44</v>
      </c>
      <c r="M919" s="110">
        <v>32.6</v>
      </c>
      <c r="N919" s="110">
        <v>50</v>
      </c>
      <c r="O919" s="110">
        <v>28</v>
      </c>
      <c r="P919" s="110">
        <v>20.7</v>
      </c>
      <c r="Q919" s="110">
        <v>46.4</v>
      </c>
    </row>
    <row r="920" spans="1:17" ht="63.75" x14ac:dyDescent="0.2">
      <c r="A920" s="108" t="s">
        <v>1788</v>
      </c>
      <c r="B920" s="110">
        <v>818</v>
      </c>
      <c r="C920" s="110">
        <v>326</v>
      </c>
      <c r="D920" s="110">
        <v>39.9</v>
      </c>
      <c r="E920" s="110">
        <v>48.2</v>
      </c>
      <c r="F920" s="110">
        <v>89</v>
      </c>
      <c r="G920" s="110">
        <v>10.9</v>
      </c>
      <c r="H920" s="110">
        <v>47.2</v>
      </c>
      <c r="I920" s="110">
        <v>192</v>
      </c>
      <c r="J920" s="110">
        <v>23.5</v>
      </c>
      <c r="K920" s="110">
        <v>47.4</v>
      </c>
      <c r="L920" s="110">
        <v>157</v>
      </c>
      <c r="M920" s="110">
        <v>19.2</v>
      </c>
      <c r="N920" s="110">
        <v>51</v>
      </c>
      <c r="O920" s="110">
        <v>54</v>
      </c>
      <c r="P920" s="110">
        <v>6.6</v>
      </c>
      <c r="Q920" s="110">
        <v>51.9</v>
      </c>
    </row>
    <row r="921" spans="1:17" ht="51" x14ac:dyDescent="0.2">
      <c r="A921" s="108" t="s">
        <v>1789</v>
      </c>
      <c r="B921" s="110">
        <v>109</v>
      </c>
      <c r="C921" s="110">
        <v>34</v>
      </c>
      <c r="D921" s="110">
        <v>31.2</v>
      </c>
      <c r="E921" s="110">
        <v>38.200000000000003</v>
      </c>
      <c r="F921" s="110">
        <v>4</v>
      </c>
      <c r="G921" s="110">
        <v>3.7</v>
      </c>
      <c r="H921" s="110">
        <v>75</v>
      </c>
      <c r="I921" s="110">
        <v>31</v>
      </c>
      <c r="J921" s="110">
        <v>28.4</v>
      </c>
      <c r="K921" s="110">
        <v>51.6</v>
      </c>
      <c r="L921" s="110">
        <v>28</v>
      </c>
      <c r="M921" s="110">
        <v>25.7</v>
      </c>
      <c r="N921" s="110">
        <v>39.299999999999997</v>
      </c>
      <c r="O921" s="110">
        <v>12</v>
      </c>
      <c r="P921" s="110">
        <v>11</v>
      </c>
      <c r="Q921" s="110">
        <v>58.3</v>
      </c>
    </row>
    <row r="922" spans="1:17" ht="51" x14ac:dyDescent="0.2">
      <c r="A922" s="108" t="s">
        <v>1790</v>
      </c>
      <c r="B922" s="110">
        <v>88</v>
      </c>
      <c r="C922" s="110">
        <v>16</v>
      </c>
      <c r="D922" s="110">
        <v>18.2</v>
      </c>
      <c r="E922" s="110">
        <v>56.3</v>
      </c>
      <c r="F922" s="110">
        <v>6</v>
      </c>
      <c r="G922" s="110">
        <v>6.8</v>
      </c>
      <c r="H922" s="110">
        <v>66.7</v>
      </c>
      <c r="I922" s="110">
        <v>20</v>
      </c>
      <c r="J922" s="110">
        <v>22.7</v>
      </c>
      <c r="K922" s="110">
        <v>35</v>
      </c>
      <c r="L922" s="110">
        <v>31</v>
      </c>
      <c r="M922" s="110">
        <v>35.200000000000003</v>
      </c>
      <c r="N922" s="110">
        <v>51.6</v>
      </c>
      <c r="O922" s="110">
        <v>15</v>
      </c>
      <c r="P922" s="110">
        <v>17</v>
      </c>
      <c r="Q922" s="110">
        <v>53.3</v>
      </c>
    </row>
    <row r="923" spans="1:17" ht="63.75" x14ac:dyDescent="0.2">
      <c r="A923" s="108" t="s">
        <v>1791</v>
      </c>
      <c r="B923" s="110">
        <v>74</v>
      </c>
      <c r="C923" s="110">
        <v>19</v>
      </c>
      <c r="D923" s="110">
        <v>25.7</v>
      </c>
      <c r="E923" s="110">
        <v>47.4</v>
      </c>
      <c r="F923" s="110">
        <v>7</v>
      </c>
      <c r="G923" s="110">
        <v>9.5</v>
      </c>
      <c r="H923" s="110">
        <v>28.6</v>
      </c>
      <c r="I923" s="110">
        <v>11</v>
      </c>
      <c r="J923" s="110">
        <v>14.9</v>
      </c>
      <c r="K923" s="110">
        <v>27.3</v>
      </c>
      <c r="L923" s="110">
        <v>23</v>
      </c>
      <c r="M923" s="110">
        <v>31.1</v>
      </c>
      <c r="N923" s="110">
        <v>43.5</v>
      </c>
      <c r="O923" s="110">
        <v>14</v>
      </c>
      <c r="P923" s="110">
        <v>18.899999999999999</v>
      </c>
      <c r="Q923" s="110">
        <v>64.3</v>
      </c>
    </row>
    <row r="924" spans="1:17" ht="51" x14ac:dyDescent="0.2">
      <c r="A924" s="108" t="s">
        <v>1792</v>
      </c>
      <c r="B924" s="110">
        <v>53</v>
      </c>
      <c r="C924" s="110">
        <v>16</v>
      </c>
      <c r="D924" s="110">
        <v>30.2</v>
      </c>
      <c r="E924" s="110">
        <v>68.8</v>
      </c>
      <c r="F924" s="110">
        <v>1</v>
      </c>
      <c r="G924" s="110">
        <v>1.9</v>
      </c>
      <c r="H924" s="110">
        <v>100</v>
      </c>
      <c r="I924" s="110">
        <v>17</v>
      </c>
      <c r="J924" s="110">
        <v>32.1</v>
      </c>
      <c r="K924" s="110">
        <v>41.2</v>
      </c>
      <c r="L924" s="110">
        <v>11</v>
      </c>
      <c r="M924" s="110">
        <v>20.8</v>
      </c>
      <c r="N924" s="110">
        <v>45.5</v>
      </c>
      <c r="O924" s="110">
        <v>8</v>
      </c>
      <c r="P924" s="110">
        <v>15.1</v>
      </c>
      <c r="Q924" s="110">
        <v>50</v>
      </c>
    </row>
    <row r="925" spans="1:17" ht="51" x14ac:dyDescent="0.2">
      <c r="A925" s="108" t="s">
        <v>1793</v>
      </c>
      <c r="B925" s="110">
        <v>89</v>
      </c>
      <c r="C925" s="110">
        <v>31</v>
      </c>
      <c r="D925" s="110">
        <v>34.799999999999997</v>
      </c>
      <c r="E925" s="110">
        <v>51.6</v>
      </c>
      <c r="F925" s="110">
        <v>1</v>
      </c>
      <c r="G925" s="110">
        <v>1.1000000000000001</v>
      </c>
      <c r="H925" s="110">
        <v>100</v>
      </c>
      <c r="I925" s="110">
        <v>24</v>
      </c>
      <c r="J925" s="110">
        <v>27</v>
      </c>
      <c r="K925" s="110">
        <v>54.2</v>
      </c>
      <c r="L925" s="110">
        <v>28</v>
      </c>
      <c r="M925" s="110">
        <v>31.5</v>
      </c>
      <c r="N925" s="110">
        <v>39.299999999999997</v>
      </c>
      <c r="O925" s="110">
        <v>5</v>
      </c>
      <c r="P925" s="110">
        <v>5.6</v>
      </c>
      <c r="Q925" s="110">
        <v>40</v>
      </c>
    </row>
    <row r="926" spans="1:17" ht="51" x14ac:dyDescent="0.2">
      <c r="A926" s="108" t="s">
        <v>1794</v>
      </c>
      <c r="B926" s="110">
        <v>39</v>
      </c>
      <c r="C926" s="110">
        <v>8</v>
      </c>
      <c r="D926" s="110">
        <v>20.5</v>
      </c>
      <c r="E926" s="110">
        <v>87.5</v>
      </c>
      <c r="F926" s="110">
        <v>1</v>
      </c>
      <c r="G926" s="110">
        <v>2.6</v>
      </c>
      <c r="H926" s="110">
        <v>100</v>
      </c>
      <c r="I926" s="110">
        <v>10</v>
      </c>
      <c r="J926" s="110">
        <v>25.6</v>
      </c>
      <c r="K926" s="110">
        <v>50</v>
      </c>
      <c r="L926" s="110">
        <v>14</v>
      </c>
      <c r="M926" s="110">
        <v>35.9</v>
      </c>
      <c r="N926" s="110">
        <v>50</v>
      </c>
      <c r="O926" s="110">
        <v>6</v>
      </c>
      <c r="P926" s="110">
        <v>15.4</v>
      </c>
      <c r="Q926" s="110">
        <v>50</v>
      </c>
    </row>
    <row r="927" spans="1:17" ht="51" x14ac:dyDescent="0.2">
      <c r="A927" s="108" t="s">
        <v>1795</v>
      </c>
      <c r="B927" s="110">
        <v>86</v>
      </c>
      <c r="C927" s="110">
        <v>17</v>
      </c>
      <c r="D927" s="110">
        <v>19.8</v>
      </c>
      <c r="E927" s="110">
        <v>47.1</v>
      </c>
      <c r="F927" s="110">
        <v>7</v>
      </c>
      <c r="G927" s="110">
        <v>8.1</v>
      </c>
      <c r="H927" s="110">
        <v>14.3</v>
      </c>
      <c r="I927" s="110">
        <v>18</v>
      </c>
      <c r="J927" s="110">
        <v>20.9</v>
      </c>
      <c r="K927" s="110">
        <v>44.4</v>
      </c>
      <c r="L927" s="110">
        <v>26</v>
      </c>
      <c r="M927" s="110">
        <v>30.2</v>
      </c>
      <c r="N927" s="110">
        <v>50</v>
      </c>
      <c r="O927" s="110">
        <v>18</v>
      </c>
      <c r="P927" s="110">
        <v>20.9</v>
      </c>
      <c r="Q927" s="110">
        <v>55.6</v>
      </c>
    </row>
    <row r="928" spans="1:17" ht="51" x14ac:dyDescent="0.2">
      <c r="A928" s="108" t="s">
        <v>1796</v>
      </c>
      <c r="B928" s="110">
        <v>39</v>
      </c>
      <c r="C928" s="110">
        <v>4</v>
      </c>
      <c r="D928" s="110">
        <v>10.3</v>
      </c>
      <c r="E928" s="110">
        <v>50</v>
      </c>
      <c r="F928" s="110">
        <v>0</v>
      </c>
      <c r="G928" s="110">
        <v>0</v>
      </c>
      <c r="H928" s="110" t="s">
        <v>979</v>
      </c>
      <c r="I928" s="110">
        <v>9</v>
      </c>
      <c r="J928" s="110">
        <v>23.1</v>
      </c>
      <c r="K928" s="110">
        <v>33.299999999999997</v>
      </c>
      <c r="L928" s="110">
        <v>17</v>
      </c>
      <c r="M928" s="110">
        <v>43.6</v>
      </c>
      <c r="N928" s="110">
        <v>47.1</v>
      </c>
      <c r="O928" s="110">
        <v>9</v>
      </c>
      <c r="P928" s="110">
        <v>23.1</v>
      </c>
      <c r="Q928" s="110">
        <v>44.4</v>
      </c>
    </row>
    <row r="929" spans="1:17" ht="63.75" x14ac:dyDescent="0.2">
      <c r="A929" s="108" t="s">
        <v>1797</v>
      </c>
      <c r="B929" s="110">
        <v>105</v>
      </c>
      <c r="C929" s="110">
        <v>17</v>
      </c>
      <c r="D929" s="110">
        <v>16.2</v>
      </c>
      <c r="E929" s="110">
        <v>29.4</v>
      </c>
      <c r="F929" s="110">
        <v>4</v>
      </c>
      <c r="G929" s="110">
        <v>3.8</v>
      </c>
      <c r="H929" s="110">
        <v>50</v>
      </c>
      <c r="I929" s="110">
        <v>12</v>
      </c>
      <c r="J929" s="110">
        <v>11.4</v>
      </c>
      <c r="K929" s="110">
        <v>58.3</v>
      </c>
      <c r="L929" s="110">
        <v>46</v>
      </c>
      <c r="M929" s="110">
        <v>43.8</v>
      </c>
      <c r="N929" s="110">
        <v>54.3</v>
      </c>
      <c r="O929" s="110">
        <v>26</v>
      </c>
      <c r="P929" s="110">
        <v>24.8</v>
      </c>
      <c r="Q929" s="110">
        <v>38.5</v>
      </c>
    </row>
    <row r="930" spans="1:17" ht="51" x14ac:dyDescent="0.2">
      <c r="A930" s="108" t="s">
        <v>1798</v>
      </c>
      <c r="B930" s="110">
        <v>19</v>
      </c>
      <c r="C930" s="110">
        <v>3</v>
      </c>
      <c r="D930" s="110">
        <v>15.8</v>
      </c>
      <c r="E930" s="110">
        <v>66.7</v>
      </c>
      <c r="F930" s="110">
        <v>2</v>
      </c>
      <c r="G930" s="110">
        <v>10.5</v>
      </c>
      <c r="H930" s="110">
        <v>100</v>
      </c>
      <c r="I930" s="110">
        <v>4</v>
      </c>
      <c r="J930" s="110">
        <v>21.1</v>
      </c>
      <c r="K930" s="110">
        <v>50</v>
      </c>
      <c r="L930" s="110">
        <v>7</v>
      </c>
      <c r="M930" s="110">
        <v>36.799999999999997</v>
      </c>
      <c r="N930" s="110">
        <v>42.9</v>
      </c>
      <c r="O930" s="110">
        <v>3</v>
      </c>
      <c r="P930" s="110">
        <v>15.8</v>
      </c>
      <c r="Q930" s="110">
        <v>66.7</v>
      </c>
    </row>
    <row r="931" spans="1:17" ht="63.75" x14ac:dyDescent="0.2">
      <c r="A931" s="108" t="s">
        <v>1799</v>
      </c>
      <c r="B931" s="110">
        <v>17</v>
      </c>
      <c r="C931" s="110">
        <v>2</v>
      </c>
      <c r="D931" s="110">
        <v>11.8</v>
      </c>
      <c r="E931" s="110">
        <v>50</v>
      </c>
      <c r="F931" s="110">
        <v>0</v>
      </c>
      <c r="G931" s="110">
        <v>0</v>
      </c>
      <c r="H931" s="110" t="s">
        <v>979</v>
      </c>
      <c r="I931" s="110">
        <v>0</v>
      </c>
      <c r="J931" s="110">
        <v>0</v>
      </c>
      <c r="K931" s="110" t="s">
        <v>979</v>
      </c>
      <c r="L931" s="110">
        <v>11</v>
      </c>
      <c r="M931" s="110">
        <v>64.7</v>
      </c>
      <c r="N931" s="110">
        <v>54.5</v>
      </c>
      <c r="O931" s="110">
        <v>4</v>
      </c>
      <c r="P931" s="110">
        <v>23.5</v>
      </c>
      <c r="Q931" s="110">
        <v>25</v>
      </c>
    </row>
    <row r="932" spans="1:17" ht="63.75" x14ac:dyDescent="0.2">
      <c r="A932" s="108" t="s">
        <v>1800</v>
      </c>
      <c r="B932" s="110">
        <v>23</v>
      </c>
      <c r="C932" s="110">
        <v>6</v>
      </c>
      <c r="D932" s="110">
        <v>26.1</v>
      </c>
      <c r="E932" s="110">
        <v>50</v>
      </c>
      <c r="F932" s="110">
        <v>3</v>
      </c>
      <c r="G932" s="110">
        <v>13</v>
      </c>
      <c r="H932" s="110">
        <v>33.299999999999997</v>
      </c>
      <c r="I932" s="110">
        <v>5</v>
      </c>
      <c r="J932" s="110">
        <v>21.7</v>
      </c>
      <c r="K932" s="110">
        <v>20</v>
      </c>
      <c r="L932" s="110">
        <v>6</v>
      </c>
      <c r="M932" s="110">
        <v>26.1</v>
      </c>
      <c r="N932" s="110">
        <v>33.299999999999997</v>
      </c>
      <c r="O932" s="110">
        <v>3</v>
      </c>
      <c r="P932" s="110">
        <v>13</v>
      </c>
      <c r="Q932" s="110">
        <v>33.299999999999997</v>
      </c>
    </row>
    <row r="933" spans="1:17" ht="63.75" x14ac:dyDescent="0.2">
      <c r="A933" s="108" t="s">
        <v>1801</v>
      </c>
      <c r="B933" s="110">
        <v>43</v>
      </c>
      <c r="C933" s="110">
        <v>9</v>
      </c>
      <c r="D933" s="110">
        <v>20.9</v>
      </c>
      <c r="E933" s="110">
        <v>66.7</v>
      </c>
      <c r="F933" s="110">
        <v>2</v>
      </c>
      <c r="G933" s="110">
        <v>4.7</v>
      </c>
      <c r="H933" s="110">
        <v>50</v>
      </c>
      <c r="I933" s="110">
        <v>7</v>
      </c>
      <c r="J933" s="110">
        <v>16.3</v>
      </c>
      <c r="K933" s="110">
        <v>42.9</v>
      </c>
      <c r="L933" s="110">
        <v>18</v>
      </c>
      <c r="M933" s="110">
        <v>41.9</v>
      </c>
      <c r="N933" s="110">
        <v>50</v>
      </c>
      <c r="O933" s="110">
        <v>7</v>
      </c>
      <c r="P933" s="110">
        <v>16.3</v>
      </c>
      <c r="Q933" s="110">
        <v>28.6</v>
      </c>
    </row>
    <row r="934" spans="1:17" ht="51" x14ac:dyDescent="0.2">
      <c r="A934" s="108" t="s">
        <v>1802</v>
      </c>
      <c r="B934" s="110">
        <v>77</v>
      </c>
      <c r="C934" s="110">
        <v>20</v>
      </c>
      <c r="D934" s="110">
        <v>26</v>
      </c>
      <c r="E934" s="110">
        <v>50</v>
      </c>
      <c r="F934" s="110">
        <v>7</v>
      </c>
      <c r="G934" s="110">
        <v>9.1</v>
      </c>
      <c r="H934" s="110">
        <v>28.6</v>
      </c>
      <c r="I934" s="110">
        <v>13</v>
      </c>
      <c r="J934" s="110">
        <v>16.899999999999999</v>
      </c>
      <c r="K934" s="110">
        <v>46.2</v>
      </c>
      <c r="L934" s="110">
        <v>29</v>
      </c>
      <c r="M934" s="110">
        <v>37.700000000000003</v>
      </c>
      <c r="N934" s="110">
        <v>48.3</v>
      </c>
      <c r="O934" s="110">
        <v>8</v>
      </c>
      <c r="P934" s="110">
        <v>10.4</v>
      </c>
      <c r="Q934" s="110">
        <v>50</v>
      </c>
    </row>
    <row r="935" spans="1:17" ht="51" x14ac:dyDescent="0.2">
      <c r="A935" s="108" t="s">
        <v>1803</v>
      </c>
      <c r="B935" s="110">
        <v>39</v>
      </c>
      <c r="C935" s="110">
        <v>7</v>
      </c>
      <c r="D935" s="110">
        <v>17.899999999999999</v>
      </c>
      <c r="E935" s="110">
        <v>57.1</v>
      </c>
      <c r="F935" s="110">
        <v>1</v>
      </c>
      <c r="G935" s="110">
        <v>2.6</v>
      </c>
      <c r="H935" s="110">
        <v>100</v>
      </c>
      <c r="I935" s="110">
        <v>5</v>
      </c>
      <c r="J935" s="110">
        <v>12.8</v>
      </c>
      <c r="K935" s="110">
        <v>40</v>
      </c>
      <c r="L935" s="110">
        <v>19</v>
      </c>
      <c r="M935" s="110">
        <v>48.7</v>
      </c>
      <c r="N935" s="110">
        <v>47.4</v>
      </c>
      <c r="O935" s="110">
        <v>7</v>
      </c>
      <c r="P935" s="110">
        <v>17.899999999999999</v>
      </c>
      <c r="Q935" s="110">
        <v>71.400000000000006</v>
      </c>
    </row>
    <row r="936" spans="1:17" ht="51" x14ac:dyDescent="0.2">
      <c r="A936" s="108" t="s">
        <v>1804</v>
      </c>
      <c r="B936" s="110">
        <v>300</v>
      </c>
      <c r="C936" s="110">
        <v>73</v>
      </c>
      <c r="D936" s="110">
        <v>24.3</v>
      </c>
      <c r="E936" s="110">
        <v>38.4</v>
      </c>
      <c r="F936" s="110">
        <v>14</v>
      </c>
      <c r="G936" s="110">
        <v>4.7</v>
      </c>
      <c r="H936" s="110">
        <v>42.9</v>
      </c>
      <c r="I936" s="110">
        <v>67</v>
      </c>
      <c r="J936" s="110">
        <v>22.3</v>
      </c>
      <c r="K936" s="110">
        <v>49.3</v>
      </c>
      <c r="L936" s="110">
        <v>107</v>
      </c>
      <c r="M936" s="110">
        <v>35.700000000000003</v>
      </c>
      <c r="N936" s="110">
        <v>46.7</v>
      </c>
      <c r="O936" s="110">
        <v>39</v>
      </c>
      <c r="P936" s="110">
        <v>13</v>
      </c>
      <c r="Q936" s="110">
        <v>38.5</v>
      </c>
    </row>
    <row r="937" spans="1:17" ht="51" x14ac:dyDescent="0.2">
      <c r="A937" s="108" t="s">
        <v>1805</v>
      </c>
      <c r="B937" s="110">
        <v>62</v>
      </c>
      <c r="C937" s="110">
        <v>6</v>
      </c>
      <c r="D937" s="110">
        <v>9.6999999999999993</v>
      </c>
      <c r="E937" s="110">
        <v>0</v>
      </c>
      <c r="F937" s="110">
        <v>4</v>
      </c>
      <c r="G937" s="110">
        <v>6.5</v>
      </c>
      <c r="H937" s="110">
        <v>0</v>
      </c>
      <c r="I937" s="110">
        <v>12</v>
      </c>
      <c r="J937" s="110">
        <v>19.399999999999999</v>
      </c>
      <c r="K937" s="110">
        <v>25</v>
      </c>
      <c r="L937" s="110">
        <v>26</v>
      </c>
      <c r="M937" s="110">
        <v>41.9</v>
      </c>
      <c r="N937" s="110">
        <v>42.3</v>
      </c>
      <c r="O937" s="110">
        <v>14</v>
      </c>
      <c r="P937" s="110">
        <v>22.6</v>
      </c>
      <c r="Q937" s="110">
        <v>64.3</v>
      </c>
    </row>
    <row r="938" spans="1:17" ht="51" x14ac:dyDescent="0.2">
      <c r="A938" s="108" t="s">
        <v>1806</v>
      </c>
      <c r="B938" s="110">
        <v>10</v>
      </c>
      <c r="C938" s="110">
        <v>1</v>
      </c>
      <c r="D938" s="110">
        <v>10</v>
      </c>
      <c r="E938" s="110">
        <v>100</v>
      </c>
      <c r="F938" s="110">
        <v>0</v>
      </c>
      <c r="G938" s="110">
        <v>0</v>
      </c>
      <c r="H938" s="110" t="s">
        <v>979</v>
      </c>
      <c r="I938" s="110">
        <v>1</v>
      </c>
      <c r="J938" s="110">
        <v>10</v>
      </c>
      <c r="K938" s="110">
        <v>100</v>
      </c>
      <c r="L938" s="110">
        <v>4</v>
      </c>
      <c r="M938" s="110">
        <v>40</v>
      </c>
      <c r="N938" s="110">
        <v>25</v>
      </c>
      <c r="O938" s="110">
        <v>4</v>
      </c>
      <c r="P938" s="110">
        <v>40</v>
      </c>
      <c r="Q938" s="110">
        <v>50</v>
      </c>
    </row>
    <row r="939" spans="1:17" ht="63.75" x14ac:dyDescent="0.2">
      <c r="A939" s="108" t="s">
        <v>1807</v>
      </c>
      <c r="B939" s="110">
        <v>55</v>
      </c>
      <c r="C939" s="110">
        <v>13</v>
      </c>
      <c r="D939" s="110">
        <v>23.6</v>
      </c>
      <c r="E939" s="110">
        <v>53.8</v>
      </c>
      <c r="F939" s="110">
        <v>5</v>
      </c>
      <c r="G939" s="110">
        <v>9.1</v>
      </c>
      <c r="H939" s="110">
        <v>40</v>
      </c>
      <c r="I939" s="110">
        <v>9</v>
      </c>
      <c r="J939" s="110">
        <v>16.399999999999999</v>
      </c>
      <c r="K939" s="110">
        <v>44.4</v>
      </c>
      <c r="L939" s="110">
        <v>16</v>
      </c>
      <c r="M939" s="110">
        <v>29.1</v>
      </c>
      <c r="N939" s="110">
        <v>50</v>
      </c>
      <c r="O939" s="110">
        <v>12</v>
      </c>
      <c r="P939" s="110">
        <v>21.8</v>
      </c>
      <c r="Q939" s="110">
        <v>58.3</v>
      </c>
    </row>
    <row r="940" spans="1:17" ht="51" x14ac:dyDescent="0.2">
      <c r="A940" s="108" t="s">
        <v>1808</v>
      </c>
      <c r="B940" s="110">
        <v>132</v>
      </c>
      <c r="C940" s="110">
        <v>31</v>
      </c>
      <c r="D940" s="110">
        <v>23.5</v>
      </c>
      <c r="E940" s="110">
        <v>48.4</v>
      </c>
      <c r="F940" s="110">
        <v>6</v>
      </c>
      <c r="G940" s="110">
        <v>4.5</v>
      </c>
      <c r="H940" s="110">
        <v>66.7</v>
      </c>
      <c r="I940" s="110">
        <v>23</v>
      </c>
      <c r="J940" s="110">
        <v>17.399999999999999</v>
      </c>
      <c r="K940" s="110">
        <v>52.2</v>
      </c>
      <c r="L940" s="110">
        <v>35</v>
      </c>
      <c r="M940" s="110">
        <v>26.5</v>
      </c>
      <c r="N940" s="110">
        <v>45.7</v>
      </c>
      <c r="O940" s="110">
        <v>37</v>
      </c>
      <c r="P940" s="110">
        <v>28</v>
      </c>
      <c r="Q940" s="110">
        <v>48.6</v>
      </c>
    </row>
    <row r="941" spans="1:17" ht="51" x14ac:dyDescent="0.2">
      <c r="A941" s="108" t="s">
        <v>1809</v>
      </c>
      <c r="B941" s="110">
        <v>77</v>
      </c>
      <c r="C941" s="110">
        <v>16</v>
      </c>
      <c r="D941" s="110">
        <v>20.8</v>
      </c>
      <c r="E941" s="110">
        <v>68.8</v>
      </c>
      <c r="F941" s="110">
        <v>5</v>
      </c>
      <c r="G941" s="110">
        <v>6.5</v>
      </c>
      <c r="H941" s="110">
        <v>0</v>
      </c>
      <c r="I941" s="110">
        <v>17</v>
      </c>
      <c r="J941" s="110">
        <v>22.1</v>
      </c>
      <c r="K941" s="110">
        <v>52.9</v>
      </c>
      <c r="L941" s="110">
        <v>27</v>
      </c>
      <c r="M941" s="110">
        <v>35.1</v>
      </c>
      <c r="N941" s="110">
        <v>51.9</v>
      </c>
      <c r="O941" s="110">
        <v>12</v>
      </c>
      <c r="P941" s="110">
        <v>15.6</v>
      </c>
      <c r="Q941" s="110">
        <v>41.7</v>
      </c>
    </row>
    <row r="942" spans="1:17" ht="51" x14ac:dyDescent="0.2">
      <c r="A942" s="108" t="s">
        <v>1810</v>
      </c>
      <c r="B942" s="110">
        <v>117</v>
      </c>
      <c r="C942" s="110">
        <v>23</v>
      </c>
      <c r="D942" s="110">
        <v>19.7</v>
      </c>
      <c r="E942" s="110">
        <v>56.5</v>
      </c>
      <c r="F942" s="110">
        <v>6</v>
      </c>
      <c r="G942" s="110">
        <v>5.0999999999999996</v>
      </c>
      <c r="H942" s="110">
        <v>16.7</v>
      </c>
      <c r="I942" s="110">
        <v>28</v>
      </c>
      <c r="J942" s="110">
        <v>23.9</v>
      </c>
      <c r="K942" s="110">
        <v>53.6</v>
      </c>
      <c r="L942" s="110">
        <v>33</v>
      </c>
      <c r="M942" s="110">
        <v>28.2</v>
      </c>
      <c r="N942" s="110">
        <v>48.5</v>
      </c>
      <c r="O942" s="110">
        <v>27</v>
      </c>
      <c r="P942" s="110">
        <v>23.1</v>
      </c>
      <c r="Q942" s="110">
        <v>51.9</v>
      </c>
    </row>
    <row r="943" spans="1:17" ht="51" x14ac:dyDescent="0.2">
      <c r="A943" s="108" t="s">
        <v>1811</v>
      </c>
      <c r="B943" s="110">
        <v>29</v>
      </c>
      <c r="C943" s="110">
        <v>6</v>
      </c>
      <c r="D943" s="110">
        <v>20.7</v>
      </c>
      <c r="E943" s="110">
        <v>83.3</v>
      </c>
      <c r="F943" s="110">
        <v>2</v>
      </c>
      <c r="G943" s="110">
        <v>6.9</v>
      </c>
      <c r="H943" s="110">
        <v>50</v>
      </c>
      <c r="I943" s="110">
        <v>7</v>
      </c>
      <c r="J943" s="110">
        <v>24.1</v>
      </c>
      <c r="K943" s="110">
        <v>28.6</v>
      </c>
      <c r="L943" s="110">
        <v>11</v>
      </c>
      <c r="M943" s="110">
        <v>37.9</v>
      </c>
      <c r="N943" s="110">
        <v>45.5</v>
      </c>
      <c r="O943" s="110">
        <v>3</v>
      </c>
      <c r="P943" s="110">
        <v>10.3</v>
      </c>
      <c r="Q943" s="110">
        <v>0</v>
      </c>
    </row>
    <row r="944" spans="1:17" ht="63.75" x14ac:dyDescent="0.2">
      <c r="A944" s="108" t="s">
        <v>1812</v>
      </c>
      <c r="B944" s="110">
        <v>143</v>
      </c>
      <c r="C944" s="110">
        <v>34</v>
      </c>
      <c r="D944" s="110">
        <v>23.8</v>
      </c>
      <c r="E944" s="110">
        <v>55.9</v>
      </c>
      <c r="F944" s="110">
        <v>10</v>
      </c>
      <c r="G944" s="110">
        <v>7</v>
      </c>
      <c r="H944" s="110">
        <v>60</v>
      </c>
      <c r="I944" s="110">
        <v>34</v>
      </c>
      <c r="J944" s="110">
        <v>23.8</v>
      </c>
      <c r="K944" s="110">
        <v>44.1</v>
      </c>
      <c r="L944" s="110">
        <v>37</v>
      </c>
      <c r="M944" s="110">
        <v>25.9</v>
      </c>
      <c r="N944" s="110">
        <v>43.2</v>
      </c>
      <c r="O944" s="110">
        <v>28</v>
      </c>
      <c r="P944" s="110">
        <v>19.600000000000001</v>
      </c>
      <c r="Q944" s="110">
        <v>50</v>
      </c>
    </row>
    <row r="945" spans="1:17" ht="51" x14ac:dyDescent="0.2">
      <c r="A945" s="108" t="s">
        <v>1813</v>
      </c>
      <c r="B945" s="110">
        <v>241</v>
      </c>
      <c r="C945" s="110">
        <v>55</v>
      </c>
      <c r="D945" s="110">
        <v>22.8</v>
      </c>
      <c r="E945" s="110">
        <v>45.5</v>
      </c>
      <c r="F945" s="110">
        <v>7</v>
      </c>
      <c r="G945" s="110">
        <v>2.9</v>
      </c>
      <c r="H945" s="110">
        <v>57.1</v>
      </c>
      <c r="I945" s="110">
        <v>49</v>
      </c>
      <c r="J945" s="110">
        <v>20.3</v>
      </c>
      <c r="K945" s="110">
        <v>46.9</v>
      </c>
      <c r="L945" s="110">
        <v>79</v>
      </c>
      <c r="M945" s="110">
        <v>32.799999999999997</v>
      </c>
      <c r="N945" s="110">
        <v>46.8</v>
      </c>
      <c r="O945" s="110">
        <v>51</v>
      </c>
      <c r="P945" s="110">
        <v>21.2</v>
      </c>
      <c r="Q945" s="110">
        <v>51</v>
      </c>
    </row>
    <row r="946" spans="1:17" ht="63.75" x14ac:dyDescent="0.2">
      <c r="A946" s="108" t="s">
        <v>1814</v>
      </c>
      <c r="B946" s="110">
        <v>78</v>
      </c>
      <c r="C946" s="110">
        <v>16</v>
      </c>
      <c r="D946" s="110">
        <v>20.5</v>
      </c>
      <c r="E946" s="110">
        <v>37.5</v>
      </c>
      <c r="F946" s="110">
        <v>1</v>
      </c>
      <c r="G946" s="110">
        <v>1.3</v>
      </c>
      <c r="H946" s="110">
        <v>100</v>
      </c>
      <c r="I946" s="110">
        <v>13</v>
      </c>
      <c r="J946" s="110">
        <v>16.7</v>
      </c>
      <c r="K946" s="110">
        <v>61.5</v>
      </c>
      <c r="L946" s="110">
        <v>31</v>
      </c>
      <c r="M946" s="110">
        <v>39.700000000000003</v>
      </c>
      <c r="N946" s="110">
        <v>45.2</v>
      </c>
      <c r="O946" s="110">
        <v>17</v>
      </c>
      <c r="P946" s="110">
        <v>21.8</v>
      </c>
      <c r="Q946" s="110">
        <v>52.9</v>
      </c>
    </row>
    <row r="947" spans="1:17" ht="63.75" x14ac:dyDescent="0.2">
      <c r="A947" s="108" t="s">
        <v>1815</v>
      </c>
      <c r="B947" s="110">
        <v>25</v>
      </c>
      <c r="C947" s="110">
        <v>4</v>
      </c>
      <c r="D947" s="110">
        <v>16</v>
      </c>
      <c r="E947" s="110">
        <v>25</v>
      </c>
      <c r="F947" s="110">
        <v>1</v>
      </c>
      <c r="G947" s="110">
        <v>4</v>
      </c>
      <c r="H947" s="110">
        <v>100</v>
      </c>
      <c r="I947" s="110">
        <v>3</v>
      </c>
      <c r="J947" s="110">
        <v>12</v>
      </c>
      <c r="K947" s="110">
        <v>33.299999999999997</v>
      </c>
      <c r="L947" s="110">
        <v>12</v>
      </c>
      <c r="M947" s="110">
        <v>48</v>
      </c>
      <c r="N947" s="110">
        <v>41.7</v>
      </c>
      <c r="O947" s="110">
        <v>5</v>
      </c>
      <c r="P947" s="110">
        <v>20</v>
      </c>
      <c r="Q947" s="110">
        <v>60</v>
      </c>
    </row>
    <row r="948" spans="1:17" ht="51" x14ac:dyDescent="0.2">
      <c r="A948" s="108" t="s">
        <v>1816</v>
      </c>
      <c r="B948" s="110">
        <v>98</v>
      </c>
      <c r="C948" s="110">
        <v>21</v>
      </c>
      <c r="D948" s="110">
        <v>21.4</v>
      </c>
      <c r="E948" s="110">
        <v>47.6</v>
      </c>
      <c r="F948" s="110">
        <v>3</v>
      </c>
      <c r="G948" s="110">
        <v>3.1</v>
      </c>
      <c r="H948" s="110">
        <v>33.299999999999997</v>
      </c>
      <c r="I948" s="110">
        <v>22</v>
      </c>
      <c r="J948" s="110">
        <v>22.4</v>
      </c>
      <c r="K948" s="110">
        <v>50</v>
      </c>
      <c r="L948" s="110">
        <v>27</v>
      </c>
      <c r="M948" s="110">
        <v>27.6</v>
      </c>
      <c r="N948" s="110">
        <v>48.1</v>
      </c>
      <c r="O948" s="110">
        <v>25</v>
      </c>
      <c r="P948" s="110">
        <v>25.5</v>
      </c>
      <c r="Q948" s="110">
        <v>36</v>
      </c>
    </row>
    <row r="949" spans="1:17" ht="63.75" x14ac:dyDescent="0.2">
      <c r="A949" s="108" t="s">
        <v>1817</v>
      </c>
      <c r="B949" s="110">
        <v>125</v>
      </c>
      <c r="C949" s="110">
        <v>21</v>
      </c>
      <c r="D949" s="110">
        <v>16.8</v>
      </c>
      <c r="E949" s="110">
        <v>66.7</v>
      </c>
      <c r="F949" s="110">
        <v>7</v>
      </c>
      <c r="G949" s="110">
        <v>5.6</v>
      </c>
      <c r="H949" s="110">
        <v>57.1</v>
      </c>
      <c r="I949" s="110">
        <v>22</v>
      </c>
      <c r="J949" s="110">
        <v>17.600000000000001</v>
      </c>
      <c r="K949" s="110">
        <v>36.4</v>
      </c>
      <c r="L949" s="110">
        <v>51</v>
      </c>
      <c r="M949" s="110">
        <v>40.799999999999997</v>
      </c>
      <c r="N949" s="110">
        <v>47.1</v>
      </c>
      <c r="O949" s="110">
        <v>24</v>
      </c>
      <c r="P949" s="110">
        <v>19.2</v>
      </c>
      <c r="Q949" s="110">
        <v>50</v>
      </c>
    </row>
    <row r="950" spans="1:17" ht="63.75" x14ac:dyDescent="0.2">
      <c r="A950" s="108" t="s">
        <v>1818</v>
      </c>
      <c r="B950" s="110">
        <v>230</v>
      </c>
      <c r="C950" s="110">
        <v>57</v>
      </c>
      <c r="D950" s="110">
        <v>24.8</v>
      </c>
      <c r="E950" s="110">
        <v>33.299999999999997</v>
      </c>
      <c r="F950" s="110">
        <v>20</v>
      </c>
      <c r="G950" s="110">
        <v>8.6999999999999993</v>
      </c>
      <c r="H950" s="110">
        <v>35</v>
      </c>
      <c r="I950" s="110">
        <v>58</v>
      </c>
      <c r="J950" s="110">
        <v>25.2</v>
      </c>
      <c r="K950" s="110">
        <v>48.3</v>
      </c>
      <c r="L950" s="110">
        <v>66</v>
      </c>
      <c r="M950" s="110">
        <v>28.7</v>
      </c>
      <c r="N950" s="110">
        <v>47</v>
      </c>
      <c r="O950" s="110">
        <v>29</v>
      </c>
      <c r="P950" s="110">
        <v>12.6</v>
      </c>
      <c r="Q950" s="110">
        <v>55.2</v>
      </c>
    </row>
    <row r="951" spans="1:17" ht="63.75" x14ac:dyDescent="0.2">
      <c r="A951" s="108" t="s">
        <v>1819</v>
      </c>
      <c r="B951" s="110">
        <v>199</v>
      </c>
      <c r="C951" s="110">
        <v>42</v>
      </c>
      <c r="D951" s="110">
        <v>21.1</v>
      </c>
      <c r="E951" s="110">
        <v>52.4</v>
      </c>
      <c r="F951" s="110">
        <v>11</v>
      </c>
      <c r="G951" s="110">
        <v>5.5</v>
      </c>
      <c r="H951" s="110">
        <v>36.4</v>
      </c>
      <c r="I951" s="110">
        <v>51</v>
      </c>
      <c r="J951" s="110">
        <v>25.6</v>
      </c>
      <c r="K951" s="110">
        <v>45.1</v>
      </c>
      <c r="L951" s="110">
        <v>67</v>
      </c>
      <c r="M951" s="110">
        <v>33.700000000000003</v>
      </c>
      <c r="N951" s="110">
        <v>47.8</v>
      </c>
      <c r="O951" s="110">
        <v>28</v>
      </c>
      <c r="P951" s="110">
        <v>14.1</v>
      </c>
      <c r="Q951" s="110">
        <v>42.9</v>
      </c>
    </row>
    <row r="952" spans="1:17" ht="63.75" x14ac:dyDescent="0.2">
      <c r="A952" s="108" t="s">
        <v>1820</v>
      </c>
      <c r="B952" s="110">
        <v>325</v>
      </c>
      <c r="C952" s="110">
        <v>98</v>
      </c>
      <c r="D952" s="110">
        <v>30.2</v>
      </c>
      <c r="E952" s="110">
        <v>48</v>
      </c>
      <c r="F952" s="110">
        <v>18</v>
      </c>
      <c r="G952" s="110">
        <v>5.5</v>
      </c>
      <c r="H952" s="110">
        <v>55.6</v>
      </c>
      <c r="I952" s="110">
        <v>88</v>
      </c>
      <c r="J952" s="110">
        <v>27.1</v>
      </c>
      <c r="K952" s="110">
        <v>46.6</v>
      </c>
      <c r="L952" s="110">
        <v>85</v>
      </c>
      <c r="M952" s="110">
        <v>26.2</v>
      </c>
      <c r="N952" s="110">
        <v>50.6</v>
      </c>
      <c r="O952" s="110">
        <v>36</v>
      </c>
      <c r="P952" s="110">
        <v>11.1</v>
      </c>
      <c r="Q952" s="110">
        <v>44.4</v>
      </c>
    </row>
    <row r="953" spans="1:17" ht="63.75" x14ac:dyDescent="0.2">
      <c r="A953" s="108" t="s">
        <v>1821</v>
      </c>
      <c r="B953" s="110">
        <v>131</v>
      </c>
      <c r="C953" s="110">
        <v>25</v>
      </c>
      <c r="D953" s="110">
        <v>19.100000000000001</v>
      </c>
      <c r="E953" s="110">
        <v>64</v>
      </c>
      <c r="F953" s="110">
        <v>11</v>
      </c>
      <c r="G953" s="110">
        <v>8.4</v>
      </c>
      <c r="H953" s="110">
        <v>54.5</v>
      </c>
      <c r="I953" s="110">
        <v>22</v>
      </c>
      <c r="J953" s="110">
        <v>16.8</v>
      </c>
      <c r="K953" s="110">
        <v>40.9</v>
      </c>
      <c r="L953" s="110">
        <v>50</v>
      </c>
      <c r="M953" s="110">
        <v>38.200000000000003</v>
      </c>
      <c r="N953" s="110">
        <v>48</v>
      </c>
      <c r="O953" s="110">
        <v>23</v>
      </c>
      <c r="P953" s="110">
        <v>17.600000000000001</v>
      </c>
      <c r="Q953" s="110">
        <v>39.1</v>
      </c>
    </row>
    <row r="954" spans="1:17" ht="51" x14ac:dyDescent="0.2">
      <c r="A954" s="108" t="s">
        <v>1822</v>
      </c>
      <c r="B954" s="110">
        <v>35</v>
      </c>
      <c r="C954" s="110">
        <v>6</v>
      </c>
      <c r="D954" s="110">
        <v>17.100000000000001</v>
      </c>
      <c r="E954" s="110">
        <v>16.7</v>
      </c>
      <c r="F954" s="110">
        <v>3</v>
      </c>
      <c r="G954" s="110">
        <v>8.6</v>
      </c>
      <c r="H954" s="110">
        <v>66.7</v>
      </c>
      <c r="I954" s="110">
        <v>8</v>
      </c>
      <c r="J954" s="110">
        <v>22.9</v>
      </c>
      <c r="K954" s="110">
        <v>37.5</v>
      </c>
      <c r="L954" s="110">
        <v>7</v>
      </c>
      <c r="M954" s="110">
        <v>20</v>
      </c>
      <c r="N954" s="110">
        <v>28.6</v>
      </c>
      <c r="O954" s="110">
        <v>11</v>
      </c>
      <c r="P954" s="110">
        <v>31.4</v>
      </c>
      <c r="Q954" s="110">
        <v>72.7</v>
      </c>
    </row>
    <row r="955" spans="1:17" ht="51" x14ac:dyDescent="0.2">
      <c r="A955" s="108" t="s">
        <v>1823</v>
      </c>
      <c r="B955" s="110">
        <v>115</v>
      </c>
      <c r="C955" s="110">
        <v>22</v>
      </c>
      <c r="D955" s="110">
        <v>19.100000000000001</v>
      </c>
      <c r="E955" s="110">
        <v>59.1</v>
      </c>
      <c r="F955" s="110">
        <v>4</v>
      </c>
      <c r="G955" s="110">
        <v>3.5</v>
      </c>
      <c r="H955" s="110">
        <v>25</v>
      </c>
      <c r="I955" s="110">
        <v>21</v>
      </c>
      <c r="J955" s="110">
        <v>18.3</v>
      </c>
      <c r="K955" s="110">
        <v>57.1</v>
      </c>
      <c r="L955" s="110">
        <v>36</v>
      </c>
      <c r="M955" s="110">
        <v>31.3</v>
      </c>
      <c r="N955" s="110">
        <v>38.9</v>
      </c>
      <c r="O955" s="110">
        <v>32</v>
      </c>
      <c r="P955" s="110">
        <v>27.8</v>
      </c>
      <c r="Q955" s="110">
        <v>46.9</v>
      </c>
    </row>
    <row r="956" spans="1:17" ht="51" x14ac:dyDescent="0.2">
      <c r="A956" s="108" t="s">
        <v>1824</v>
      </c>
      <c r="B956" s="110">
        <v>24</v>
      </c>
      <c r="C956" s="110">
        <v>0</v>
      </c>
      <c r="D956" s="110">
        <v>0</v>
      </c>
      <c r="E956" s="110" t="s">
        <v>979</v>
      </c>
      <c r="F956" s="110">
        <v>2</v>
      </c>
      <c r="G956" s="110">
        <v>8.3000000000000007</v>
      </c>
      <c r="H956" s="110">
        <v>0</v>
      </c>
      <c r="I956" s="110">
        <v>2</v>
      </c>
      <c r="J956" s="110">
        <v>8.3000000000000007</v>
      </c>
      <c r="K956" s="110">
        <v>0</v>
      </c>
      <c r="L956" s="110">
        <v>10</v>
      </c>
      <c r="M956" s="110">
        <v>41.7</v>
      </c>
      <c r="N956" s="110">
        <v>50</v>
      </c>
      <c r="O956" s="110">
        <v>10</v>
      </c>
      <c r="P956" s="110">
        <v>41.7</v>
      </c>
      <c r="Q956" s="110">
        <v>40</v>
      </c>
    </row>
    <row r="957" spans="1:17" ht="63.75" x14ac:dyDescent="0.2">
      <c r="A957" s="108" t="s">
        <v>1825</v>
      </c>
      <c r="B957" s="110">
        <v>242</v>
      </c>
      <c r="C957" s="110">
        <v>63</v>
      </c>
      <c r="D957" s="110">
        <v>26</v>
      </c>
      <c r="E957" s="110">
        <v>39.700000000000003</v>
      </c>
      <c r="F957" s="110">
        <v>7</v>
      </c>
      <c r="G957" s="110">
        <v>2.9</v>
      </c>
      <c r="H957" s="110">
        <v>14.3</v>
      </c>
      <c r="I957" s="110">
        <v>58</v>
      </c>
      <c r="J957" s="110">
        <v>24</v>
      </c>
      <c r="K957" s="110">
        <v>43.1</v>
      </c>
      <c r="L957" s="110">
        <v>70</v>
      </c>
      <c r="M957" s="110">
        <v>28.9</v>
      </c>
      <c r="N957" s="110">
        <v>51.4</v>
      </c>
      <c r="O957" s="110">
        <v>44</v>
      </c>
      <c r="P957" s="110">
        <v>18.2</v>
      </c>
      <c r="Q957" s="110">
        <v>54.5</v>
      </c>
    </row>
    <row r="958" spans="1:17" ht="51" x14ac:dyDescent="0.2">
      <c r="A958" s="108" t="s">
        <v>1826</v>
      </c>
      <c r="B958" s="110">
        <v>71</v>
      </c>
      <c r="C958" s="110">
        <v>13</v>
      </c>
      <c r="D958" s="110">
        <v>18.3</v>
      </c>
      <c r="E958" s="110">
        <v>15.4</v>
      </c>
      <c r="F958" s="110">
        <v>0</v>
      </c>
      <c r="G958" s="110">
        <v>0</v>
      </c>
      <c r="H958" s="110" t="s">
        <v>979</v>
      </c>
      <c r="I958" s="110">
        <v>15</v>
      </c>
      <c r="J958" s="110">
        <v>21.1</v>
      </c>
      <c r="K958" s="110">
        <v>33.299999999999997</v>
      </c>
      <c r="L958" s="110">
        <v>25</v>
      </c>
      <c r="M958" s="110">
        <v>35.200000000000003</v>
      </c>
      <c r="N958" s="110">
        <v>44</v>
      </c>
      <c r="O958" s="110">
        <v>18</v>
      </c>
      <c r="P958" s="110">
        <v>25.4</v>
      </c>
      <c r="Q958" s="110">
        <v>44.4</v>
      </c>
    </row>
    <row r="959" spans="1:17" ht="63.75" x14ac:dyDescent="0.2">
      <c r="A959" s="108" t="s">
        <v>1827</v>
      </c>
      <c r="B959" s="110">
        <v>39</v>
      </c>
      <c r="C959" s="110">
        <v>4</v>
      </c>
      <c r="D959" s="110">
        <v>10.3</v>
      </c>
      <c r="E959" s="110">
        <v>50</v>
      </c>
      <c r="F959" s="110">
        <v>2</v>
      </c>
      <c r="G959" s="110">
        <v>5.0999999999999996</v>
      </c>
      <c r="H959" s="110">
        <v>50</v>
      </c>
      <c r="I959" s="110">
        <v>4</v>
      </c>
      <c r="J959" s="110">
        <v>10.3</v>
      </c>
      <c r="K959" s="110">
        <v>50</v>
      </c>
      <c r="L959" s="110">
        <v>17</v>
      </c>
      <c r="M959" s="110">
        <v>43.6</v>
      </c>
      <c r="N959" s="110">
        <v>52.9</v>
      </c>
      <c r="O959" s="110">
        <v>12</v>
      </c>
      <c r="P959" s="110">
        <v>30.8</v>
      </c>
      <c r="Q959" s="110">
        <v>58.3</v>
      </c>
    </row>
    <row r="960" spans="1:17" ht="51" x14ac:dyDescent="0.2">
      <c r="A960" s="108" t="s">
        <v>1828</v>
      </c>
      <c r="B960" s="110">
        <v>149</v>
      </c>
      <c r="C960" s="110">
        <v>37</v>
      </c>
      <c r="D960" s="110">
        <v>24.8</v>
      </c>
      <c r="E960" s="110">
        <v>56.8</v>
      </c>
      <c r="F960" s="110">
        <v>2</v>
      </c>
      <c r="G960" s="110">
        <v>1.3</v>
      </c>
      <c r="H960" s="110">
        <v>50</v>
      </c>
      <c r="I960" s="110">
        <v>29</v>
      </c>
      <c r="J960" s="110">
        <v>19.5</v>
      </c>
      <c r="K960" s="110">
        <v>48.3</v>
      </c>
      <c r="L960" s="110">
        <v>49</v>
      </c>
      <c r="M960" s="110">
        <v>32.9</v>
      </c>
      <c r="N960" s="110">
        <v>44.9</v>
      </c>
      <c r="O960" s="110">
        <v>32</v>
      </c>
      <c r="P960" s="110">
        <v>21.5</v>
      </c>
      <c r="Q960" s="110">
        <v>53.1</v>
      </c>
    </row>
    <row r="961" spans="1:17" ht="51" x14ac:dyDescent="0.2">
      <c r="A961" s="108" t="s">
        <v>1829</v>
      </c>
      <c r="B961" s="110">
        <v>125</v>
      </c>
      <c r="C961" s="110">
        <v>22</v>
      </c>
      <c r="D961" s="110">
        <v>17.600000000000001</v>
      </c>
      <c r="E961" s="110">
        <v>50</v>
      </c>
      <c r="F961" s="110">
        <v>8</v>
      </c>
      <c r="G961" s="110">
        <v>6.4</v>
      </c>
      <c r="H961" s="110">
        <v>50</v>
      </c>
      <c r="I961" s="110">
        <v>23</v>
      </c>
      <c r="J961" s="110">
        <v>18.399999999999999</v>
      </c>
      <c r="K961" s="110">
        <v>43.5</v>
      </c>
      <c r="L961" s="110">
        <v>43</v>
      </c>
      <c r="M961" s="110">
        <v>34.4</v>
      </c>
      <c r="N961" s="110">
        <v>41.9</v>
      </c>
      <c r="O961" s="110">
        <v>29</v>
      </c>
      <c r="P961" s="110">
        <v>23.2</v>
      </c>
      <c r="Q961" s="110">
        <v>44.8</v>
      </c>
    </row>
    <row r="962" spans="1:17" ht="51" x14ac:dyDescent="0.2">
      <c r="A962" s="108" t="s">
        <v>1830</v>
      </c>
      <c r="B962" s="110">
        <v>30</v>
      </c>
      <c r="C962" s="110">
        <v>4</v>
      </c>
      <c r="D962" s="110">
        <v>13.3</v>
      </c>
      <c r="E962" s="110">
        <v>50</v>
      </c>
      <c r="F962" s="110">
        <v>0</v>
      </c>
      <c r="G962" s="110">
        <v>0</v>
      </c>
      <c r="H962" s="110" t="s">
        <v>979</v>
      </c>
      <c r="I962" s="110">
        <v>3</v>
      </c>
      <c r="J962" s="110">
        <v>10</v>
      </c>
      <c r="K962" s="110">
        <v>33.299999999999997</v>
      </c>
      <c r="L962" s="110">
        <v>9</v>
      </c>
      <c r="M962" s="110">
        <v>30</v>
      </c>
      <c r="N962" s="110">
        <v>44.4</v>
      </c>
      <c r="O962" s="110">
        <v>14</v>
      </c>
      <c r="P962" s="110">
        <v>46.7</v>
      </c>
      <c r="Q962" s="110">
        <v>42.9</v>
      </c>
    </row>
    <row r="963" spans="1:17" ht="51" x14ac:dyDescent="0.2">
      <c r="A963" s="108" t="s">
        <v>1831</v>
      </c>
      <c r="B963" s="110">
        <v>156</v>
      </c>
      <c r="C963" s="110">
        <v>39</v>
      </c>
      <c r="D963" s="110">
        <v>25</v>
      </c>
      <c r="E963" s="110">
        <v>48.7</v>
      </c>
      <c r="F963" s="110">
        <v>9</v>
      </c>
      <c r="G963" s="110">
        <v>5.8</v>
      </c>
      <c r="H963" s="110">
        <v>11.1</v>
      </c>
      <c r="I963" s="110">
        <v>42</v>
      </c>
      <c r="J963" s="110">
        <v>26.9</v>
      </c>
      <c r="K963" s="110">
        <v>50</v>
      </c>
      <c r="L963" s="110">
        <v>48</v>
      </c>
      <c r="M963" s="110">
        <v>30.8</v>
      </c>
      <c r="N963" s="110">
        <v>47.9</v>
      </c>
      <c r="O963" s="110">
        <v>18</v>
      </c>
      <c r="P963" s="110">
        <v>11.5</v>
      </c>
      <c r="Q963" s="110">
        <v>44.4</v>
      </c>
    </row>
    <row r="964" spans="1:17" ht="51" x14ac:dyDescent="0.2">
      <c r="A964" s="108" t="s">
        <v>1832</v>
      </c>
      <c r="B964" s="110">
        <v>75</v>
      </c>
      <c r="C964" s="110">
        <v>15</v>
      </c>
      <c r="D964" s="110">
        <v>20</v>
      </c>
      <c r="E964" s="110">
        <v>46.7</v>
      </c>
      <c r="F964" s="110">
        <v>6</v>
      </c>
      <c r="G964" s="110">
        <v>8</v>
      </c>
      <c r="H964" s="110">
        <v>16.7</v>
      </c>
      <c r="I964" s="110">
        <v>13</v>
      </c>
      <c r="J964" s="110">
        <v>17.3</v>
      </c>
      <c r="K964" s="110">
        <v>46.2</v>
      </c>
      <c r="L964" s="110">
        <v>28</v>
      </c>
      <c r="M964" s="110">
        <v>37.299999999999997</v>
      </c>
      <c r="N964" s="110">
        <v>42.9</v>
      </c>
      <c r="O964" s="110">
        <v>13</v>
      </c>
      <c r="P964" s="110">
        <v>17.3</v>
      </c>
      <c r="Q964" s="110">
        <v>38.5</v>
      </c>
    </row>
    <row r="965" spans="1:17" ht="63.75" x14ac:dyDescent="0.2">
      <c r="A965" s="108" t="s">
        <v>1833</v>
      </c>
      <c r="B965" s="110">
        <v>103</v>
      </c>
      <c r="C965" s="110">
        <v>34</v>
      </c>
      <c r="D965" s="110">
        <v>33</v>
      </c>
      <c r="E965" s="110">
        <v>41.2</v>
      </c>
      <c r="F965" s="110">
        <v>4</v>
      </c>
      <c r="G965" s="110">
        <v>3.9</v>
      </c>
      <c r="H965" s="110">
        <v>50</v>
      </c>
      <c r="I965" s="110">
        <v>27</v>
      </c>
      <c r="J965" s="110">
        <v>26.2</v>
      </c>
      <c r="K965" s="110">
        <v>51.9</v>
      </c>
      <c r="L965" s="110">
        <v>28</v>
      </c>
      <c r="M965" s="110">
        <v>27.2</v>
      </c>
      <c r="N965" s="110">
        <v>50</v>
      </c>
      <c r="O965" s="110">
        <v>10</v>
      </c>
      <c r="P965" s="110">
        <v>9.6999999999999993</v>
      </c>
      <c r="Q965" s="110">
        <v>30</v>
      </c>
    </row>
    <row r="966" spans="1:17" ht="63.75" x14ac:dyDescent="0.2">
      <c r="A966" s="108" t="s">
        <v>1834</v>
      </c>
      <c r="B966" s="110">
        <v>132</v>
      </c>
      <c r="C966" s="110">
        <v>38</v>
      </c>
      <c r="D966" s="110">
        <v>28.8</v>
      </c>
      <c r="E966" s="110">
        <v>47.4</v>
      </c>
      <c r="F966" s="110">
        <v>3</v>
      </c>
      <c r="G966" s="110">
        <v>2.2999999999999998</v>
      </c>
      <c r="H966" s="110">
        <v>66.7</v>
      </c>
      <c r="I966" s="110">
        <v>31</v>
      </c>
      <c r="J966" s="110">
        <v>23.5</v>
      </c>
      <c r="K966" s="110">
        <v>45.2</v>
      </c>
      <c r="L966" s="110">
        <v>46</v>
      </c>
      <c r="M966" s="110">
        <v>34.799999999999997</v>
      </c>
      <c r="N966" s="110">
        <v>50</v>
      </c>
      <c r="O966" s="110">
        <v>14</v>
      </c>
      <c r="P966" s="110">
        <v>10.6</v>
      </c>
      <c r="Q966" s="110">
        <v>50</v>
      </c>
    </row>
    <row r="967" spans="1:17" ht="63.75" x14ac:dyDescent="0.2">
      <c r="A967" s="108" t="s">
        <v>1835</v>
      </c>
      <c r="B967" s="110">
        <v>44</v>
      </c>
      <c r="C967" s="110">
        <v>8</v>
      </c>
      <c r="D967" s="110">
        <v>18.2</v>
      </c>
      <c r="E967" s="110">
        <v>37.5</v>
      </c>
      <c r="F967" s="110">
        <v>3</v>
      </c>
      <c r="G967" s="110">
        <v>6.8</v>
      </c>
      <c r="H967" s="110">
        <v>33.299999999999997</v>
      </c>
      <c r="I967" s="110">
        <v>6</v>
      </c>
      <c r="J967" s="110">
        <v>13.6</v>
      </c>
      <c r="K967" s="110">
        <v>50</v>
      </c>
      <c r="L967" s="110">
        <v>16</v>
      </c>
      <c r="M967" s="110">
        <v>36.4</v>
      </c>
      <c r="N967" s="110">
        <v>56.3</v>
      </c>
      <c r="O967" s="110">
        <v>11</v>
      </c>
      <c r="P967" s="110">
        <v>25</v>
      </c>
      <c r="Q967" s="110">
        <v>45.5</v>
      </c>
    </row>
    <row r="968" spans="1:17" ht="51" x14ac:dyDescent="0.2">
      <c r="A968" s="108" t="s">
        <v>1836</v>
      </c>
      <c r="B968" s="110">
        <v>116</v>
      </c>
      <c r="C968" s="110">
        <v>23</v>
      </c>
      <c r="D968" s="110">
        <v>19.8</v>
      </c>
      <c r="E968" s="110">
        <v>34.799999999999997</v>
      </c>
      <c r="F968" s="110">
        <v>5</v>
      </c>
      <c r="G968" s="110">
        <v>4.3</v>
      </c>
      <c r="H968" s="110">
        <v>0</v>
      </c>
      <c r="I968" s="110">
        <v>18</v>
      </c>
      <c r="J968" s="110">
        <v>15.5</v>
      </c>
      <c r="K968" s="110">
        <v>50</v>
      </c>
      <c r="L968" s="110">
        <v>41</v>
      </c>
      <c r="M968" s="110">
        <v>35.299999999999997</v>
      </c>
      <c r="N968" s="110">
        <v>43.9</v>
      </c>
      <c r="O968" s="110">
        <v>29</v>
      </c>
      <c r="P968" s="110">
        <v>25</v>
      </c>
      <c r="Q968" s="110">
        <v>41.4</v>
      </c>
    </row>
    <row r="969" spans="1:17" ht="51" x14ac:dyDescent="0.2">
      <c r="A969" s="108" t="s">
        <v>1837</v>
      </c>
      <c r="B969" s="110">
        <v>223</v>
      </c>
      <c r="C969" s="110">
        <v>57</v>
      </c>
      <c r="D969" s="110">
        <v>25.6</v>
      </c>
      <c r="E969" s="110">
        <v>45.6</v>
      </c>
      <c r="F969" s="110">
        <v>11</v>
      </c>
      <c r="G969" s="110">
        <v>4.9000000000000004</v>
      </c>
      <c r="H969" s="110">
        <v>54.5</v>
      </c>
      <c r="I969" s="110">
        <v>48</v>
      </c>
      <c r="J969" s="110">
        <v>21.5</v>
      </c>
      <c r="K969" s="110">
        <v>50</v>
      </c>
      <c r="L969" s="110">
        <v>73</v>
      </c>
      <c r="M969" s="110">
        <v>32.700000000000003</v>
      </c>
      <c r="N969" s="110">
        <v>46.6</v>
      </c>
      <c r="O969" s="110">
        <v>34</v>
      </c>
      <c r="P969" s="110">
        <v>15.2</v>
      </c>
      <c r="Q969" s="110">
        <v>50</v>
      </c>
    </row>
    <row r="970" spans="1:17" ht="63.75" x14ac:dyDescent="0.2">
      <c r="A970" s="108" t="s">
        <v>1838</v>
      </c>
      <c r="B970" s="110">
        <v>217</v>
      </c>
      <c r="C970" s="110">
        <v>47</v>
      </c>
      <c r="D970" s="110">
        <v>21.7</v>
      </c>
      <c r="E970" s="110">
        <v>40.4</v>
      </c>
      <c r="F970" s="110">
        <v>10</v>
      </c>
      <c r="G970" s="110">
        <v>4.5999999999999996</v>
      </c>
      <c r="H970" s="110">
        <v>50</v>
      </c>
      <c r="I970" s="110">
        <v>48</v>
      </c>
      <c r="J970" s="110">
        <v>22.1</v>
      </c>
      <c r="K970" s="110">
        <v>45.8</v>
      </c>
      <c r="L970" s="110">
        <v>75</v>
      </c>
      <c r="M970" s="110">
        <v>34.6</v>
      </c>
      <c r="N970" s="110">
        <v>48</v>
      </c>
      <c r="O970" s="110">
        <v>37</v>
      </c>
      <c r="P970" s="110">
        <v>17.100000000000001</v>
      </c>
      <c r="Q970" s="110">
        <v>54.1</v>
      </c>
    </row>
    <row r="971" spans="1:17" ht="63.75" x14ac:dyDescent="0.2">
      <c r="A971" s="108" t="s">
        <v>1839</v>
      </c>
      <c r="B971" s="110">
        <v>296</v>
      </c>
      <c r="C971" s="110">
        <v>72</v>
      </c>
      <c r="D971" s="110">
        <v>24.3</v>
      </c>
      <c r="E971" s="110">
        <v>43.1</v>
      </c>
      <c r="F971" s="110">
        <v>16</v>
      </c>
      <c r="G971" s="110">
        <v>5.4</v>
      </c>
      <c r="H971" s="110">
        <v>31.3</v>
      </c>
      <c r="I971" s="110">
        <v>58</v>
      </c>
      <c r="J971" s="110">
        <v>19.600000000000001</v>
      </c>
      <c r="K971" s="110">
        <v>48.3</v>
      </c>
      <c r="L971" s="110">
        <v>103</v>
      </c>
      <c r="M971" s="110">
        <v>34.799999999999997</v>
      </c>
      <c r="N971" s="110">
        <v>52.4</v>
      </c>
      <c r="O971" s="110">
        <v>47</v>
      </c>
      <c r="P971" s="110">
        <v>15.9</v>
      </c>
      <c r="Q971" s="110">
        <v>44.7</v>
      </c>
    </row>
    <row r="972" spans="1:17" ht="51" x14ac:dyDescent="0.2">
      <c r="A972" s="108" t="s">
        <v>1840</v>
      </c>
      <c r="B972" s="110">
        <v>188</v>
      </c>
      <c r="C972" s="110">
        <v>41</v>
      </c>
      <c r="D972" s="110">
        <v>21.8</v>
      </c>
      <c r="E972" s="110">
        <v>51.2</v>
      </c>
      <c r="F972" s="110">
        <v>13</v>
      </c>
      <c r="G972" s="110">
        <v>6.9</v>
      </c>
      <c r="H972" s="110">
        <v>46.2</v>
      </c>
      <c r="I972" s="110">
        <v>34</v>
      </c>
      <c r="J972" s="110">
        <v>18.100000000000001</v>
      </c>
      <c r="K972" s="110">
        <v>50</v>
      </c>
      <c r="L972" s="110">
        <v>60</v>
      </c>
      <c r="M972" s="110">
        <v>31.9</v>
      </c>
      <c r="N972" s="110">
        <v>46.7</v>
      </c>
      <c r="O972" s="110">
        <v>40</v>
      </c>
      <c r="P972" s="110">
        <v>21.3</v>
      </c>
      <c r="Q972" s="110">
        <v>47.5</v>
      </c>
    </row>
    <row r="973" spans="1:17" ht="51" x14ac:dyDescent="0.2">
      <c r="A973" s="108" t="s">
        <v>1841</v>
      </c>
      <c r="B973" s="110">
        <v>318</v>
      </c>
      <c r="C973" s="110">
        <v>83</v>
      </c>
      <c r="D973" s="110">
        <v>26.1</v>
      </c>
      <c r="E973" s="110">
        <v>47</v>
      </c>
      <c r="F973" s="110">
        <v>16</v>
      </c>
      <c r="G973" s="110">
        <v>5</v>
      </c>
      <c r="H973" s="110">
        <v>56.3</v>
      </c>
      <c r="I973" s="110">
        <v>53</v>
      </c>
      <c r="J973" s="110">
        <v>16.7</v>
      </c>
      <c r="K973" s="110">
        <v>52.8</v>
      </c>
      <c r="L973" s="110">
        <v>126</v>
      </c>
      <c r="M973" s="110">
        <v>39.6</v>
      </c>
      <c r="N973" s="110">
        <v>46.8</v>
      </c>
      <c r="O973" s="110">
        <v>40</v>
      </c>
      <c r="P973" s="110">
        <v>12.6</v>
      </c>
      <c r="Q973" s="110">
        <v>50</v>
      </c>
    </row>
    <row r="974" spans="1:17" ht="51" x14ac:dyDescent="0.2">
      <c r="A974" s="108" t="s">
        <v>1842</v>
      </c>
      <c r="B974" s="110">
        <v>256</v>
      </c>
      <c r="C974" s="110">
        <v>41</v>
      </c>
      <c r="D974" s="110">
        <v>16</v>
      </c>
      <c r="E974" s="110">
        <v>48.8</v>
      </c>
      <c r="F974" s="110">
        <v>22</v>
      </c>
      <c r="G974" s="110">
        <v>8.6</v>
      </c>
      <c r="H974" s="110">
        <v>18.2</v>
      </c>
      <c r="I974" s="110">
        <v>44</v>
      </c>
      <c r="J974" s="110">
        <v>17.2</v>
      </c>
      <c r="K974" s="110">
        <v>50</v>
      </c>
      <c r="L974" s="110">
        <v>108</v>
      </c>
      <c r="M974" s="110">
        <v>42.2</v>
      </c>
      <c r="N974" s="110">
        <v>50.9</v>
      </c>
      <c r="O974" s="110">
        <v>41</v>
      </c>
      <c r="P974" s="110">
        <v>16</v>
      </c>
      <c r="Q974" s="110">
        <v>56.1</v>
      </c>
    </row>
    <row r="975" spans="1:17" ht="51" x14ac:dyDescent="0.2">
      <c r="A975" s="108" t="s">
        <v>1843</v>
      </c>
      <c r="B975" s="110">
        <v>304</v>
      </c>
      <c r="C975" s="110">
        <v>87</v>
      </c>
      <c r="D975" s="110">
        <v>28.6</v>
      </c>
      <c r="E975" s="110">
        <v>51.7</v>
      </c>
      <c r="F975" s="110">
        <v>21</v>
      </c>
      <c r="G975" s="110">
        <v>6.9</v>
      </c>
      <c r="H975" s="110">
        <v>33.299999999999997</v>
      </c>
      <c r="I975" s="110">
        <v>67</v>
      </c>
      <c r="J975" s="110">
        <v>22</v>
      </c>
      <c r="K975" s="110">
        <v>46.3</v>
      </c>
      <c r="L975" s="110">
        <v>88</v>
      </c>
      <c r="M975" s="110">
        <v>28.9</v>
      </c>
      <c r="N975" s="110">
        <v>47.7</v>
      </c>
      <c r="O975" s="110">
        <v>41</v>
      </c>
      <c r="P975" s="110">
        <v>13.5</v>
      </c>
      <c r="Q975" s="110">
        <v>51.2</v>
      </c>
    </row>
    <row r="976" spans="1:17" ht="51" x14ac:dyDescent="0.2">
      <c r="A976" s="108" t="s">
        <v>1844</v>
      </c>
      <c r="B976" s="110">
        <v>248</v>
      </c>
      <c r="C976" s="110">
        <v>58</v>
      </c>
      <c r="D976" s="110">
        <v>23.4</v>
      </c>
      <c r="E976" s="110">
        <v>55.2</v>
      </c>
      <c r="F976" s="110">
        <v>15</v>
      </c>
      <c r="G976" s="110">
        <v>6</v>
      </c>
      <c r="H976" s="110">
        <v>33.299999999999997</v>
      </c>
      <c r="I976" s="110">
        <v>48</v>
      </c>
      <c r="J976" s="110">
        <v>19.399999999999999</v>
      </c>
      <c r="K976" s="110">
        <v>50</v>
      </c>
      <c r="L976" s="110">
        <v>80</v>
      </c>
      <c r="M976" s="110">
        <v>32.299999999999997</v>
      </c>
      <c r="N976" s="110">
        <v>48.8</v>
      </c>
      <c r="O976" s="110">
        <v>47</v>
      </c>
      <c r="P976" s="110">
        <v>19</v>
      </c>
      <c r="Q976" s="110">
        <v>46.8</v>
      </c>
    </row>
    <row r="977" spans="1:17" ht="38.25" x14ac:dyDescent="0.2">
      <c r="A977" s="108" t="s">
        <v>1845</v>
      </c>
      <c r="B977" s="110">
        <v>237</v>
      </c>
      <c r="C977" s="110">
        <v>54</v>
      </c>
      <c r="D977" s="110">
        <v>22.8</v>
      </c>
      <c r="E977" s="110">
        <v>46.3</v>
      </c>
      <c r="F977" s="110">
        <v>10</v>
      </c>
      <c r="G977" s="110">
        <v>4.2</v>
      </c>
      <c r="H977" s="110">
        <v>60</v>
      </c>
      <c r="I977" s="110">
        <v>49</v>
      </c>
      <c r="J977" s="110">
        <v>20.7</v>
      </c>
      <c r="K977" s="110">
        <v>53.1</v>
      </c>
      <c r="L977" s="110">
        <v>81</v>
      </c>
      <c r="M977" s="110">
        <v>34.200000000000003</v>
      </c>
      <c r="N977" s="110">
        <v>43.2</v>
      </c>
      <c r="O977" s="110">
        <v>43</v>
      </c>
      <c r="P977" s="110">
        <v>18.100000000000001</v>
      </c>
      <c r="Q977" s="110">
        <v>46.5</v>
      </c>
    </row>
    <row r="978" spans="1:17" ht="63.75" x14ac:dyDescent="0.2">
      <c r="A978" s="108" t="s">
        <v>1846</v>
      </c>
      <c r="B978" s="110">
        <v>189</v>
      </c>
      <c r="C978" s="110">
        <v>35</v>
      </c>
      <c r="D978" s="110">
        <v>18.5</v>
      </c>
      <c r="E978" s="110">
        <v>57.1</v>
      </c>
      <c r="F978" s="110">
        <v>13</v>
      </c>
      <c r="G978" s="110">
        <v>6.9</v>
      </c>
      <c r="H978" s="110">
        <v>30.8</v>
      </c>
      <c r="I978" s="110">
        <v>34</v>
      </c>
      <c r="J978" s="110">
        <v>18</v>
      </c>
      <c r="K978" s="110">
        <v>52.9</v>
      </c>
      <c r="L978" s="110">
        <v>63</v>
      </c>
      <c r="M978" s="110">
        <v>33.299999999999997</v>
      </c>
      <c r="N978" s="110">
        <v>44.4</v>
      </c>
      <c r="O978" s="110">
        <v>44</v>
      </c>
      <c r="P978" s="110">
        <v>23.3</v>
      </c>
      <c r="Q978" s="110">
        <v>50</v>
      </c>
    </row>
    <row r="979" spans="1:17" ht="63.75" x14ac:dyDescent="0.2">
      <c r="A979" s="108" t="s">
        <v>1847</v>
      </c>
      <c r="B979" s="110">
        <v>162</v>
      </c>
      <c r="C979" s="110">
        <v>25</v>
      </c>
      <c r="D979" s="110">
        <v>15.4</v>
      </c>
      <c r="E979" s="110">
        <v>48</v>
      </c>
      <c r="F979" s="110">
        <v>21</v>
      </c>
      <c r="G979" s="110">
        <v>13</v>
      </c>
      <c r="H979" s="110">
        <v>33.299999999999997</v>
      </c>
      <c r="I979" s="110">
        <v>25</v>
      </c>
      <c r="J979" s="110">
        <v>15.4</v>
      </c>
      <c r="K979" s="110">
        <v>44</v>
      </c>
      <c r="L979" s="110">
        <v>55</v>
      </c>
      <c r="M979" s="110">
        <v>34</v>
      </c>
      <c r="N979" s="110">
        <v>49.1</v>
      </c>
      <c r="O979" s="110">
        <v>36</v>
      </c>
      <c r="P979" s="110">
        <v>22.2</v>
      </c>
      <c r="Q979" s="110">
        <v>58.3</v>
      </c>
    </row>
    <row r="980" spans="1:17" ht="63.75" x14ac:dyDescent="0.2">
      <c r="A980" s="108" t="s">
        <v>1848</v>
      </c>
      <c r="B980" s="110">
        <v>306</v>
      </c>
      <c r="C980" s="110">
        <v>66</v>
      </c>
      <c r="D980" s="110">
        <v>21.6</v>
      </c>
      <c r="E980" s="110">
        <v>57.6</v>
      </c>
      <c r="F980" s="110">
        <v>19</v>
      </c>
      <c r="G980" s="110">
        <v>6.2</v>
      </c>
      <c r="H980" s="110">
        <v>47.4</v>
      </c>
      <c r="I980" s="110">
        <v>58</v>
      </c>
      <c r="J980" s="110">
        <v>19</v>
      </c>
      <c r="K980" s="110">
        <v>50</v>
      </c>
      <c r="L980" s="110">
        <v>105</v>
      </c>
      <c r="M980" s="110">
        <v>34.299999999999997</v>
      </c>
      <c r="N980" s="110">
        <v>43.8</v>
      </c>
      <c r="O980" s="110">
        <v>58</v>
      </c>
      <c r="P980" s="110">
        <v>19</v>
      </c>
      <c r="Q980" s="110">
        <v>46.6</v>
      </c>
    </row>
    <row r="981" spans="1:17" ht="63.75" x14ac:dyDescent="0.2">
      <c r="A981" s="108" t="s">
        <v>1849</v>
      </c>
      <c r="B981" s="110">
        <v>195</v>
      </c>
      <c r="C981" s="110">
        <v>43</v>
      </c>
      <c r="D981" s="110">
        <v>22.1</v>
      </c>
      <c r="E981" s="110">
        <v>51.2</v>
      </c>
      <c r="F981" s="110">
        <v>9</v>
      </c>
      <c r="G981" s="110">
        <v>4.5999999999999996</v>
      </c>
      <c r="H981" s="110">
        <v>33.299999999999997</v>
      </c>
      <c r="I981" s="110">
        <v>46</v>
      </c>
      <c r="J981" s="110">
        <v>23.6</v>
      </c>
      <c r="K981" s="110">
        <v>43.5</v>
      </c>
      <c r="L981" s="110">
        <v>69</v>
      </c>
      <c r="M981" s="110">
        <v>35.4</v>
      </c>
      <c r="N981" s="110">
        <v>50.7</v>
      </c>
      <c r="O981" s="110">
        <v>28</v>
      </c>
      <c r="P981" s="110">
        <v>14.4</v>
      </c>
      <c r="Q981" s="110">
        <v>50</v>
      </c>
    </row>
    <row r="982" spans="1:17" ht="63.75" x14ac:dyDescent="0.2">
      <c r="A982" s="108" t="s">
        <v>1850</v>
      </c>
      <c r="B982" s="110">
        <v>243</v>
      </c>
      <c r="C982" s="110">
        <v>55</v>
      </c>
      <c r="D982" s="110">
        <v>22.6</v>
      </c>
      <c r="E982" s="110">
        <v>41.8</v>
      </c>
      <c r="F982" s="110">
        <v>9</v>
      </c>
      <c r="G982" s="110">
        <v>3.7</v>
      </c>
      <c r="H982" s="110">
        <v>88.9</v>
      </c>
      <c r="I982" s="110">
        <v>52</v>
      </c>
      <c r="J982" s="110">
        <v>21.4</v>
      </c>
      <c r="K982" s="110">
        <v>51.9</v>
      </c>
      <c r="L982" s="110">
        <v>79</v>
      </c>
      <c r="M982" s="110">
        <v>32.5</v>
      </c>
      <c r="N982" s="110">
        <v>44.3</v>
      </c>
      <c r="O982" s="110">
        <v>48</v>
      </c>
      <c r="P982" s="110">
        <v>19.8</v>
      </c>
      <c r="Q982" s="110">
        <v>45.8</v>
      </c>
    </row>
    <row r="983" spans="1:17" ht="63.75" x14ac:dyDescent="0.2">
      <c r="A983" s="108" t="s">
        <v>1851</v>
      </c>
      <c r="B983" s="110">
        <v>266</v>
      </c>
      <c r="C983" s="110">
        <v>59</v>
      </c>
      <c r="D983" s="110">
        <v>22.2</v>
      </c>
      <c r="E983" s="110">
        <v>54.2</v>
      </c>
      <c r="F983" s="110">
        <v>28</v>
      </c>
      <c r="G983" s="110">
        <v>10.5</v>
      </c>
      <c r="H983" s="110">
        <v>46.4</v>
      </c>
      <c r="I983" s="110">
        <v>44</v>
      </c>
      <c r="J983" s="110">
        <v>16.5</v>
      </c>
      <c r="K983" s="110">
        <v>47.7</v>
      </c>
      <c r="L983" s="110">
        <v>87</v>
      </c>
      <c r="M983" s="110">
        <v>32.700000000000003</v>
      </c>
      <c r="N983" s="110">
        <v>46</v>
      </c>
      <c r="O983" s="110">
        <v>48</v>
      </c>
      <c r="P983" s="110">
        <v>18</v>
      </c>
      <c r="Q983" s="110">
        <v>54.2</v>
      </c>
    </row>
    <row r="984" spans="1:17" ht="51" x14ac:dyDescent="0.2">
      <c r="A984" s="108" t="s">
        <v>1852</v>
      </c>
      <c r="B984" s="110">
        <v>437</v>
      </c>
      <c r="C984" s="110">
        <v>113</v>
      </c>
      <c r="D984" s="110">
        <v>25.9</v>
      </c>
      <c r="E984" s="110">
        <v>46</v>
      </c>
      <c r="F984" s="110">
        <v>35</v>
      </c>
      <c r="G984" s="110">
        <v>8</v>
      </c>
      <c r="H984" s="110">
        <v>34.299999999999997</v>
      </c>
      <c r="I984" s="110">
        <v>87</v>
      </c>
      <c r="J984" s="110">
        <v>19.899999999999999</v>
      </c>
      <c r="K984" s="110">
        <v>49.4</v>
      </c>
      <c r="L984" s="110">
        <v>132</v>
      </c>
      <c r="M984" s="110">
        <v>30.2</v>
      </c>
      <c r="N984" s="110">
        <v>47</v>
      </c>
      <c r="O984" s="110">
        <v>70</v>
      </c>
      <c r="P984" s="110">
        <v>16</v>
      </c>
      <c r="Q984" s="110">
        <v>47.1</v>
      </c>
    </row>
    <row r="985" spans="1:17" ht="63.75" x14ac:dyDescent="0.2">
      <c r="A985" s="108" t="s">
        <v>1853</v>
      </c>
      <c r="B985" s="110">
        <v>519</v>
      </c>
      <c r="C985" s="110">
        <v>118</v>
      </c>
      <c r="D985" s="110">
        <v>22.7</v>
      </c>
      <c r="E985" s="110">
        <v>52.5</v>
      </c>
      <c r="F985" s="110">
        <v>25</v>
      </c>
      <c r="G985" s="110">
        <v>4.8</v>
      </c>
      <c r="H985" s="110">
        <v>36</v>
      </c>
      <c r="I985" s="110">
        <v>96</v>
      </c>
      <c r="J985" s="110">
        <v>18.5</v>
      </c>
      <c r="K985" s="110">
        <v>49</v>
      </c>
      <c r="L985" s="110">
        <v>181</v>
      </c>
      <c r="M985" s="110">
        <v>34.9</v>
      </c>
      <c r="N985" s="110">
        <v>49.2</v>
      </c>
      <c r="O985" s="110">
        <v>99</v>
      </c>
      <c r="P985" s="110">
        <v>19.100000000000001</v>
      </c>
      <c r="Q985" s="110">
        <v>41.4</v>
      </c>
    </row>
    <row r="986" spans="1:17" ht="63.75" x14ac:dyDescent="0.2">
      <c r="A986" s="108" t="s">
        <v>1854</v>
      </c>
      <c r="B986" s="110">
        <v>260</v>
      </c>
      <c r="C986" s="110">
        <v>55</v>
      </c>
      <c r="D986" s="110">
        <v>21.2</v>
      </c>
      <c r="E986" s="110">
        <v>58.2</v>
      </c>
      <c r="F986" s="110">
        <v>16</v>
      </c>
      <c r="G986" s="110">
        <v>6.2</v>
      </c>
      <c r="H986" s="110">
        <v>25</v>
      </c>
      <c r="I986" s="110">
        <v>54</v>
      </c>
      <c r="J986" s="110">
        <v>20.8</v>
      </c>
      <c r="K986" s="110">
        <v>46.3</v>
      </c>
      <c r="L986" s="110">
        <v>80</v>
      </c>
      <c r="M986" s="110">
        <v>30.8</v>
      </c>
      <c r="N986" s="110">
        <v>46.3</v>
      </c>
      <c r="O986" s="110">
        <v>55</v>
      </c>
      <c r="P986" s="110">
        <v>21.2</v>
      </c>
      <c r="Q986" s="110">
        <v>49.1</v>
      </c>
    </row>
    <row r="987" spans="1:17" ht="51" x14ac:dyDescent="0.2">
      <c r="A987" s="108" t="s">
        <v>1855</v>
      </c>
      <c r="B987" s="110">
        <v>208</v>
      </c>
      <c r="C987" s="110">
        <v>49</v>
      </c>
      <c r="D987" s="110">
        <v>23.6</v>
      </c>
      <c r="E987" s="110">
        <v>49</v>
      </c>
      <c r="F987" s="110">
        <v>11</v>
      </c>
      <c r="G987" s="110">
        <v>5.3</v>
      </c>
      <c r="H987" s="110">
        <v>27.3</v>
      </c>
      <c r="I987" s="110">
        <v>39</v>
      </c>
      <c r="J987" s="110">
        <v>18.8</v>
      </c>
      <c r="K987" s="110">
        <v>46.2</v>
      </c>
      <c r="L987" s="110">
        <v>69</v>
      </c>
      <c r="M987" s="110">
        <v>33.200000000000003</v>
      </c>
      <c r="N987" s="110">
        <v>44.9</v>
      </c>
      <c r="O987" s="110">
        <v>40</v>
      </c>
      <c r="P987" s="110">
        <v>19.2</v>
      </c>
      <c r="Q987" s="110">
        <v>50</v>
      </c>
    </row>
    <row r="988" spans="1:17" ht="51" x14ac:dyDescent="0.2">
      <c r="A988" s="108" t="s">
        <v>1856</v>
      </c>
      <c r="B988" s="110">
        <v>295</v>
      </c>
      <c r="C988" s="110">
        <v>69</v>
      </c>
      <c r="D988" s="110">
        <v>23.4</v>
      </c>
      <c r="E988" s="110">
        <v>49.3</v>
      </c>
      <c r="F988" s="110">
        <v>16</v>
      </c>
      <c r="G988" s="110">
        <v>5.4</v>
      </c>
      <c r="H988" s="110">
        <v>43.8</v>
      </c>
      <c r="I988" s="110">
        <v>49</v>
      </c>
      <c r="J988" s="110">
        <v>16.600000000000001</v>
      </c>
      <c r="K988" s="110">
        <v>55.1</v>
      </c>
      <c r="L988" s="110">
        <v>112</v>
      </c>
      <c r="M988" s="110">
        <v>38</v>
      </c>
      <c r="N988" s="110">
        <v>45.5</v>
      </c>
      <c r="O988" s="110">
        <v>49</v>
      </c>
      <c r="P988" s="110">
        <v>16.600000000000001</v>
      </c>
      <c r="Q988" s="110">
        <v>53.1</v>
      </c>
    </row>
    <row r="989" spans="1:17" ht="51" x14ac:dyDescent="0.2">
      <c r="A989" s="108" t="s">
        <v>1857</v>
      </c>
      <c r="B989" s="109">
        <v>1149</v>
      </c>
      <c r="C989" s="110">
        <v>257</v>
      </c>
      <c r="D989" s="110">
        <v>22.4</v>
      </c>
      <c r="E989" s="110">
        <v>52.1</v>
      </c>
      <c r="F989" s="110">
        <v>81</v>
      </c>
      <c r="G989" s="110">
        <v>7</v>
      </c>
      <c r="H989" s="110">
        <v>40.700000000000003</v>
      </c>
      <c r="I989" s="110">
        <v>221</v>
      </c>
      <c r="J989" s="110">
        <v>19.2</v>
      </c>
      <c r="K989" s="110">
        <v>48.4</v>
      </c>
      <c r="L989" s="110">
        <v>451</v>
      </c>
      <c r="M989" s="110">
        <v>39.299999999999997</v>
      </c>
      <c r="N989" s="110">
        <v>49.7</v>
      </c>
      <c r="O989" s="110">
        <v>139</v>
      </c>
      <c r="P989" s="110">
        <v>12.1</v>
      </c>
      <c r="Q989" s="110">
        <v>48.2</v>
      </c>
    </row>
    <row r="990" spans="1:17" ht="51" x14ac:dyDescent="0.2">
      <c r="A990" s="108" t="s">
        <v>1858</v>
      </c>
      <c r="B990" s="109">
        <v>1006</v>
      </c>
      <c r="C990" s="110">
        <v>283</v>
      </c>
      <c r="D990" s="110">
        <v>28.1</v>
      </c>
      <c r="E990" s="110">
        <v>46.6</v>
      </c>
      <c r="F990" s="110">
        <v>71</v>
      </c>
      <c r="G990" s="110">
        <v>7.1</v>
      </c>
      <c r="H990" s="110">
        <v>45.1</v>
      </c>
      <c r="I990" s="110">
        <v>224</v>
      </c>
      <c r="J990" s="110">
        <v>22.3</v>
      </c>
      <c r="K990" s="110">
        <v>48.7</v>
      </c>
      <c r="L990" s="110">
        <v>324</v>
      </c>
      <c r="M990" s="110">
        <v>32.200000000000003</v>
      </c>
      <c r="N990" s="110">
        <v>47.8</v>
      </c>
      <c r="O990" s="110">
        <v>104</v>
      </c>
      <c r="P990" s="110">
        <v>10.3</v>
      </c>
      <c r="Q990" s="110">
        <v>49</v>
      </c>
    </row>
    <row r="991" spans="1:17" ht="51" x14ac:dyDescent="0.2">
      <c r="A991" s="108" t="s">
        <v>1859</v>
      </c>
      <c r="B991" s="110">
        <v>473</v>
      </c>
      <c r="C991" s="110">
        <v>90</v>
      </c>
      <c r="D991" s="110">
        <v>19</v>
      </c>
      <c r="E991" s="110">
        <v>51.1</v>
      </c>
      <c r="F991" s="110">
        <v>41</v>
      </c>
      <c r="G991" s="110">
        <v>8.6999999999999993</v>
      </c>
      <c r="H991" s="110">
        <v>46.3</v>
      </c>
      <c r="I991" s="110">
        <v>87</v>
      </c>
      <c r="J991" s="110">
        <v>18.399999999999999</v>
      </c>
      <c r="K991" s="110">
        <v>42.5</v>
      </c>
      <c r="L991" s="110">
        <v>168</v>
      </c>
      <c r="M991" s="110">
        <v>35.5</v>
      </c>
      <c r="N991" s="110">
        <v>49.4</v>
      </c>
      <c r="O991" s="110">
        <v>87</v>
      </c>
      <c r="P991" s="110">
        <v>18.399999999999999</v>
      </c>
      <c r="Q991" s="110">
        <v>48.3</v>
      </c>
    </row>
    <row r="992" spans="1:17" ht="51" x14ac:dyDescent="0.2">
      <c r="A992" s="108" t="s">
        <v>1860</v>
      </c>
      <c r="B992" s="110">
        <v>495</v>
      </c>
      <c r="C992" s="110">
        <v>113</v>
      </c>
      <c r="D992" s="110">
        <v>22.8</v>
      </c>
      <c r="E992" s="110">
        <v>46</v>
      </c>
      <c r="F992" s="110">
        <v>22</v>
      </c>
      <c r="G992" s="110">
        <v>4.4000000000000004</v>
      </c>
      <c r="H992" s="110">
        <v>36.4</v>
      </c>
      <c r="I992" s="110">
        <v>92</v>
      </c>
      <c r="J992" s="110">
        <v>18.600000000000001</v>
      </c>
      <c r="K992" s="110">
        <v>47.8</v>
      </c>
      <c r="L992" s="110">
        <v>172</v>
      </c>
      <c r="M992" s="110">
        <v>34.700000000000003</v>
      </c>
      <c r="N992" s="110">
        <v>46.5</v>
      </c>
      <c r="O992" s="110">
        <v>96</v>
      </c>
      <c r="P992" s="110">
        <v>19.399999999999999</v>
      </c>
      <c r="Q992" s="110">
        <v>51</v>
      </c>
    </row>
    <row r="993" spans="1:17" ht="51" x14ac:dyDescent="0.2">
      <c r="A993" s="108" t="s">
        <v>1861</v>
      </c>
      <c r="B993" s="110">
        <v>942</v>
      </c>
      <c r="C993" s="110">
        <v>199</v>
      </c>
      <c r="D993" s="110">
        <v>21.1</v>
      </c>
      <c r="E993" s="110">
        <v>49.2</v>
      </c>
      <c r="F993" s="110">
        <v>64</v>
      </c>
      <c r="G993" s="110">
        <v>6.8</v>
      </c>
      <c r="H993" s="110">
        <v>42.2</v>
      </c>
      <c r="I993" s="110">
        <v>197</v>
      </c>
      <c r="J993" s="110">
        <v>20.9</v>
      </c>
      <c r="K993" s="110">
        <v>48.7</v>
      </c>
      <c r="L993" s="110">
        <v>341</v>
      </c>
      <c r="M993" s="110">
        <v>36.200000000000003</v>
      </c>
      <c r="N993" s="110">
        <v>46.6</v>
      </c>
      <c r="O993" s="110">
        <v>141</v>
      </c>
      <c r="P993" s="110">
        <v>15</v>
      </c>
      <c r="Q993" s="110">
        <v>48.2</v>
      </c>
    </row>
    <row r="994" spans="1:17" ht="63.75" x14ac:dyDescent="0.2">
      <c r="A994" s="108" t="s">
        <v>1862</v>
      </c>
      <c r="B994" s="110">
        <v>693</v>
      </c>
      <c r="C994" s="110">
        <v>183</v>
      </c>
      <c r="D994" s="110">
        <v>26.4</v>
      </c>
      <c r="E994" s="110">
        <v>49.2</v>
      </c>
      <c r="F994" s="110">
        <v>36</v>
      </c>
      <c r="G994" s="110">
        <v>5.2</v>
      </c>
      <c r="H994" s="110">
        <v>55.6</v>
      </c>
      <c r="I994" s="110">
        <v>176</v>
      </c>
      <c r="J994" s="110">
        <v>25.4</v>
      </c>
      <c r="K994" s="110">
        <v>47.2</v>
      </c>
      <c r="L994" s="110">
        <v>196</v>
      </c>
      <c r="M994" s="110">
        <v>28.3</v>
      </c>
      <c r="N994" s="110">
        <v>48.5</v>
      </c>
      <c r="O994" s="110">
        <v>102</v>
      </c>
      <c r="P994" s="110">
        <v>14.7</v>
      </c>
      <c r="Q994" s="110">
        <v>48</v>
      </c>
    </row>
    <row r="995" spans="1:17" ht="51" x14ac:dyDescent="0.2">
      <c r="A995" s="108" t="s">
        <v>1863</v>
      </c>
      <c r="B995" s="110">
        <v>863</v>
      </c>
      <c r="C995" s="110">
        <v>215</v>
      </c>
      <c r="D995" s="110">
        <v>24.9</v>
      </c>
      <c r="E995" s="110">
        <v>43.7</v>
      </c>
      <c r="F995" s="110">
        <v>37</v>
      </c>
      <c r="G995" s="110">
        <v>4.3</v>
      </c>
      <c r="H995" s="110">
        <v>32.4</v>
      </c>
      <c r="I995" s="110">
        <v>195</v>
      </c>
      <c r="J995" s="110">
        <v>22.6</v>
      </c>
      <c r="K995" s="110">
        <v>48.2</v>
      </c>
      <c r="L995" s="110">
        <v>301</v>
      </c>
      <c r="M995" s="110">
        <v>34.9</v>
      </c>
      <c r="N995" s="110">
        <v>48.2</v>
      </c>
      <c r="O995" s="110">
        <v>115</v>
      </c>
      <c r="P995" s="110">
        <v>13.3</v>
      </c>
      <c r="Q995" s="110">
        <v>48.7</v>
      </c>
    </row>
    <row r="996" spans="1:17" ht="63.75" x14ac:dyDescent="0.2">
      <c r="A996" s="108" t="s">
        <v>1864</v>
      </c>
      <c r="B996" s="109">
        <v>1220</v>
      </c>
      <c r="C996" s="110">
        <v>317</v>
      </c>
      <c r="D996" s="110">
        <v>26</v>
      </c>
      <c r="E996" s="110">
        <v>47.6</v>
      </c>
      <c r="F996" s="110">
        <v>55</v>
      </c>
      <c r="G996" s="110">
        <v>4.5</v>
      </c>
      <c r="H996" s="110">
        <v>45.5</v>
      </c>
      <c r="I996" s="110">
        <v>304</v>
      </c>
      <c r="J996" s="110">
        <v>24.9</v>
      </c>
      <c r="K996" s="110">
        <v>47.4</v>
      </c>
      <c r="L996" s="110">
        <v>379</v>
      </c>
      <c r="M996" s="110">
        <v>31.1</v>
      </c>
      <c r="N996" s="110">
        <v>50.7</v>
      </c>
      <c r="O996" s="110">
        <v>165</v>
      </c>
      <c r="P996" s="110">
        <v>13.5</v>
      </c>
      <c r="Q996" s="110">
        <v>45.5</v>
      </c>
    </row>
    <row r="997" spans="1:17" ht="51" x14ac:dyDescent="0.2">
      <c r="A997" s="108" t="s">
        <v>1865</v>
      </c>
      <c r="B997" s="110">
        <v>550</v>
      </c>
      <c r="C997" s="110">
        <v>123</v>
      </c>
      <c r="D997" s="110">
        <v>22.4</v>
      </c>
      <c r="E997" s="110">
        <v>45.5</v>
      </c>
      <c r="F997" s="110">
        <v>21</v>
      </c>
      <c r="G997" s="110">
        <v>3.8</v>
      </c>
      <c r="H997" s="110">
        <v>42.9</v>
      </c>
      <c r="I997" s="110">
        <v>111</v>
      </c>
      <c r="J997" s="110">
        <v>20.2</v>
      </c>
      <c r="K997" s="110">
        <v>49.5</v>
      </c>
      <c r="L997" s="110">
        <v>196</v>
      </c>
      <c r="M997" s="110">
        <v>35.6</v>
      </c>
      <c r="N997" s="110">
        <v>50</v>
      </c>
      <c r="O997" s="110">
        <v>99</v>
      </c>
      <c r="P997" s="110">
        <v>18</v>
      </c>
      <c r="Q997" s="110">
        <v>48.5</v>
      </c>
    </row>
    <row r="998" spans="1:17" ht="51" x14ac:dyDescent="0.2">
      <c r="A998" s="108" t="s">
        <v>1866</v>
      </c>
      <c r="B998" s="110">
        <v>315</v>
      </c>
      <c r="C998" s="110">
        <v>82</v>
      </c>
      <c r="D998" s="110">
        <v>26</v>
      </c>
      <c r="E998" s="110">
        <v>45.1</v>
      </c>
      <c r="F998" s="110">
        <v>13</v>
      </c>
      <c r="G998" s="110">
        <v>4.0999999999999996</v>
      </c>
      <c r="H998" s="110">
        <v>61.5</v>
      </c>
      <c r="I998" s="110">
        <v>76</v>
      </c>
      <c r="J998" s="110">
        <v>24.1</v>
      </c>
      <c r="K998" s="110">
        <v>47.4</v>
      </c>
      <c r="L998" s="110">
        <v>82</v>
      </c>
      <c r="M998" s="110">
        <v>26</v>
      </c>
      <c r="N998" s="110">
        <v>43.9</v>
      </c>
      <c r="O998" s="110">
        <v>62</v>
      </c>
      <c r="P998" s="110">
        <v>19.7</v>
      </c>
      <c r="Q998" s="110">
        <v>48.4</v>
      </c>
    </row>
    <row r="999" spans="1:17" ht="63.75" x14ac:dyDescent="0.2">
      <c r="A999" s="108" t="s">
        <v>1867</v>
      </c>
      <c r="B999" s="110">
        <v>694</v>
      </c>
      <c r="C999" s="110">
        <v>161</v>
      </c>
      <c r="D999" s="110">
        <v>23.2</v>
      </c>
      <c r="E999" s="110">
        <v>50.9</v>
      </c>
      <c r="F999" s="110">
        <v>37</v>
      </c>
      <c r="G999" s="110">
        <v>5.3</v>
      </c>
      <c r="H999" s="110">
        <v>45.9</v>
      </c>
      <c r="I999" s="110">
        <v>146</v>
      </c>
      <c r="J999" s="110">
        <v>21</v>
      </c>
      <c r="K999" s="110">
        <v>45.2</v>
      </c>
      <c r="L999" s="110">
        <v>232</v>
      </c>
      <c r="M999" s="110">
        <v>33.4</v>
      </c>
      <c r="N999" s="110">
        <v>49.1</v>
      </c>
      <c r="O999" s="110">
        <v>118</v>
      </c>
      <c r="P999" s="110">
        <v>17</v>
      </c>
      <c r="Q999" s="110">
        <v>49.2</v>
      </c>
    </row>
    <row r="1000" spans="1:17" ht="63.75" x14ac:dyDescent="0.2">
      <c r="A1000" s="108" t="s">
        <v>1868</v>
      </c>
      <c r="B1000" s="110">
        <v>251</v>
      </c>
      <c r="C1000" s="110">
        <v>53</v>
      </c>
      <c r="D1000" s="110">
        <v>21.1</v>
      </c>
      <c r="E1000" s="110">
        <v>47.2</v>
      </c>
      <c r="F1000" s="110">
        <v>8</v>
      </c>
      <c r="G1000" s="110">
        <v>3.2</v>
      </c>
      <c r="H1000" s="110">
        <v>62.5</v>
      </c>
      <c r="I1000" s="110">
        <v>65</v>
      </c>
      <c r="J1000" s="110">
        <v>25.9</v>
      </c>
      <c r="K1000" s="110">
        <v>41.5</v>
      </c>
      <c r="L1000" s="110">
        <v>84</v>
      </c>
      <c r="M1000" s="110">
        <v>33.5</v>
      </c>
      <c r="N1000" s="110">
        <v>41.7</v>
      </c>
      <c r="O1000" s="110">
        <v>41</v>
      </c>
      <c r="P1000" s="110">
        <v>16.3</v>
      </c>
      <c r="Q1000" s="110">
        <v>51.2</v>
      </c>
    </row>
    <row r="1001" spans="1:17" ht="51" x14ac:dyDescent="0.2">
      <c r="A1001" s="108" t="s">
        <v>1869</v>
      </c>
      <c r="B1001" s="110">
        <v>535</v>
      </c>
      <c r="C1001" s="110">
        <v>131</v>
      </c>
      <c r="D1001" s="110">
        <v>24.5</v>
      </c>
      <c r="E1001" s="110">
        <v>53.4</v>
      </c>
      <c r="F1001" s="110">
        <v>35</v>
      </c>
      <c r="G1001" s="110">
        <v>6.5</v>
      </c>
      <c r="H1001" s="110">
        <v>37.1</v>
      </c>
      <c r="I1001" s="110">
        <v>117</v>
      </c>
      <c r="J1001" s="110">
        <v>21.9</v>
      </c>
      <c r="K1001" s="110">
        <v>50.4</v>
      </c>
      <c r="L1001" s="110">
        <v>170</v>
      </c>
      <c r="M1001" s="110">
        <v>31.8</v>
      </c>
      <c r="N1001" s="110">
        <v>47.1</v>
      </c>
      <c r="O1001" s="110">
        <v>82</v>
      </c>
      <c r="P1001" s="110">
        <v>15.3</v>
      </c>
      <c r="Q1001" s="110">
        <v>50</v>
      </c>
    </row>
    <row r="1002" spans="1:17" ht="51" x14ac:dyDescent="0.2">
      <c r="A1002" s="108" t="s">
        <v>1870</v>
      </c>
      <c r="B1002" s="110">
        <v>968</v>
      </c>
      <c r="C1002" s="110">
        <v>223</v>
      </c>
      <c r="D1002" s="110">
        <v>23</v>
      </c>
      <c r="E1002" s="110">
        <v>46.6</v>
      </c>
      <c r="F1002" s="110">
        <v>69</v>
      </c>
      <c r="G1002" s="110">
        <v>7.1</v>
      </c>
      <c r="H1002" s="110">
        <v>36.200000000000003</v>
      </c>
      <c r="I1002" s="110">
        <v>197</v>
      </c>
      <c r="J1002" s="110">
        <v>20.399999999999999</v>
      </c>
      <c r="K1002" s="110">
        <v>48.7</v>
      </c>
      <c r="L1002" s="110">
        <v>326</v>
      </c>
      <c r="M1002" s="110">
        <v>33.700000000000003</v>
      </c>
      <c r="N1002" s="110">
        <v>46</v>
      </c>
      <c r="O1002" s="110">
        <v>153</v>
      </c>
      <c r="P1002" s="110">
        <v>15.8</v>
      </c>
      <c r="Q1002" s="110">
        <v>53.6</v>
      </c>
    </row>
    <row r="1003" spans="1:17" ht="51" x14ac:dyDescent="0.2">
      <c r="A1003" s="108" t="s">
        <v>1871</v>
      </c>
      <c r="B1003" s="110">
        <v>375</v>
      </c>
      <c r="C1003" s="110">
        <v>95</v>
      </c>
      <c r="D1003" s="110">
        <v>25.3</v>
      </c>
      <c r="E1003" s="110">
        <v>48.4</v>
      </c>
      <c r="F1003" s="110">
        <v>13</v>
      </c>
      <c r="G1003" s="110">
        <v>3.5</v>
      </c>
      <c r="H1003" s="110">
        <v>38.5</v>
      </c>
      <c r="I1003" s="110">
        <v>90</v>
      </c>
      <c r="J1003" s="110">
        <v>24</v>
      </c>
      <c r="K1003" s="110">
        <v>48.9</v>
      </c>
      <c r="L1003" s="110">
        <v>124</v>
      </c>
      <c r="M1003" s="110">
        <v>33.1</v>
      </c>
      <c r="N1003" s="110">
        <v>48.4</v>
      </c>
      <c r="O1003" s="110">
        <v>53</v>
      </c>
      <c r="P1003" s="110">
        <v>14.1</v>
      </c>
      <c r="Q1003" s="110">
        <v>43.4</v>
      </c>
    </row>
    <row r="1004" spans="1:17" ht="63.75" x14ac:dyDescent="0.2">
      <c r="A1004" s="108" t="s">
        <v>1872</v>
      </c>
      <c r="B1004" s="110">
        <v>460</v>
      </c>
      <c r="C1004" s="110">
        <v>97</v>
      </c>
      <c r="D1004" s="110">
        <v>21.1</v>
      </c>
      <c r="E1004" s="110">
        <v>46.4</v>
      </c>
      <c r="F1004" s="110">
        <v>29</v>
      </c>
      <c r="G1004" s="110">
        <v>6.3</v>
      </c>
      <c r="H1004" s="110">
        <v>62.1</v>
      </c>
      <c r="I1004" s="110">
        <v>113</v>
      </c>
      <c r="J1004" s="110">
        <v>24.6</v>
      </c>
      <c r="K1004" s="110">
        <v>48.7</v>
      </c>
      <c r="L1004" s="110">
        <v>157</v>
      </c>
      <c r="M1004" s="110">
        <v>34.1</v>
      </c>
      <c r="N1004" s="110">
        <v>45.9</v>
      </c>
      <c r="O1004" s="110">
        <v>64</v>
      </c>
      <c r="P1004" s="110">
        <v>13.9</v>
      </c>
      <c r="Q1004" s="110">
        <v>46.9</v>
      </c>
    </row>
    <row r="1005" spans="1:17" ht="63.75" x14ac:dyDescent="0.2">
      <c r="A1005" s="108" t="s">
        <v>1873</v>
      </c>
      <c r="B1005" s="109">
        <v>1113</v>
      </c>
      <c r="C1005" s="110">
        <v>299</v>
      </c>
      <c r="D1005" s="110">
        <v>26.9</v>
      </c>
      <c r="E1005" s="110">
        <v>45.8</v>
      </c>
      <c r="F1005" s="110">
        <v>62</v>
      </c>
      <c r="G1005" s="110">
        <v>5.6</v>
      </c>
      <c r="H1005" s="110">
        <v>32.299999999999997</v>
      </c>
      <c r="I1005" s="110">
        <v>203</v>
      </c>
      <c r="J1005" s="110">
        <v>18.2</v>
      </c>
      <c r="K1005" s="110">
        <v>51.2</v>
      </c>
      <c r="L1005" s="110">
        <v>399</v>
      </c>
      <c r="M1005" s="110">
        <v>35.799999999999997</v>
      </c>
      <c r="N1005" s="110">
        <v>46.9</v>
      </c>
      <c r="O1005" s="110">
        <v>150</v>
      </c>
      <c r="P1005" s="110">
        <v>13.5</v>
      </c>
      <c r="Q1005" s="110">
        <v>48</v>
      </c>
    </row>
    <row r="1006" spans="1:17" ht="51" x14ac:dyDescent="0.2">
      <c r="A1006" s="108" t="s">
        <v>1874</v>
      </c>
      <c r="B1006" s="110">
        <v>228</v>
      </c>
      <c r="C1006" s="110">
        <v>55</v>
      </c>
      <c r="D1006" s="110">
        <v>24.1</v>
      </c>
      <c r="E1006" s="110">
        <v>40</v>
      </c>
      <c r="F1006" s="110">
        <v>14</v>
      </c>
      <c r="G1006" s="110">
        <v>6.1</v>
      </c>
      <c r="H1006" s="110">
        <v>14.3</v>
      </c>
      <c r="I1006" s="110">
        <v>55</v>
      </c>
      <c r="J1006" s="110">
        <v>24.1</v>
      </c>
      <c r="K1006" s="110">
        <v>47.3</v>
      </c>
      <c r="L1006" s="110">
        <v>71</v>
      </c>
      <c r="M1006" s="110">
        <v>31.1</v>
      </c>
      <c r="N1006" s="110">
        <v>40.799999999999997</v>
      </c>
      <c r="O1006" s="110">
        <v>33</v>
      </c>
      <c r="P1006" s="110">
        <v>14.5</v>
      </c>
      <c r="Q1006" s="110">
        <v>51.5</v>
      </c>
    </row>
    <row r="1007" spans="1:17" ht="63.75" x14ac:dyDescent="0.2">
      <c r="A1007" s="108" t="s">
        <v>1875</v>
      </c>
      <c r="B1007" s="110">
        <v>295</v>
      </c>
      <c r="C1007" s="110">
        <v>71</v>
      </c>
      <c r="D1007" s="110">
        <v>24.1</v>
      </c>
      <c r="E1007" s="110">
        <v>39.4</v>
      </c>
      <c r="F1007" s="110">
        <v>20</v>
      </c>
      <c r="G1007" s="110">
        <v>6.8</v>
      </c>
      <c r="H1007" s="110">
        <v>30</v>
      </c>
      <c r="I1007" s="110">
        <v>56</v>
      </c>
      <c r="J1007" s="110">
        <v>19</v>
      </c>
      <c r="K1007" s="110">
        <v>51.8</v>
      </c>
      <c r="L1007" s="110">
        <v>104</v>
      </c>
      <c r="M1007" s="110">
        <v>35.299999999999997</v>
      </c>
      <c r="N1007" s="110">
        <v>45.2</v>
      </c>
      <c r="O1007" s="110">
        <v>44</v>
      </c>
      <c r="P1007" s="110">
        <v>14.9</v>
      </c>
      <c r="Q1007" s="110">
        <v>47.7</v>
      </c>
    </row>
    <row r="1008" spans="1:17" ht="51" x14ac:dyDescent="0.2">
      <c r="A1008" s="108" t="s">
        <v>1876</v>
      </c>
      <c r="B1008" s="110">
        <v>681</v>
      </c>
      <c r="C1008" s="110">
        <v>131</v>
      </c>
      <c r="D1008" s="110">
        <v>19.2</v>
      </c>
      <c r="E1008" s="110">
        <v>49.6</v>
      </c>
      <c r="F1008" s="110">
        <v>34</v>
      </c>
      <c r="G1008" s="110">
        <v>5</v>
      </c>
      <c r="H1008" s="110">
        <v>44.1</v>
      </c>
      <c r="I1008" s="110">
        <v>123</v>
      </c>
      <c r="J1008" s="110">
        <v>18.100000000000001</v>
      </c>
      <c r="K1008" s="110">
        <v>48</v>
      </c>
      <c r="L1008" s="110">
        <v>252</v>
      </c>
      <c r="M1008" s="110">
        <v>37</v>
      </c>
      <c r="N1008" s="110">
        <v>49.2</v>
      </c>
      <c r="O1008" s="110">
        <v>141</v>
      </c>
      <c r="P1008" s="110">
        <v>20.7</v>
      </c>
      <c r="Q1008" s="110">
        <v>53.2</v>
      </c>
    </row>
    <row r="1009" spans="1:17" ht="51" x14ac:dyDescent="0.2">
      <c r="A1009" s="108" t="s">
        <v>1877</v>
      </c>
      <c r="B1009" s="109">
        <v>1526</v>
      </c>
      <c r="C1009" s="110">
        <v>459</v>
      </c>
      <c r="D1009" s="110">
        <v>30.1</v>
      </c>
      <c r="E1009" s="110">
        <v>48.4</v>
      </c>
      <c r="F1009" s="110">
        <v>79</v>
      </c>
      <c r="G1009" s="110">
        <v>5.2</v>
      </c>
      <c r="H1009" s="110">
        <v>36.700000000000003</v>
      </c>
      <c r="I1009" s="110">
        <v>300</v>
      </c>
      <c r="J1009" s="110">
        <v>19.7</v>
      </c>
      <c r="K1009" s="110">
        <v>47.7</v>
      </c>
      <c r="L1009" s="110">
        <v>494</v>
      </c>
      <c r="M1009" s="110">
        <v>32.4</v>
      </c>
      <c r="N1009" s="110">
        <v>48.8</v>
      </c>
      <c r="O1009" s="110">
        <v>194</v>
      </c>
      <c r="P1009" s="110">
        <v>12.7</v>
      </c>
      <c r="Q1009" s="110">
        <v>42.8</v>
      </c>
    </row>
    <row r="1010" spans="1:17" ht="63.75" x14ac:dyDescent="0.2">
      <c r="A1010" s="108" t="s">
        <v>1878</v>
      </c>
      <c r="B1010" s="110">
        <v>848</v>
      </c>
      <c r="C1010" s="110">
        <v>156</v>
      </c>
      <c r="D1010" s="110">
        <v>18.399999999999999</v>
      </c>
      <c r="E1010" s="110">
        <v>44.9</v>
      </c>
      <c r="F1010" s="110">
        <v>40</v>
      </c>
      <c r="G1010" s="110">
        <v>4.7</v>
      </c>
      <c r="H1010" s="110">
        <v>45</v>
      </c>
      <c r="I1010" s="110">
        <v>148</v>
      </c>
      <c r="J1010" s="110">
        <v>17.5</v>
      </c>
      <c r="K1010" s="110">
        <v>45.9</v>
      </c>
      <c r="L1010" s="110">
        <v>362</v>
      </c>
      <c r="M1010" s="110">
        <v>42.7</v>
      </c>
      <c r="N1010" s="110">
        <v>48.9</v>
      </c>
      <c r="O1010" s="110">
        <v>142</v>
      </c>
      <c r="P1010" s="110">
        <v>16.7</v>
      </c>
      <c r="Q1010" s="110">
        <v>43.7</v>
      </c>
    </row>
    <row r="1011" spans="1:17" ht="63.75" x14ac:dyDescent="0.2">
      <c r="A1011" s="108" t="s">
        <v>1879</v>
      </c>
      <c r="B1011" s="110">
        <v>653</v>
      </c>
      <c r="C1011" s="110">
        <v>161</v>
      </c>
      <c r="D1011" s="110">
        <v>24.7</v>
      </c>
      <c r="E1011" s="110">
        <v>51.6</v>
      </c>
      <c r="F1011" s="110">
        <v>44</v>
      </c>
      <c r="G1011" s="110">
        <v>6.7</v>
      </c>
      <c r="H1011" s="110">
        <v>56.8</v>
      </c>
      <c r="I1011" s="110">
        <v>157</v>
      </c>
      <c r="J1011" s="110">
        <v>24</v>
      </c>
      <c r="K1011" s="110">
        <v>46.5</v>
      </c>
      <c r="L1011" s="110">
        <v>207</v>
      </c>
      <c r="M1011" s="110">
        <v>31.7</v>
      </c>
      <c r="N1011" s="110">
        <v>46.9</v>
      </c>
      <c r="O1011" s="110">
        <v>84</v>
      </c>
      <c r="P1011" s="110">
        <v>12.9</v>
      </c>
      <c r="Q1011" s="110">
        <v>51.2</v>
      </c>
    </row>
    <row r="1012" spans="1:17" ht="63.75" x14ac:dyDescent="0.2">
      <c r="A1012" s="108" t="s">
        <v>1880</v>
      </c>
      <c r="B1012" s="110">
        <v>972</v>
      </c>
      <c r="C1012" s="110">
        <v>268</v>
      </c>
      <c r="D1012" s="110">
        <v>27.6</v>
      </c>
      <c r="E1012" s="110">
        <v>48.5</v>
      </c>
      <c r="F1012" s="110">
        <v>58</v>
      </c>
      <c r="G1012" s="110">
        <v>6</v>
      </c>
      <c r="H1012" s="110">
        <v>37.9</v>
      </c>
      <c r="I1012" s="110">
        <v>217</v>
      </c>
      <c r="J1012" s="110">
        <v>22.3</v>
      </c>
      <c r="K1012" s="110">
        <v>47</v>
      </c>
      <c r="L1012" s="110">
        <v>283</v>
      </c>
      <c r="M1012" s="110">
        <v>29.1</v>
      </c>
      <c r="N1012" s="110">
        <v>50.2</v>
      </c>
      <c r="O1012" s="110">
        <v>146</v>
      </c>
      <c r="P1012" s="110">
        <v>15</v>
      </c>
      <c r="Q1012" s="110">
        <v>43.2</v>
      </c>
    </row>
    <row r="1013" spans="1:17" ht="63.75" x14ac:dyDescent="0.2">
      <c r="A1013" s="108" t="s">
        <v>1881</v>
      </c>
      <c r="B1013" s="110">
        <v>676</v>
      </c>
      <c r="C1013" s="110">
        <v>137</v>
      </c>
      <c r="D1013" s="110">
        <v>20.3</v>
      </c>
      <c r="E1013" s="110">
        <v>47.4</v>
      </c>
      <c r="F1013" s="110">
        <v>33</v>
      </c>
      <c r="G1013" s="110">
        <v>4.9000000000000004</v>
      </c>
      <c r="H1013" s="110">
        <v>33.299999999999997</v>
      </c>
      <c r="I1013" s="110">
        <v>133</v>
      </c>
      <c r="J1013" s="110">
        <v>19.7</v>
      </c>
      <c r="K1013" s="110">
        <v>45.1</v>
      </c>
      <c r="L1013" s="110">
        <v>248</v>
      </c>
      <c r="M1013" s="110">
        <v>36.700000000000003</v>
      </c>
      <c r="N1013" s="110">
        <v>50</v>
      </c>
      <c r="O1013" s="110">
        <v>125</v>
      </c>
      <c r="P1013" s="110">
        <v>18.5</v>
      </c>
      <c r="Q1013" s="110">
        <v>48</v>
      </c>
    </row>
    <row r="1014" spans="1:17" ht="51" x14ac:dyDescent="0.2">
      <c r="A1014" s="108" t="s">
        <v>1882</v>
      </c>
      <c r="B1014" s="110">
        <v>374</v>
      </c>
      <c r="C1014" s="110">
        <v>85</v>
      </c>
      <c r="D1014" s="110">
        <v>22.7</v>
      </c>
      <c r="E1014" s="110">
        <v>56.5</v>
      </c>
      <c r="F1014" s="110">
        <v>20</v>
      </c>
      <c r="G1014" s="110">
        <v>5.3</v>
      </c>
      <c r="H1014" s="110">
        <v>30</v>
      </c>
      <c r="I1014" s="110">
        <v>86</v>
      </c>
      <c r="J1014" s="110">
        <v>23</v>
      </c>
      <c r="K1014" s="110">
        <v>40.700000000000003</v>
      </c>
      <c r="L1014" s="110">
        <v>138</v>
      </c>
      <c r="M1014" s="110">
        <v>36.9</v>
      </c>
      <c r="N1014" s="110">
        <v>48.6</v>
      </c>
      <c r="O1014" s="110">
        <v>45</v>
      </c>
      <c r="P1014" s="110">
        <v>12</v>
      </c>
      <c r="Q1014" s="110">
        <v>48.9</v>
      </c>
    </row>
    <row r="1015" spans="1:17" ht="51" x14ac:dyDescent="0.2">
      <c r="A1015" s="108" t="s">
        <v>1883</v>
      </c>
      <c r="B1015" s="109">
        <v>1256</v>
      </c>
      <c r="C1015" s="110">
        <v>364</v>
      </c>
      <c r="D1015" s="110">
        <v>29</v>
      </c>
      <c r="E1015" s="110">
        <v>47.8</v>
      </c>
      <c r="F1015" s="110">
        <v>100</v>
      </c>
      <c r="G1015" s="110">
        <v>8</v>
      </c>
      <c r="H1015" s="110">
        <v>45</v>
      </c>
      <c r="I1015" s="110">
        <v>252</v>
      </c>
      <c r="J1015" s="110">
        <v>20.100000000000001</v>
      </c>
      <c r="K1015" s="110">
        <v>48.4</v>
      </c>
      <c r="L1015" s="110">
        <v>371</v>
      </c>
      <c r="M1015" s="110">
        <v>29.5</v>
      </c>
      <c r="N1015" s="110">
        <v>47.4</v>
      </c>
      <c r="O1015" s="110">
        <v>169</v>
      </c>
      <c r="P1015" s="110">
        <v>13.5</v>
      </c>
      <c r="Q1015" s="110">
        <v>52.1</v>
      </c>
    </row>
    <row r="1016" spans="1:17" ht="63.75" x14ac:dyDescent="0.2">
      <c r="A1016" s="108" t="s">
        <v>1884</v>
      </c>
      <c r="B1016" s="110">
        <v>832</v>
      </c>
      <c r="C1016" s="110">
        <v>198</v>
      </c>
      <c r="D1016" s="110">
        <v>23.8</v>
      </c>
      <c r="E1016" s="110">
        <v>49.5</v>
      </c>
      <c r="F1016" s="110">
        <v>47</v>
      </c>
      <c r="G1016" s="110">
        <v>5.6</v>
      </c>
      <c r="H1016" s="110">
        <v>51.1</v>
      </c>
      <c r="I1016" s="110">
        <v>162</v>
      </c>
      <c r="J1016" s="110">
        <v>19.5</v>
      </c>
      <c r="K1016" s="110">
        <v>50</v>
      </c>
      <c r="L1016" s="110">
        <v>294</v>
      </c>
      <c r="M1016" s="110">
        <v>35.299999999999997</v>
      </c>
      <c r="N1016" s="110">
        <v>47.6</v>
      </c>
      <c r="O1016" s="110">
        <v>131</v>
      </c>
      <c r="P1016" s="110">
        <v>15.7</v>
      </c>
      <c r="Q1016" s="110">
        <v>51.1</v>
      </c>
    </row>
    <row r="1017" spans="1:17" ht="63.75" x14ac:dyDescent="0.2">
      <c r="A1017" s="108" t="s">
        <v>1885</v>
      </c>
      <c r="B1017" s="110">
        <v>604</v>
      </c>
      <c r="C1017" s="110">
        <v>163</v>
      </c>
      <c r="D1017" s="110">
        <v>27</v>
      </c>
      <c r="E1017" s="110">
        <v>41.1</v>
      </c>
      <c r="F1017" s="110">
        <v>59</v>
      </c>
      <c r="G1017" s="110">
        <v>9.8000000000000007</v>
      </c>
      <c r="H1017" s="110">
        <v>42.4</v>
      </c>
      <c r="I1017" s="110">
        <v>143</v>
      </c>
      <c r="J1017" s="110">
        <v>23.7</v>
      </c>
      <c r="K1017" s="110">
        <v>46.9</v>
      </c>
      <c r="L1017" s="110">
        <v>167</v>
      </c>
      <c r="M1017" s="110">
        <v>27.6</v>
      </c>
      <c r="N1017" s="110">
        <v>46.1</v>
      </c>
      <c r="O1017" s="110">
        <v>72</v>
      </c>
      <c r="P1017" s="110">
        <v>11.9</v>
      </c>
      <c r="Q1017" s="110">
        <v>44.4</v>
      </c>
    </row>
    <row r="1018" spans="1:17" ht="63.75" x14ac:dyDescent="0.2">
      <c r="A1018" s="108" t="s">
        <v>1886</v>
      </c>
      <c r="B1018" s="110">
        <v>400</v>
      </c>
      <c r="C1018" s="110">
        <v>122</v>
      </c>
      <c r="D1018" s="110">
        <v>30.5</v>
      </c>
      <c r="E1018" s="110">
        <v>52.5</v>
      </c>
      <c r="F1018" s="110">
        <v>34</v>
      </c>
      <c r="G1018" s="110">
        <v>8.5</v>
      </c>
      <c r="H1018" s="110">
        <v>44.1</v>
      </c>
      <c r="I1018" s="110">
        <v>86</v>
      </c>
      <c r="J1018" s="110">
        <v>21.5</v>
      </c>
      <c r="K1018" s="110">
        <v>46.5</v>
      </c>
      <c r="L1018" s="110">
        <v>108</v>
      </c>
      <c r="M1018" s="110">
        <v>27</v>
      </c>
      <c r="N1018" s="110">
        <v>43.5</v>
      </c>
      <c r="O1018" s="110">
        <v>50</v>
      </c>
      <c r="P1018" s="110">
        <v>12.5</v>
      </c>
      <c r="Q1018" s="110">
        <v>50</v>
      </c>
    </row>
    <row r="1019" spans="1:17" ht="63.75" x14ac:dyDescent="0.2">
      <c r="A1019" s="108" t="s">
        <v>1887</v>
      </c>
      <c r="B1019" s="110">
        <v>633</v>
      </c>
      <c r="C1019" s="110">
        <v>165</v>
      </c>
      <c r="D1019" s="110">
        <v>26.1</v>
      </c>
      <c r="E1019" s="110">
        <v>44.8</v>
      </c>
      <c r="F1019" s="110">
        <v>33</v>
      </c>
      <c r="G1019" s="110">
        <v>5.2</v>
      </c>
      <c r="H1019" s="110">
        <v>39.4</v>
      </c>
      <c r="I1019" s="110">
        <v>134</v>
      </c>
      <c r="J1019" s="110">
        <v>21.2</v>
      </c>
      <c r="K1019" s="110">
        <v>46.3</v>
      </c>
      <c r="L1019" s="110">
        <v>192</v>
      </c>
      <c r="M1019" s="110">
        <v>30.3</v>
      </c>
      <c r="N1019" s="110">
        <v>48.4</v>
      </c>
      <c r="O1019" s="110">
        <v>109</v>
      </c>
      <c r="P1019" s="110">
        <v>17.2</v>
      </c>
      <c r="Q1019" s="110">
        <v>49.5</v>
      </c>
    </row>
    <row r="1020" spans="1:17" ht="63.75" x14ac:dyDescent="0.2">
      <c r="A1020" s="108" t="s">
        <v>1888</v>
      </c>
      <c r="B1020" s="109">
        <v>1421</v>
      </c>
      <c r="C1020" s="110">
        <v>425</v>
      </c>
      <c r="D1020" s="110">
        <v>29.9</v>
      </c>
      <c r="E1020" s="110">
        <v>44.7</v>
      </c>
      <c r="F1020" s="110">
        <v>90</v>
      </c>
      <c r="G1020" s="110">
        <v>6.3</v>
      </c>
      <c r="H1020" s="110">
        <v>52.2</v>
      </c>
      <c r="I1020" s="110">
        <v>338</v>
      </c>
      <c r="J1020" s="110">
        <v>23.8</v>
      </c>
      <c r="K1020" s="110">
        <v>49.1</v>
      </c>
      <c r="L1020" s="110">
        <v>418</v>
      </c>
      <c r="M1020" s="110">
        <v>29.4</v>
      </c>
      <c r="N1020" s="110">
        <v>44.7</v>
      </c>
      <c r="O1020" s="110">
        <v>150</v>
      </c>
      <c r="P1020" s="110">
        <v>10.6</v>
      </c>
      <c r="Q1020" s="110">
        <v>50</v>
      </c>
    </row>
    <row r="1021" spans="1:17" ht="76.5" x14ac:dyDescent="0.2">
      <c r="A1021" s="108" t="s">
        <v>1889</v>
      </c>
      <c r="B1021" s="109">
        <v>1718</v>
      </c>
      <c r="C1021" s="110">
        <v>486</v>
      </c>
      <c r="D1021" s="110">
        <v>28.3</v>
      </c>
      <c r="E1021" s="110">
        <v>44.2</v>
      </c>
      <c r="F1021" s="110">
        <v>121</v>
      </c>
      <c r="G1021" s="110">
        <v>7</v>
      </c>
      <c r="H1021" s="110">
        <v>46.3</v>
      </c>
      <c r="I1021" s="110">
        <v>447</v>
      </c>
      <c r="J1021" s="110">
        <v>26</v>
      </c>
      <c r="K1021" s="110">
        <v>49.2</v>
      </c>
      <c r="L1021" s="110">
        <v>490</v>
      </c>
      <c r="M1021" s="110">
        <v>28.5</v>
      </c>
      <c r="N1021" s="110">
        <v>45.7</v>
      </c>
      <c r="O1021" s="110">
        <v>174</v>
      </c>
      <c r="P1021" s="110">
        <v>10.1</v>
      </c>
      <c r="Q1021" s="110">
        <v>52.3</v>
      </c>
    </row>
    <row r="1022" spans="1:17" ht="76.5" x14ac:dyDescent="0.2">
      <c r="A1022" s="108" t="s">
        <v>1890</v>
      </c>
      <c r="B1022" s="110">
        <v>268</v>
      </c>
      <c r="C1022" s="110">
        <v>93</v>
      </c>
      <c r="D1022" s="110">
        <v>34.700000000000003</v>
      </c>
      <c r="E1022" s="110">
        <v>50.5</v>
      </c>
      <c r="F1022" s="110">
        <v>16</v>
      </c>
      <c r="G1022" s="110">
        <v>6</v>
      </c>
      <c r="H1022" s="110">
        <v>56.3</v>
      </c>
      <c r="I1022" s="110">
        <v>52</v>
      </c>
      <c r="J1022" s="110">
        <v>19.399999999999999</v>
      </c>
      <c r="K1022" s="110">
        <v>46.2</v>
      </c>
      <c r="L1022" s="110">
        <v>81</v>
      </c>
      <c r="M1022" s="110">
        <v>30.2</v>
      </c>
      <c r="N1022" s="110">
        <v>51.9</v>
      </c>
      <c r="O1022" s="110">
        <v>26</v>
      </c>
      <c r="P1022" s="110">
        <v>9.6999999999999993</v>
      </c>
      <c r="Q1022" s="110">
        <v>50</v>
      </c>
    </row>
    <row r="1023" spans="1:17" ht="51" x14ac:dyDescent="0.2">
      <c r="A1023" s="108" t="s">
        <v>1891</v>
      </c>
      <c r="B1023" s="110">
        <v>234</v>
      </c>
      <c r="C1023" s="110">
        <v>49</v>
      </c>
      <c r="D1023" s="110">
        <v>20.9</v>
      </c>
      <c r="E1023" s="110">
        <v>46.9</v>
      </c>
      <c r="F1023" s="110">
        <v>18</v>
      </c>
      <c r="G1023" s="110">
        <v>7.7</v>
      </c>
      <c r="H1023" s="110">
        <v>50</v>
      </c>
      <c r="I1023" s="110">
        <v>48</v>
      </c>
      <c r="J1023" s="110">
        <v>20.5</v>
      </c>
      <c r="K1023" s="110">
        <v>45.8</v>
      </c>
      <c r="L1023" s="110">
        <v>87</v>
      </c>
      <c r="M1023" s="110">
        <v>37.200000000000003</v>
      </c>
      <c r="N1023" s="110">
        <v>48.3</v>
      </c>
      <c r="O1023" s="110">
        <v>32</v>
      </c>
      <c r="P1023" s="110">
        <v>13.7</v>
      </c>
      <c r="Q1023" s="110">
        <v>43.8</v>
      </c>
    </row>
    <row r="1024" spans="1:17" ht="63.75" x14ac:dyDescent="0.2">
      <c r="A1024" s="108" t="s">
        <v>1892</v>
      </c>
      <c r="B1024" s="110">
        <v>620</v>
      </c>
      <c r="C1024" s="110">
        <v>82</v>
      </c>
      <c r="D1024" s="110">
        <v>13.2</v>
      </c>
      <c r="E1024" s="110">
        <v>57.3</v>
      </c>
      <c r="F1024" s="110">
        <v>39</v>
      </c>
      <c r="G1024" s="110">
        <v>6.3</v>
      </c>
      <c r="H1024" s="110">
        <v>43.6</v>
      </c>
      <c r="I1024" s="110">
        <v>79</v>
      </c>
      <c r="J1024" s="110">
        <v>12.7</v>
      </c>
      <c r="K1024" s="110">
        <v>43</v>
      </c>
      <c r="L1024" s="110">
        <v>223</v>
      </c>
      <c r="M1024" s="110">
        <v>36</v>
      </c>
      <c r="N1024" s="110">
        <v>46.2</v>
      </c>
      <c r="O1024" s="110">
        <v>197</v>
      </c>
      <c r="P1024" s="110">
        <v>31.8</v>
      </c>
      <c r="Q1024" s="110">
        <v>51.8</v>
      </c>
    </row>
    <row r="1025" spans="1:17" ht="76.5" x14ac:dyDescent="0.2">
      <c r="A1025" s="108" t="s">
        <v>1893</v>
      </c>
      <c r="B1025" s="109">
        <v>1293</v>
      </c>
      <c r="C1025" s="110">
        <v>318</v>
      </c>
      <c r="D1025" s="110">
        <v>24.6</v>
      </c>
      <c r="E1025" s="110">
        <v>54.7</v>
      </c>
      <c r="F1025" s="110">
        <v>105</v>
      </c>
      <c r="G1025" s="110">
        <v>8.1</v>
      </c>
      <c r="H1025" s="110">
        <v>41</v>
      </c>
      <c r="I1025" s="110">
        <v>331</v>
      </c>
      <c r="J1025" s="110">
        <v>25.6</v>
      </c>
      <c r="K1025" s="110">
        <v>50.2</v>
      </c>
      <c r="L1025" s="110">
        <v>390</v>
      </c>
      <c r="M1025" s="110">
        <v>30.2</v>
      </c>
      <c r="N1025" s="110">
        <v>47.4</v>
      </c>
      <c r="O1025" s="110">
        <v>149</v>
      </c>
      <c r="P1025" s="110">
        <v>11.5</v>
      </c>
      <c r="Q1025" s="110">
        <v>45</v>
      </c>
    </row>
    <row r="1026" spans="1:17" ht="63.75" x14ac:dyDescent="0.2">
      <c r="A1026" s="108" t="s">
        <v>1894</v>
      </c>
      <c r="B1026" s="110">
        <v>501</v>
      </c>
      <c r="C1026" s="110">
        <v>125</v>
      </c>
      <c r="D1026" s="110">
        <v>25</v>
      </c>
      <c r="E1026" s="110">
        <v>45.6</v>
      </c>
      <c r="F1026" s="110">
        <v>22</v>
      </c>
      <c r="G1026" s="110">
        <v>4.4000000000000004</v>
      </c>
      <c r="H1026" s="110">
        <v>54.5</v>
      </c>
      <c r="I1026" s="110">
        <v>123</v>
      </c>
      <c r="J1026" s="110">
        <v>24.6</v>
      </c>
      <c r="K1026" s="110">
        <v>44.7</v>
      </c>
      <c r="L1026" s="110">
        <v>161</v>
      </c>
      <c r="M1026" s="110">
        <v>32.1</v>
      </c>
      <c r="N1026" s="110">
        <v>45.3</v>
      </c>
      <c r="O1026" s="110">
        <v>70</v>
      </c>
      <c r="P1026" s="110">
        <v>14</v>
      </c>
      <c r="Q1026" s="110">
        <v>51.4</v>
      </c>
    </row>
    <row r="1027" spans="1:17" ht="63.75" x14ac:dyDescent="0.2">
      <c r="A1027" s="108" t="s">
        <v>1895</v>
      </c>
      <c r="B1027" s="110">
        <v>593</v>
      </c>
      <c r="C1027" s="110">
        <v>149</v>
      </c>
      <c r="D1027" s="110">
        <v>25.1</v>
      </c>
      <c r="E1027" s="110">
        <v>46.3</v>
      </c>
      <c r="F1027" s="110">
        <v>30</v>
      </c>
      <c r="G1027" s="110">
        <v>5.0999999999999996</v>
      </c>
      <c r="H1027" s="110">
        <v>53.3</v>
      </c>
      <c r="I1027" s="110">
        <v>115</v>
      </c>
      <c r="J1027" s="110">
        <v>19.399999999999999</v>
      </c>
      <c r="K1027" s="110">
        <v>48.7</v>
      </c>
      <c r="L1027" s="110">
        <v>171</v>
      </c>
      <c r="M1027" s="110">
        <v>28.8</v>
      </c>
      <c r="N1027" s="110">
        <v>48.5</v>
      </c>
      <c r="O1027" s="110">
        <v>128</v>
      </c>
      <c r="P1027" s="110">
        <v>21.6</v>
      </c>
      <c r="Q1027" s="110">
        <v>53.9</v>
      </c>
    </row>
    <row r="1028" spans="1:17" ht="51" x14ac:dyDescent="0.2">
      <c r="A1028" s="108" t="s">
        <v>1896</v>
      </c>
      <c r="B1028" s="109">
        <v>1627</v>
      </c>
      <c r="C1028" s="110">
        <v>509</v>
      </c>
      <c r="D1028" s="110">
        <v>31.3</v>
      </c>
      <c r="E1028" s="110">
        <v>49.5</v>
      </c>
      <c r="F1028" s="110">
        <v>164</v>
      </c>
      <c r="G1028" s="110">
        <v>10.1</v>
      </c>
      <c r="H1028" s="110">
        <v>47.6</v>
      </c>
      <c r="I1028" s="110">
        <v>373</v>
      </c>
      <c r="J1028" s="110">
        <v>22.9</v>
      </c>
      <c r="K1028" s="110">
        <v>52</v>
      </c>
      <c r="L1028" s="110">
        <v>361</v>
      </c>
      <c r="M1028" s="110">
        <v>22.2</v>
      </c>
      <c r="N1028" s="110">
        <v>51.8</v>
      </c>
      <c r="O1028" s="110">
        <v>220</v>
      </c>
      <c r="P1028" s="110">
        <v>13.5</v>
      </c>
      <c r="Q1028" s="110">
        <v>49.1</v>
      </c>
    </row>
    <row r="1029" spans="1:17" ht="51" x14ac:dyDescent="0.2">
      <c r="A1029" s="108" t="s">
        <v>1897</v>
      </c>
      <c r="B1029" s="110">
        <v>52</v>
      </c>
      <c r="C1029" s="110">
        <v>18</v>
      </c>
      <c r="D1029" s="110">
        <v>34.6</v>
      </c>
      <c r="E1029" s="110">
        <v>38.9</v>
      </c>
      <c r="F1029" s="110">
        <v>3</v>
      </c>
      <c r="G1029" s="110">
        <v>5.8</v>
      </c>
      <c r="H1029" s="110">
        <v>66.7</v>
      </c>
      <c r="I1029" s="110">
        <v>13</v>
      </c>
      <c r="J1029" s="110">
        <v>25</v>
      </c>
      <c r="K1029" s="110">
        <v>61.5</v>
      </c>
      <c r="L1029" s="110">
        <v>14</v>
      </c>
      <c r="M1029" s="110">
        <v>26.9</v>
      </c>
      <c r="N1029" s="110">
        <v>42.9</v>
      </c>
      <c r="O1029" s="110">
        <v>4</v>
      </c>
      <c r="P1029" s="110">
        <v>7.7</v>
      </c>
      <c r="Q1029" s="110">
        <v>25</v>
      </c>
    </row>
    <row r="1030" spans="1:17" ht="51" x14ac:dyDescent="0.2">
      <c r="A1030" s="108" t="s">
        <v>1898</v>
      </c>
      <c r="B1030" s="109">
        <v>1617</v>
      </c>
      <c r="C1030" s="110">
        <v>471</v>
      </c>
      <c r="D1030" s="110">
        <v>29.1</v>
      </c>
      <c r="E1030" s="110">
        <v>49.5</v>
      </c>
      <c r="F1030" s="110">
        <v>110</v>
      </c>
      <c r="G1030" s="110">
        <v>6.8</v>
      </c>
      <c r="H1030" s="110">
        <v>39.1</v>
      </c>
      <c r="I1030" s="110">
        <v>444</v>
      </c>
      <c r="J1030" s="110">
        <v>27.5</v>
      </c>
      <c r="K1030" s="110">
        <v>50.9</v>
      </c>
      <c r="L1030" s="110">
        <v>437</v>
      </c>
      <c r="M1030" s="110">
        <v>27</v>
      </c>
      <c r="N1030" s="110">
        <v>48.5</v>
      </c>
      <c r="O1030" s="110">
        <v>155</v>
      </c>
      <c r="P1030" s="110">
        <v>9.6</v>
      </c>
      <c r="Q1030" s="110">
        <v>49</v>
      </c>
    </row>
    <row r="1031" spans="1:17" ht="51" x14ac:dyDescent="0.2">
      <c r="A1031" s="108" t="s">
        <v>1899</v>
      </c>
      <c r="B1031" s="109">
        <v>1385</v>
      </c>
      <c r="C1031" s="110">
        <v>400</v>
      </c>
      <c r="D1031" s="110">
        <v>28.9</v>
      </c>
      <c r="E1031" s="110">
        <v>48</v>
      </c>
      <c r="F1031" s="110">
        <v>90</v>
      </c>
      <c r="G1031" s="110">
        <v>6.5</v>
      </c>
      <c r="H1031" s="110">
        <v>52.2</v>
      </c>
      <c r="I1031" s="110">
        <v>368</v>
      </c>
      <c r="J1031" s="110">
        <v>26.6</v>
      </c>
      <c r="K1031" s="110">
        <v>47.6</v>
      </c>
      <c r="L1031" s="110">
        <v>382</v>
      </c>
      <c r="M1031" s="110">
        <v>27.6</v>
      </c>
      <c r="N1031" s="110">
        <v>49.2</v>
      </c>
      <c r="O1031" s="110">
        <v>145</v>
      </c>
      <c r="P1031" s="110">
        <v>10.5</v>
      </c>
      <c r="Q1031" s="110">
        <v>49</v>
      </c>
    </row>
    <row r="1032" spans="1:17" ht="63.75" x14ac:dyDescent="0.2">
      <c r="A1032" s="108" t="s">
        <v>1900</v>
      </c>
      <c r="B1032" s="110">
        <v>84</v>
      </c>
      <c r="C1032" s="110">
        <v>16</v>
      </c>
      <c r="D1032" s="110">
        <v>19</v>
      </c>
      <c r="E1032" s="110">
        <v>43.8</v>
      </c>
      <c r="F1032" s="110">
        <v>6</v>
      </c>
      <c r="G1032" s="110">
        <v>7.1</v>
      </c>
      <c r="H1032" s="110">
        <v>16.7</v>
      </c>
      <c r="I1032" s="110">
        <v>19</v>
      </c>
      <c r="J1032" s="110">
        <v>22.6</v>
      </c>
      <c r="K1032" s="110">
        <v>47.4</v>
      </c>
      <c r="L1032" s="110">
        <v>31</v>
      </c>
      <c r="M1032" s="110">
        <v>36.9</v>
      </c>
      <c r="N1032" s="110">
        <v>38.700000000000003</v>
      </c>
      <c r="O1032" s="110">
        <v>12</v>
      </c>
      <c r="P1032" s="110">
        <v>14.3</v>
      </c>
      <c r="Q1032" s="110">
        <v>75</v>
      </c>
    </row>
    <row r="1033" spans="1:17" ht="63.75" x14ac:dyDescent="0.2">
      <c r="A1033" s="108" t="s">
        <v>1901</v>
      </c>
      <c r="B1033" s="110">
        <v>575</v>
      </c>
      <c r="C1033" s="110">
        <v>125</v>
      </c>
      <c r="D1033" s="110">
        <v>21.7</v>
      </c>
      <c r="E1033" s="110">
        <v>51.2</v>
      </c>
      <c r="F1033" s="110">
        <v>35</v>
      </c>
      <c r="G1033" s="110">
        <v>6.1</v>
      </c>
      <c r="H1033" s="110">
        <v>37.1</v>
      </c>
      <c r="I1033" s="110">
        <v>118</v>
      </c>
      <c r="J1033" s="110">
        <v>20.5</v>
      </c>
      <c r="K1033" s="110">
        <v>46.6</v>
      </c>
      <c r="L1033" s="110">
        <v>211</v>
      </c>
      <c r="M1033" s="110">
        <v>36.700000000000003</v>
      </c>
      <c r="N1033" s="110">
        <v>44.1</v>
      </c>
      <c r="O1033" s="110">
        <v>86</v>
      </c>
      <c r="P1033" s="110">
        <v>15</v>
      </c>
      <c r="Q1033" s="110">
        <v>59.3</v>
      </c>
    </row>
    <row r="1034" spans="1:17" ht="51" x14ac:dyDescent="0.2">
      <c r="A1034" s="108" t="s">
        <v>1902</v>
      </c>
      <c r="B1034" s="110">
        <v>743</v>
      </c>
      <c r="C1034" s="110">
        <v>183</v>
      </c>
      <c r="D1034" s="110">
        <v>24.6</v>
      </c>
      <c r="E1034" s="110">
        <v>43.7</v>
      </c>
      <c r="F1034" s="110">
        <v>64</v>
      </c>
      <c r="G1034" s="110">
        <v>8.6</v>
      </c>
      <c r="H1034" s="110">
        <v>37.5</v>
      </c>
      <c r="I1034" s="110">
        <v>181</v>
      </c>
      <c r="J1034" s="110">
        <v>24.4</v>
      </c>
      <c r="K1034" s="110">
        <v>50.3</v>
      </c>
      <c r="L1034" s="110">
        <v>227</v>
      </c>
      <c r="M1034" s="110">
        <v>30.6</v>
      </c>
      <c r="N1034" s="110">
        <v>45.4</v>
      </c>
      <c r="O1034" s="110">
        <v>88</v>
      </c>
      <c r="P1034" s="110">
        <v>11.8</v>
      </c>
      <c r="Q1034" s="110">
        <v>47.7</v>
      </c>
    </row>
    <row r="1035" spans="1:17" ht="76.5" x14ac:dyDescent="0.2">
      <c r="A1035" s="108" t="s">
        <v>1903</v>
      </c>
      <c r="B1035" s="109">
        <v>2256</v>
      </c>
      <c r="C1035" s="110">
        <v>516</v>
      </c>
      <c r="D1035" s="110">
        <v>22.9</v>
      </c>
      <c r="E1035" s="110">
        <v>49.4</v>
      </c>
      <c r="F1035" s="110">
        <v>183</v>
      </c>
      <c r="G1035" s="110">
        <v>8.1</v>
      </c>
      <c r="H1035" s="110">
        <v>51.4</v>
      </c>
      <c r="I1035" s="110">
        <v>600</v>
      </c>
      <c r="J1035" s="110">
        <v>26.6</v>
      </c>
      <c r="K1035" s="110">
        <v>49.3</v>
      </c>
      <c r="L1035" s="110">
        <v>677</v>
      </c>
      <c r="M1035" s="110">
        <v>30</v>
      </c>
      <c r="N1035" s="110">
        <v>46.5</v>
      </c>
      <c r="O1035" s="110">
        <v>280</v>
      </c>
      <c r="P1035" s="110">
        <v>12.4</v>
      </c>
      <c r="Q1035" s="110">
        <v>54.3</v>
      </c>
    </row>
    <row r="1036" spans="1:17" ht="63.75" x14ac:dyDescent="0.2">
      <c r="A1036" s="108" t="s">
        <v>1904</v>
      </c>
      <c r="B1036" s="110">
        <v>800</v>
      </c>
      <c r="C1036" s="110">
        <v>163</v>
      </c>
      <c r="D1036" s="110">
        <v>20.399999999999999</v>
      </c>
      <c r="E1036" s="110">
        <v>57.1</v>
      </c>
      <c r="F1036" s="110">
        <v>53</v>
      </c>
      <c r="G1036" s="110">
        <v>6.6</v>
      </c>
      <c r="H1036" s="110">
        <v>49.1</v>
      </c>
      <c r="I1036" s="110">
        <v>149</v>
      </c>
      <c r="J1036" s="110">
        <v>18.600000000000001</v>
      </c>
      <c r="K1036" s="110">
        <v>43.6</v>
      </c>
      <c r="L1036" s="110">
        <v>263</v>
      </c>
      <c r="M1036" s="110">
        <v>32.9</v>
      </c>
      <c r="N1036" s="110">
        <v>51.7</v>
      </c>
      <c r="O1036" s="110">
        <v>172</v>
      </c>
      <c r="P1036" s="110">
        <v>21.5</v>
      </c>
      <c r="Q1036" s="110">
        <v>45.9</v>
      </c>
    </row>
    <row r="1037" spans="1:17" ht="51" x14ac:dyDescent="0.2">
      <c r="A1037" s="108" t="s">
        <v>1905</v>
      </c>
      <c r="B1037" s="110">
        <v>572</v>
      </c>
      <c r="C1037" s="110">
        <v>155</v>
      </c>
      <c r="D1037" s="110">
        <v>27.1</v>
      </c>
      <c r="E1037" s="110">
        <v>42.6</v>
      </c>
      <c r="F1037" s="110">
        <v>50</v>
      </c>
      <c r="G1037" s="110">
        <v>8.6999999999999993</v>
      </c>
      <c r="H1037" s="110">
        <v>50</v>
      </c>
      <c r="I1037" s="110">
        <v>135</v>
      </c>
      <c r="J1037" s="110">
        <v>23.6</v>
      </c>
      <c r="K1037" s="110">
        <v>50.4</v>
      </c>
      <c r="L1037" s="110">
        <v>178</v>
      </c>
      <c r="M1037" s="110">
        <v>31.1</v>
      </c>
      <c r="N1037" s="110">
        <v>47.8</v>
      </c>
      <c r="O1037" s="110">
        <v>54</v>
      </c>
      <c r="P1037" s="110">
        <v>9.4</v>
      </c>
      <c r="Q1037" s="110">
        <v>44.4</v>
      </c>
    </row>
    <row r="1038" spans="1:17" ht="63.75" x14ac:dyDescent="0.2">
      <c r="A1038" s="108" t="s">
        <v>1906</v>
      </c>
      <c r="B1038" s="109">
        <v>1105</v>
      </c>
      <c r="C1038" s="110">
        <v>233</v>
      </c>
      <c r="D1038" s="110">
        <v>21.1</v>
      </c>
      <c r="E1038" s="110">
        <v>44.6</v>
      </c>
      <c r="F1038" s="110">
        <v>88</v>
      </c>
      <c r="G1038" s="110">
        <v>8</v>
      </c>
      <c r="H1038" s="110">
        <v>45.5</v>
      </c>
      <c r="I1038" s="110">
        <v>224</v>
      </c>
      <c r="J1038" s="110">
        <v>20.3</v>
      </c>
      <c r="K1038" s="110">
        <v>48.2</v>
      </c>
      <c r="L1038" s="110">
        <v>383</v>
      </c>
      <c r="M1038" s="110">
        <v>34.700000000000003</v>
      </c>
      <c r="N1038" s="110">
        <v>48.8</v>
      </c>
      <c r="O1038" s="110">
        <v>177</v>
      </c>
      <c r="P1038" s="110">
        <v>16</v>
      </c>
      <c r="Q1038" s="110">
        <v>48.6</v>
      </c>
    </row>
    <row r="1039" spans="1:17" ht="51" x14ac:dyDescent="0.2">
      <c r="A1039" s="108" t="s">
        <v>1907</v>
      </c>
      <c r="B1039" s="109">
        <v>1093</v>
      </c>
      <c r="C1039" s="110">
        <v>287</v>
      </c>
      <c r="D1039" s="110">
        <v>26.3</v>
      </c>
      <c r="E1039" s="110">
        <v>47.4</v>
      </c>
      <c r="F1039" s="110">
        <v>87</v>
      </c>
      <c r="G1039" s="110">
        <v>8</v>
      </c>
      <c r="H1039" s="110">
        <v>50.6</v>
      </c>
      <c r="I1039" s="110">
        <v>241</v>
      </c>
      <c r="J1039" s="110">
        <v>22</v>
      </c>
      <c r="K1039" s="110">
        <v>48.1</v>
      </c>
      <c r="L1039" s="110">
        <v>353</v>
      </c>
      <c r="M1039" s="110">
        <v>32.299999999999997</v>
      </c>
      <c r="N1039" s="110">
        <v>47.9</v>
      </c>
      <c r="O1039" s="110">
        <v>125</v>
      </c>
      <c r="P1039" s="110">
        <v>11.4</v>
      </c>
      <c r="Q1039" s="110">
        <v>47.2</v>
      </c>
    </row>
    <row r="1040" spans="1:17" ht="63.75" x14ac:dyDescent="0.2">
      <c r="A1040" s="108" t="s">
        <v>1908</v>
      </c>
      <c r="B1040" s="110">
        <v>733</v>
      </c>
      <c r="C1040" s="110">
        <v>203</v>
      </c>
      <c r="D1040" s="110">
        <v>27.7</v>
      </c>
      <c r="E1040" s="110">
        <v>45.3</v>
      </c>
      <c r="F1040" s="110">
        <v>67</v>
      </c>
      <c r="G1040" s="110">
        <v>9.1</v>
      </c>
      <c r="H1040" s="110">
        <v>44.8</v>
      </c>
      <c r="I1040" s="110">
        <v>198</v>
      </c>
      <c r="J1040" s="110">
        <v>27</v>
      </c>
      <c r="K1040" s="110">
        <v>44.9</v>
      </c>
      <c r="L1040" s="110">
        <v>193</v>
      </c>
      <c r="M1040" s="110">
        <v>26.3</v>
      </c>
      <c r="N1040" s="110">
        <v>45.1</v>
      </c>
      <c r="O1040" s="110">
        <v>72</v>
      </c>
      <c r="P1040" s="110">
        <v>9.8000000000000007</v>
      </c>
      <c r="Q1040" s="110">
        <v>47.2</v>
      </c>
    </row>
    <row r="1041" spans="1:17" ht="51" x14ac:dyDescent="0.2">
      <c r="A1041" s="108" t="s">
        <v>1909</v>
      </c>
      <c r="B1041" s="110">
        <v>520</v>
      </c>
      <c r="C1041" s="110">
        <v>135</v>
      </c>
      <c r="D1041" s="110">
        <v>26</v>
      </c>
      <c r="E1041" s="110">
        <v>51.1</v>
      </c>
      <c r="F1041" s="110">
        <v>27</v>
      </c>
      <c r="G1041" s="110">
        <v>5.2</v>
      </c>
      <c r="H1041" s="110">
        <v>40.700000000000003</v>
      </c>
      <c r="I1041" s="110">
        <v>156</v>
      </c>
      <c r="J1041" s="110">
        <v>30</v>
      </c>
      <c r="K1041" s="110">
        <v>46.2</v>
      </c>
      <c r="L1041" s="110">
        <v>128</v>
      </c>
      <c r="M1041" s="110">
        <v>24.6</v>
      </c>
      <c r="N1041" s="110">
        <v>46.1</v>
      </c>
      <c r="O1041" s="110">
        <v>74</v>
      </c>
      <c r="P1041" s="110">
        <v>14.2</v>
      </c>
      <c r="Q1041" s="110">
        <v>51.4</v>
      </c>
    </row>
    <row r="1042" spans="1:17" ht="51" x14ac:dyDescent="0.2">
      <c r="A1042" s="108" t="s">
        <v>1910</v>
      </c>
      <c r="B1042" s="110">
        <v>487</v>
      </c>
      <c r="C1042" s="110">
        <v>134</v>
      </c>
      <c r="D1042" s="110">
        <v>27.5</v>
      </c>
      <c r="E1042" s="110">
        <v>51.5</v>
      </c>
      <c r="F1042" s="110">
        <v>42</v>
      </c>
      <c r="G1042" s="110">
        <v>8.6</v>
      </c>
      <c r="H1042" s="110">
        <v>59.5</v>
      </c>
      <c r="I1042" s="110">
        <v>95</v>
      </c>
      <c r="J1042" s="110">
        <v>19.5</v>
      </c>
      <c r="K1042" s="110">
        <v>48.4</v>
      </c>
      <c r="L1042" s="110">
        <v>164</v>
      </c>
      <c r="M1042" s="110">
        <v>33.700000000000003</v>
      </c>
      <c r="N1042" s="110">
        <v>44.5</v>
      </c>
      <c r="O1042" s="110">
        <v>52</v>
      </c>
      <c r="P1042" s="110">
        <v>10.7</v>
      </c>
      <c r="Q1042" s="110">
        <v>53.8</v>
      </c>
    </row>
    <row r="1043" spans="1:17" ht="51" x14ac:dyDescent="0.2">
      <c r="A1043" s="108" t="s">
        <v>1911</v>
      </c>
      <c r="B1043" s="110">
        <v>714</v>
      </c>
      <c r="C1043" s="110">
        <v>158</v>
      </c>
      <c r="D1043" s="110">
        <v>22.1</v>
      </c>
      <c r="E1043" s="110">
        <v>45.6</v>
      </c>
      <c r="F1043" s="110">
        <v>51</v>
      </c>
      <c r="G1043" s="110">
        <v>7.1</v>
      </c>
      <c r="H1043" s="110">
        <v>39.200000000000003</v>
      </c>
      <c r="I1043" s="110">
        <v>150</v>
      </c>
      <c r="J1043" s="110">
        <v>21</v>
      </c>
      <c r="K1043" s="110">
        <v>48</v>
      </c>
      <c r="L1043" s="110">
        <v>278</v>
      </c>
      <c r="M1043" s="110">
        <v>38.9</v>
      </c>
      <c r="N1043" s="110">
        <v>46.4</v>
      </c>
      <c r="O1043" s="110">
        <v>77</v>
      </c>
      <c r="P1043" s="110">
        <v>10.8</v>
      </c>
      <c r="Q1043" s="110">
        <v>46.8</v>
      </c>
    </row>
    <row r="1044" spans="1:17" ht="51" x14ac:dyDescent="0.2">
      <c r="A1044" s="108" t="s">
        <v>1912</v>
      </c>
      <c r="B1044" s="110">
        <v>535</v>
      </c>
      <c r="C1044" s="110">
        <v>117</v>
      </c>
      <c r="D1044" s="110">
        <v>21.9</v>
      </c>
      <c r="E1044" s="110">
        <v>52.1</v>
      </c>
      <c r="F1044" s="110">
        <v>32</v>
      </c>
      <c r="G1044" s="110">
        <v>6</v>
      </c>
      <c r="H1044" s="110">
        <v>34.4</v>
      </c>
      <c r="I1044" s="110">
        <v>119</v>
      </c>
      <c r="J1044" s="110">
        <v>22.2</v>
      </c>
      <c r="K1044" s="110">
        <v>44.5</v>
      </c>
      <c r="L1044" s="110">
        <v>182</v>
      </c>
      <c r="M1044" s="110">
        <v>34</v>
      </c>
      <c r="N1044" s="110">
        <v>48.4</v>
      </c>
      <c r="O1044" s="110">
        <v>85</v>
      </c>
      <c r="P1044" s="110">
        <v>15.9</v>
      </c>
      <c r="Q1044" s="110">
        <v>48.2</v>
      </c>
    </row>
    <row r="1045" spans="1:17" ht="51" x14ac:dyDescent="0.2">
      <c r="A1045" s="108" t="s">
        <v>1913</v>
      </c>
      <c r="B1045" s="109">
        <v>1010</v>
      </c>
      <c r="C1045" s="110">
        <v>297</v>
      </c>
      <c r="D1045" s="110">
        <v>29.4</v>
      </c>
      <c r="E1045" s="110">
        <v>43.4</v>
      </c>
      <c r="F1045" s="110">
        <v>78</v>
      </c>
      <c r="G1045" s="110">
        <v>7.7</v>
      </c>
      <c r="H1045" s="110">
        <v>42.3</v>
      </c>
      <c r="I1045" s="110">
        <v>238</v>
      </c>
      <c r="J1045" s="110">
        <v>23.6</v>
      </c>
      <c r="K1045" s="110">
        <v>48.3</v>
      </c>
      <c r="L1045" s="110">
        <v>287</v>
      </c>
      <c r="M1045" s="110">
        <v>28.4</v>
      </c>
      <c r="N1045" s="110">
        <v>45.3</v>
      </c>
      <c r="O1045" s="110">
        <v>110</v>
      </c>
      <c r="P1045" s="110">
        <v>10.9</v>
      </c>
      <c r="Q1045" s="110">
        <v>44.5</v>
      </c>
    </row>
    <row r="1046" spans="1:17" ht="51" x14ac:dyDescent="0.2">
      <c r="A1046" s="108" t="s">
        <v>1914</v>
      </c>
      <c r="B1046" s="110">
        <v>481</v>
      </c>
      <c r="C1046" s="110">
        <v>154</v>
      </c>
      <c r="D1046" s="110">
        <v>32</v>
      </c>
      <c r="E1046" s="110">
        <v>46.8</v>
      </c>
      <c r="F1046" s="110">
        <v>36</v>
      </c>
      <c r="G1046" s="110">
        <v>7.5</v>
      </c>
      <c r="H1046" s="110">
        <v>38.9</v>
      </c>
      <c r="I1046" s="110">
        <v>121</v>
      </c>
      <c r="J1046" s="110">
        <v>25.2</v>
      </c>
      <c r="K1046" s="110">
        <v>47.1</v>
      </c>
      <c r="L1046" s="110">
        <v>130</v>
      </c>
      <c r="M1046" s="110">
        <v>27</v>
      </c>
      <c r="N1046" s="110">
        <v>43.8</v>
      </c>
      <c r="O1046" s="110">
        <v>40</v>
      </c>
      <c r="P1046" s="110">
        <v>8.3000000000000007</v>
      </c>
      <c r="Q1046" s="110">
        <v>47.5</v>
      </c>
    </row>
    <row r="1047" spans="1:17" ht="63.75" x14ac:dyDescent="0.2">
      <c r="A1047" s="108" t="s">
        <v>1915</v>
      </c>
      <c r="B1047" s="110">
        <v>748</v>
      </c>
      <c r="C1047" s="110">
        <v>200</v>
      </c>
      <c r="D1047" s="110">
        <v>26.7</v>
      </c>
      <c r="E1047" s="110">
        <v>51</v>
      </c>
      <c r="F1047" s="110">
        <v>55</v>
      </c>
      <c r="G1047" s="110">
        <v>7.4</v>
      </c>
      <c r="H1047" s="110">
        <v>49.1</v>
      </c>
      <c r="I1047" s="110">
        <v>168</v>
      </c>
      <c r="J1047" s="110">
        <v>22.5</v>
      </c>
      <c r="K1047" s="110">
        <v>50</v>
      </c>
      <c r="L1047" s="110">
        <v>259</v>
      </c>
      <c r="M1047" s="110">
        <v>34.6</v>
      </c>
      <c r="N1047" s="110">
        <v>45.2</v>
      </c>
      <c r="O1047" s="110">
        <v>66</v>
      </c>
      <c r="P1047" s="110">
        <v>8.8000000000000007</v>
      </c>
      <c r="Q1047" s="110">
        <v>54.5</v>
      </c>
    </row>
    <row r="1048" spans="1:17" ht="51" x14ac:dyDescent="0.2">
      <c r="A1048" s="108" t="s">
        <v>1916</v>
      </c>
      <c r="B1048" s="110">
        <v>197</v>
      </c>
      <c r="C1048" s="110">
        <v>61</v>
      </c>
      <c r="D1048" s="110">
        <v>31</v>
      </c>
      <c r="E1048" s="110">
        <v>54.1</v>
      </c>
      <c r="F1048" s="110">
        <v>14</v>
      </c>
      <c r="G1048" s="110">
        <v>7.1</v>
      </c>
      <c r="H1048" s="110">
        <v>57.1</v>
      </c>
      <c r="I1048" s="110">
        <v>47</v>
      </c>
      <c r="J1048" s="110">
        <v>23.9</v>
      </c>
      <c r="K1048" s="110">
        <v>44.7</v>
      </c>
      <c r="L1048" s="110">
        <v>63</v>
      </c>
      <c r="M1048" s="110">
        <v>32</v>
      </c>
      <c r="N1048" s="110">
        <v>47.6</v>
      </c>
      <c r="O1048" s="110">
        <v>12</v>
      </c>
      <c r="P1048" s="110">
        <v>6.1</v>
      </c>
      <c r="Q1048" s="110">
        <v>41.7</v>
      </c>
    </row>
    <row r="1049" spans="1:17" ht="51" x14ac:dyDescent="0.2">
      <c r="A1049" s="108" t="s">
        <v>1917</v>
      </c>
      <c r="B1049" s="110">
        <v>450</v>
      </c>
      <c r="C1049" s="110">
        <v>127</v>
      </c>
      <c r="D1049" s="110">
        <v>28.2</v>
      </c>
      <c r="E1049" s="110">
        <v>50.4</v>
      </c>
      <c r="F1049" s="110">
        <v>25</v>
      </c>
      <c r="G1049" s="110">
        <v>5.6</v>
      </c>
      <c r="H1049" s="110">
        <v>32</v>
      </c>
      <c r="I1049" s="110">
        <v>113</v>
      </c>
      <c r="J1049" s="110">
        <v>25.1</v>
      </c>
      <c r="K1049" s="110">
        <v>50.4</v>
      </c>
      <c r="L1049" s="110">
        <v>130</v>
      </c>
      <c r="M1049" s="110">
        <v>28.9</v>
      </c>
      <c r="N1049" s="110">
        <v>47.7</v>
      </c>
      <c r="O1049" s="110">
        <v>55</v>
      </c>
      <c r="P1049" s="110">
        <v>12.2</v>
      </c>
      <c r="Q1049" s="110">
        <v>43.6</v>
      </c>
    </row>
    <row r="1050" spans="1:17" ht="51" x14ac:dyDescent="0.2">
      <c r="A1050" s="108" t="s">
        <v>1918</v>
      </c>
      <c r="B1050" s="110">
        <v>212</v>
      </c>
      <c r="C1050" s="110">
        <v>56</v>
      </c>
      <c r="D1050" s="110">
        <v>26.4</v>
      </c>
      <c r="E1050" s="110">
        <v>53.6</v>
      </c>
      <c r="F1050" s="110">
        <v>12</v>
      </c>
      <c r="G1050" s="110">
        <v>5.7</v>
      </c>
      <c r="H1050" s="110">
        <v>58.3</v>
      </c>
      <c r="I1050" s="110">
        <v>52</v>
      </c>
      <c r="J1050" s="110">
        <v>24.5</v>
      </c>
      <c r="K1050" s="110">
        <v>38.5</v>
      </c>
      <c r="L1050" s="110">
        <v>62</v>
      </c>
      <c r="M1050" s="110">
        <v>29.2</v>
      </c>
      <c r="N1050" s="110">
        <v>40.299999999999997</v>
      </c>
      <c r="O1050" s="110">
        <v>30</v>
      </c>
      <c r="P1050" s="110">
        <v>14.2</v>
      </c>
      <c r="Q1050" s="110">
        <v>53.3</v>
      </c>
    </row>
    <row r="1051" spans="1:17" ht="63.75" x14ac:dyDescent="0.2">
      <c r="A1051" s="108" t="s">
        <v>1919</v>
      </c>
      <c r="B1051" s="109">
        <v>1682</v>
      </c>
      <c r="C1051" s="110">
        <v>416</v>
      </c>
      <c r="D1051" s="110">
        <v>24.7</v>
      </c>
      <c r="E1051" s="110">
        <v>52.9</v>
      </c>
      <c r="F1051" s="110">
        <v>112</v>
      </c>
      <c r="G1051" s="110">
        <v>6.7</v>
      </c>
      <c r="H1051" s="110">
        <v>38.4</v>
      </c>
      <c r="I1051" s="110">
        <v>394</v>
      </c>
      <c r="J1051" s="110">
        <v>23.4</v>
      </c>
      <c r="K1051" s="110">
        <v>47.5</v>
      </c>
      <c r="L1051" s="110">
        <v>559</v>
      </c>
      <c r="M1051" s="110">
        <v>33.200000000000003</v>
      </c>
      <c r="N1051" s="110">
        <v>46.9</v>
      </c>
      <c r="O1051" s="110">
        <v>201</v>
      </c>
      <c r="P1051" s="110">
        <v>12</v>
      </c>
      <c r="Q1051" s="110">
        <v>51.2</v>
      </c>
    </row>
    <row r="1052" spans="1:17" ht="51" x14ac:dyDescent="0.2">
      <c r="A1052" s="108" t="s">
        <v>1920</v>
      </c>
      <c r="B1052" s="110">
        <v>696</v>
      </c>
      <c r="C1052" s="110">
        <v>198</v>
      </c>
      <c r="D1052" s="110">
        <v>28.4</v>
      </c>
      <c r="E1052" s="110">
        <v>43.4</v>
      </c>
      <c r="F1052" s="110">
        <v>49</v>
      </c>
      <c r="G1052" s="110">
        <v>7</v>
      </c>
      <c r="H1052" s="110">
        <v>40.799999999999997</v>
      </c>
      <c r="I1052" s="110">
        <v>202</v>
      </c>
      <c r="J1052" s="110">
        <v>29</v>
      </c>
      <c r="K1052" s="110">
        <v>45</v>
      </c>
      <c r="L1052" s="110">
        <v>174</v>
      </c>
      <c r="M1052" s="110">
        <v>25</v>
      </c>
      <c r="N1052" s="110">
        <v>48.3</v>
      </c>
      <c r="O1052" s="110">
        <v>73</v>
      </c>
      <c r="P1052" s="110">
        <v>10.5</v>
      </c>
      <c r="Q1052" s="110">
        <v>42.5</v>
      </c>
    </row>
    <row r="1053" spans="1:17" ht="51" x14ac:dyDescent="0.2">
      <c r="A1053" s="108" t="s">
        <v>1921</v>
      </c>
      <c r="B1053" s="110">
        <v>202</v>
      </c>
      <c r="C1053" s="110">
        <v>37</v>
      </c>
      <c r="D1053" s="110">
        <v>18.3</v>
      </c>
      <c r="E1053" s="110">
        <v>37.799999999999997</v>
      </c>
      <c r="F1053" s="110">
        <v>13</v>
      </c>
      <c r="G1053" s="110">
        <v>6.4</v>
      </c>
      <c r="H1053" s="110">
        <v>61.5</v>
      </c>
      <c r="I1053" s="110">
        <v>40</v>
      </c>
      <c r="J1053" s="110">
        <v>19.8</v>
      </c>
      <c r="K1053" s="110">
        <v>55</v>
      </c>
      <c r="L1053" s="110">
        <v>74</v>
      </c>
      <c r="M1053" s="110">
        <v>36.6</v>
      </c>
      <c r="N1053" s="110">
        <v>54.1</v>
      </c>
      <c r="O1053" s="110">
        <v>38</v>
      </c>
      <c r="P1053" s="110">
        <v>18.8</v>
      </c>
      <c r="Q1053" s="110">
        <v>42.1</v>
      </c>
    </row>
    <row r="1054" spans="1:17" ht="63.75" x14ac:dyDescent="0.2">
      <c r="A1054" s="108" t="s">
        <v>1922</v>
      </c>
      <c r="B1054" s="110">
        <v>93</v>
      </c>
      <c r="C1054" s="110">
        <v>25</v>
      </c>
      <c r="D1054" s="110">
        <v>26.9</v>
      </c>
      <c r="E1054" s="110">
        <v>48</v>
      </c>
      <c r="F1054" s="110">
        <v>4</v>
      </c>
      <c r="G1054" s="110">
        <v>4.3</v>
      </c>
      <c r="H1054" s="110">
        <v>25</v>
      </c>
      <c r="I1054" s="110">
        <v>24</v>
      </c>
      <c r="J1054" s="110">
        <v>25.8</v>
      </c>
      <c r="K1054" s="110">
        <v>33.299999999999997</v>
      </c>
      <c r="L1054" s="110">
        <v>30</v>
      </c>
      <c r="M1054" s="110">
        <v>32.299999999999997</v>
      </c>
      <c r="N1054" s="110">
        <v>46.7</v>
      </c>
      <c r="O1054" s="110">
        <v>10</v>
      </c>
      <c r="P1054" s="110">
        <v>10.8</v>
      </c>
      <c r="Q1054" s="110">
        <v>40</v>
      </c>
    </row>
    <row r="1055" spans="1:17" ht="51" x14ac:dyDescent="0.2">
      <c r="A1055" s="108" t="s">
        <v>1923</v>
      </c>
      <c r="B1055" s="110">
        <v>474</v>
      </c>
      <c r="C1055" s="110">
        <v>130</v>
      </c>
      <c r="D1055" s="110">
        <v>27.4</v>
      </c>
      <c r="E1055" s="110">
        <v>46.2</v>
      </c>
      <c r="F1055" s="110">
        <v>29</v>
      </c>
      <c r="G1055" s="110">
        <v>6.1</v>
      </c>
      <c r="H1055" s="110">
        <v>48.3</v>
      </c>
      <c r="I1055" s="110">
        <v>128</v>
      </c>
      <c r="J1055" s="110">
        <v>27</v>
      </c>
      <c r="K1055" s="110">
        <v>48.4</v>
      </c>
      <c r="L1055" s="110">
        <v>139</v>
      </c>
      <c r="M1055" s="110">
        <v>29.3</v>
      </c>
      <c r="N1055" s="110">
        <v>46</v>
      </c>
      <c r="O1055" s="110">
        <v>48</v>
      </c>
      <c r="P1055" s="110">
        <v>10.1</v>
      </c>
      <c r="Q1055" s="110">
        <v>45.8</v>
      </c>
    </row>
    <row r="1056" spans="1:17" ht="51" x14ac:dyDescent="0.2">
      <c r="A1056" s="108" t="s">
        <v>1924</v>
      </c>
      <c r="B1056" s="110">
        <v>535</v>
      </c>
      <c r="C1056" s="110">
        <v>157</v>
      </c>
      <c r="D1056" s="110">
        <v>29.3</v>
      </c>
      <c r="E1056" s="110">
        <v>55.4</v>
      </c>
      <c r="F1056" s="110">
        <v>41</v>
      </c>
      <c r="G1056" s="110">
        <v>7.7</v>
      </c>
      <c r="H1056" s="110">
        <v>39</v>
      </c>
      <c r="I1056" s="110">
        <v>134</v>
      </c>
      <c r="J1056" s="110">
        <v>25</v>
      </c>
      <c r="K1056" s="110">
        <v>48.5</v>
      </c>
      <c r="L1056" s="110">
        <v>149</v>
      </c>
      <c r="M1056" s="110">
        <v>27.9</v>
      </c>
      <c r="N1056" s="110">
        <v>45</v>
      </c>
      <c r="O1056" s="110">
        <v>54</v>
      </c>
      <c r="P1056" s="110">
        <v>10.1</v>
      </c>
      <c r="Q1056" s="110">
        <v>40.700000000000003</v>
      </c>
    </row>
    <row r="1057" spans="1:17" ht="63.75" x14ac:dyDescent="0.2">
      <c r="A1057" s="108" t="s">
        <v>1925</v>
      </c>
      <c r="B1057" s="110">
        <v>953</v>
      </c>
      <c r="C1057" s="110">
        <v>215</v>
      </c>
      <c r="D1057" s="110">
        <v>22.6</v>
      </c>
      <c r="E1057" s="110">
        <v>47.9</v>
      </c>
      <c r="F1057" s="110">
        <v>69</v>
      </c>
      <c r="G1057" s="110">
        <v>7.2</v>
      </c>
      <c r="H1057" s="110">
        <v>37.700000000000003</v>
      </c>
      <c r="I1057" s="110">
        <v>213</v>
      </c>
      <c r="J1057" s="110">
        <v>22.4</v>
      </c>
      <c r="K1057" s="110">
        <v>47.4</v>
      </c>
      <c r="L1057" s="110">
        <v>324</v>
      </c>
      <c r="M1057" s="110">
        <v>34</v>
      </c>
      <c r="N1057" s="110">
        <v>47.5</v>
      </c>
      <c r="O1057" s="110">
        <v>132</v>
      </c>
      <c r="P1057" s="110">
        <v>13.9</v>
      </c>
      <c r="Q1057" s="110">
        <v>47.7</v>
      </c>
    </row>
    <row r="1058" spans="1:17" ht="51" x14ac:dyDescent="0.2">
      <c r="A1058" s="108" t="s">
        <v>1926</v>
      </c>
      <c r="B1058" s="110">
        <v>357</v>
      </c>
      <c r="C1058" s="110">
        <v>76</v>
      </c>
      <c r="D1058" s="110">
        <v>21.3</v>
      </c>
      <c r="E1058" s="110">
        <v>55.3</v>
      </c>
      <c r="F1058" s="110">
        <v>29</v>
      </c>
      <c r="G1058" s="110">
        <v>8.1</v>
      </c>
      <c r="H1058" s="110">
        <v>37.9</v>
      </c>
      <c r="I1058" s="110">
        <v>95</v>
      </c>
      <c r="J1058" s="110">
        <v>26.6</v>
      </c>
      <c r="K1058" s="110">
        <v>45.3</v>
      </c>
      <c r="L1058" s="110">
        <v>109</v>
      </c>
      <c r="M1058" s="110">
        <v>30.5</v>
      </c>
      <c r="N1058" s="110">
        <v>46.8</v>
      </c>
      <c r="O1058" s="110">
        <v>48</v>
      </c>
      <c r="P1058" s="110">
        <v>13.4</v>
      </c>
      <c r="Q1058" s="110">
        <v>52.1</v>
      </c>
    </row>
    <row r="1059" spans="1:17" ht="51" x14ac:dyDescent="0.2">
      <c r="A1059" s="108" t="s">
        <v>1927</v>
      </c>
      <c r="B1059" s="110">
        <v>300</v>
      </c>
      <c r="C1059" s="110">
        <v>79</v>
      </c>
      <c r="D1059" s="110">
        <v>26.3</v>
      </c>
      <c r="E1059" s="110">
        <v>46.8</v>
      </c>
      <c r="F1059" s="110">
        <v>16</v>
      </c>
      <c r="G1059" s="110">
        <v>5.3</v>
      </c>
      <c r="H1059" s="110">
        <v>43.8</v>
      </c>
      <c r="I1059" s="110">
        <v>62</v>
      </c>
      <c r="J1059" s="110">
        <v>20.7</v>
      </c>
      <c r="K1059" s="110">
        <v>51.6</v>
      </c>
      <c r="L1059" s="110">
        <v>91</v>
      </c>
      <c r="M1059" s="110">
        <v>30.3</v>
      </c>
      <c r="N1059" s="110">
        <v>42.9</v>
      </c>
      <c r="O1059" s="110">
        <v>52</v>
      </c>
      <c r="P1059" s="110">
        <v>17.3</v>
      </c>
      <c r="Q1059" s="110">
        <v>51.9</v>
      </c>
    </row>
    <row r="1060" spans="1:17" ht="63.75" x14ac:dyDescent="0.2">
      <c r="A1060" s="108" t="s">
        <v>1928</v>
      </c>
      <c r="B1060" s="110">
        <v>536</v>
      </c>
      <c r="C1060" s="110">
        <v>96</v>
      </c>
      <c r="D1060" s="110">
        <v>17.899999999999999</v>
      </c>
      <c r="E1060" s="110">
        <v>46.9</v>
      </c>
      <c r="F1060" s="110">
        <v>39</v>
      </c>
      <c r="G1060" s="110">
        <v>7.3</v>
      </c>
      <c r="H1060" s="110">
        <v>46.2</v>
      </c>
      <c r="I1060" s="110">
        <v>87</v>
      </c>
      <c r="J1060" s="110">
        <v>16.2</v>
      </c>
      <c r="K1060" s="110">
        <v>50.6</v>
      </c>
      <c r="L1060" s="110">
        <v>166</v>
      </c>
      <c r="M1060" s="110">
        <v>31</v>
      </c>
      <c r="N1060" s="110">
        <v>46.4</v>
      </c>
      <c r="O1060" s="110">
        <v>148</v>
      </c>
      <c r="P1060" s="110">
        <v>27.6</v>
      </c>
      <c r="Q1060" s="110">
        <v>52</v>
      </c>
    </row>
    <row r="1061" spans="1:17" ht="51" x14ac:dyDescent="0.2">
      <c r="A1061" s="108" t="s">
        <v>1929</v>
      </c>
      <c r="B1061" s="110">
        <v>729</v>
      </c>
      <c r="C1061" s="110">
        <v>191</v>
      </c>
      <c r="D1061" s="110">
        <v>26.2</v>
      </c>
      <c r="E1061" s="110">
        <v>46.1</v>
      </c>
      <c r="F1061" s="110">
        <v>49</v>
      </c>
      <c r="G1061" s="110">
        <v>6.7</v>
      </c>
      <c r="H1061" s="110">
        <v>38.799999999999997</v>
      </c>
      <c r="I1061" s="110">
        <v>162</v>
      </c>
      <c r="J1061" s="110">
        <v>22.2</v>
      </c>
      <c r="K1061" s="110">
        <v>49.4</v>
      </c>
      <c r="L1061" s="110">
        <v>245</v>
      </c>
      <c r="M1061" s="110">
        <v>33.6</v>
      </c>
      <c r="N1061" s="110">
        <v>45.3</v>
      </c>
      <c r="O1061" s="110">
        <v>82</v>
      </c>
      <c r="P1061" s="110">
        <v>11.2</v>
      </c>
      <c r="Q1061" s="110">
        <v>50</v>
      </c>
    </row>
    <row r="1062" spans="1:17" ht="51" x14ac:dyDescent="0.2">
      <c r="A1062" s="108" t="s">
        <v>1930</v>
      </c>
      <c r="B1062" s="110">
        <v>146</v>
      </c>
      <c r="C1062" s="110">
        <v>29</v>
      </c>
      <c r="D1062" s="110">
        <v>19.899999999999999</v>
      </c>
      <c r="E1062" s="110">
        <v>44.8</v>
      </c>
      <c r="F1062" s="110">
        <v>3</v>
      </c>
      <c r="G1062" s="110">
        <v>2.1</v>
      </c>
      <c r="H1062" s="110">
        <v>33.299999999999997</v>
      </c>
      <c r="I1062" s="110">
        <v>33</v>
      </c>
      <c r="J1062" s="110">
        <v>22.6</v>
      </c>
      <c r="K1062" s="110">
        <v>45.5</v>
      </c>
      <c r="L1062" s="110">
        <v>47</v>
      </c>
      <c r="M1062" s="110">
        <v>32.200000000000003</v>
      </c>
      <c r="N1062" s="110">
        <v>55.3</v>
      </c>
      <c r="O1062" s="110">
        <v>34</v>
      </c>
      <c r="P1062" s="110">
        <v>23.3</v>
      </c>
      <c r="Q1062" s="110">
        <v>52.9</v>
      </c>
    </row>
    <row r="1063" spans="1:17" ht="63.75" x14ac:dyDescent="0.2">
      <c r="A1063" s="108" t="s">
        <v>1931</v>
      </c>
      <c r="B1063" s="109">
        <v>1191</v>
      </c>
      <c r="C1063" s="110">
        <v>208</v>
      </c>
      <c r="D1063" s="110">
        <v>17.5</v>
      </c>
      <c r="E1063" s="110">
        <v>45.2</v>
      </c>
      <c r="F1063" s="110">
        <v>62</v>
      </c>
      <c r="G1063" s="110">
        <v>5.2</v>
      </c>
      <c r="H1063" s="110">
        <v>51.6</v>
      </c>
      <c r="I1063" s="110">
        <v>173</v>
      </c>
      <c r="J1063" s="110">
        <v>14.5</v>
      </c>
      <c r="K1063" s="110">
        <v>49.7</v>
      </c>
      <c r="L1063" s="110">
        <v>430</v>
      </c>
      <c r="M1063" s="110">
        <v>36.1</v>
      </c>
      <c r="N1063" s="110">
        <v>46</v>
      </c>
      <c r="O1063" s="110">
        <v>318</v>
      </c>
      <c r="P1063" s="110">
        <v>26.7</v>
      </c>
      <c r="Q1063" s="110">
        <v>50</v>
      </c>
    </row>
    <row r="1064" spans="1:17" ht="63.75" x14ac:dyDescent="0.2">
      <c r="A1064" s="108" t="s">
        <v>1932</v>
      </c>
      <c r="B1064" s="110">
        <v>743</v>
      </c>
      <c r="C1064" s="110">
        <v>193</v>
      </c>
      <c r="D1064" s="110">
        <v>26</v>
      </c>
      <c r="E1064" s="110">
        <v>57</v>
      </c>
      <c r="F1064" s="110">
        <v>59</v>
      </c>
      <c r="G1064" s="110">
        <v>7.9</v>
      </c>
      <c r="H1064" s="110">
        <v>40.700000000000003</v>
      </c>
      <c r="I1064" s="110">
        <v>160</v>
      </c>
      <c r="J1064" s="110">
        <v>21.5</v>
      </c>
      <c r="K1064" s="110">
        <v>45</v>
      </c>
      <c r="L1064" s="110">
        <v>229</v>
      </c>
      <c r="M1064" s="110">
        <v>30.8</v>
      </c>
      <c r="N1064" s="110">
        <v>44.5</v>
      </c>
      <c r="O1064" s="110">
        <v>102</v>
      </c>
      <c r="P1064" s="110">
        <v>13.7</v>
      </c>
      <c r="Q1064" s="110">
        <v>43.1</v>
      </c>
    </row>
    <row r="1065" spans="1:17" ht="63.75" x14ac:dyDescent="0.2">
      <c r="A1065" s="108" t="s">
        <v>1933</v>
      </c>
      <c r="B1065" s="110">
        <v>517</v>
      </c>
      <c r="C1065" s="110">
        <v>140</v>
      </c>
      <c r="D1065" s="110">
        <v>27.1</v>
      </c>
      <c r="E1065" s="110">
        <v>45.7</v>
      </c>
      <c r="F1065" s="110">
        <v>38</v>
      </c>
      <c r="G1065" s="110">
        <v>7.4</v>
      </c>
      <c r="H1065" s="110">
        <v>44.7</v>
      </c>
      <c r="I1065" s="110">
        <v>109</v>
      </c>
      <c r="J1065" s="110">
        <v>21.1</v>
      </c>
      <c r="K1065" s="110">
        <v>47.7</v>
      </c>
      <c r="L1065" s="110">
        <v>157</v>
      </c>
      <c r="M1065" s="110">
        <v>30.4</v>
      </c>
      <c r="N1065" s="110">
        <v>49</v>
      </c>
      <c r="O1065" s="110">
        <v>73</v>
      </c>
      <c r="P1065" s="110">
        <v>14.1</v>
      </c>
      <c r="Q1065" s="110">
        <v>43.8</v>
      </c>
    </row>
    <row r="1066" spans="1:17" ht="63.75" x14ac:dyDescent="0.2">
      <c r="A1066" s="108" t="s">
        <v>1934</v>
      </c>
      <c r="B1066" s="110">
        <v>689</v>
      </c>
      <c r="C1066" s="110">
        <v>170</v>
      </c>
      <c r="D1066" s="110">
        <v>24.7</v>
      </c>
      <c r="E1066" s="110">
        <v>51.2</v>
      </c>
      <c r="F1066" s="110">
        <v>56</v>
      </c>
      <c r="G1066" s="110">
        <v>8.1</v>
      </c>
      <c r="H1066" s="110">
        <v>37.5</v>
      </c>
      <c r="I1066" s="110">
        <v>188</v>
      </c>
      <c r="J1066" s="110">
        <v>27.3</v>
      </c>
      <c r="K1066" s="110">
        <v>45.7</v>
      </c>
      <c r="L1066" s="110">
        <v>207</v>
      </c>
      <c r="M1066" s="110">
        <v>30</v>
      </c>
      <c r="N1066" s="110">
        <v>50.2</v>
      </c>
      <c r="O1066" s="110">
        <v>68</v>
      </c>
      <c r="P1066" s="110">
        <v>9.9</v>
      </c>
      <c r="Q1066" s="110">
        <v>44.1</v>
      </c>
    </row>
    <row r="1067" spans="1:17" ht="51" x14ac:dyDescent="0.2">
      <c r="A1067" s="108" t="s">
        <v>1935</v>
      </c>
      <c r="B1067" s="110">
        <v>452</v>
      </c>
      <c r="C1067" s="110">
        <v>129</v>
      </c>
      <c r="D1067" s="110">
        <v>28.5</v>
      </c>
      <c r="E1067" s="110">
        <v>41.1</v>
      </c>
      <c r="F1067" s="110">
        <v>24</v>
      </c>
      <c r="G1067" s="110">
        <v>5.3</v>
      </c>
      <c r="H1067" s="110">
        <v>37.5</v>
      </c>
      <c r="I1067" s="110">
        <v>90</v>
      </c>
      <c r="J1067" s="110">
        <v>19.899999999999999</v>
      </c>
      <c r="K1067" s="110">
        <v>48.9</v>
      </c>
      <c r="L1067" s="110">
        <v>129</v>
      </c>
      <c r="M1067" s="110">
        <v>28.5</v>
      </c>
      <c r="N1067" s="110">
        <v>47.3</v>
      </c>
      <c r="O1067" s="110">
        <v>80</v>
      </c>
      <c r="P1067" s="110">
        <v>17.7</v>
      </c>
      <c r="Q1067" s="110">
        <v>46.3</v>
      </c>
    </row>
    <row r="1068" spans="1:17" ht="51" x14ac:dyDescent="0.2">
      <c r="A1068" s="108" t="s">
        <v>1936</v>
      </c>
      <c r="B1068" s="109">
        <v>1004</v>
      </c>
      <c r="C1068" s="110">
        <v>213</v>
      </c>
      <c r="D1068" s="110">
        <v>21.2</v>
      </c>
      <c r="E1068" s="110">
        <v>42.3</v>
      </c>
      <c r="F1068" s="110">
        <v>62</v>
      </c>
      <c r="G1068" s="110">
        <v>6.2</v>
      </c>
      <c r="H1068" s="110">
        <v>37.1</v>
      </c>
      <c r="I1068" s="110">
        <v>164</v>
      </c>
      <c r="J1068" s="110">
        <v>16.3</v>
      </c>
      <c r="K1068" s="110">
        <v>53.7</v>
      </c>
      <c r="L1068" s="110">
        <v>389</v>
      </c>
      <c r="M1068" s="110">
        <v>38.700000000000003</v>
      </c>
      <c r="N1068" s="110">
        <v>50.6</v>
      </c>
      <c r="O1068" s="110">
        <v>176</v>
      </c>
      <c r="P1068" s="110">
        <v>17.5</v>
      </c>
      <c r="Q1068" s="110">
        <v>47.7</v>
      </c>
    </row>
    <row r="1069" spans="1:17" ht="63.75" x14ac:dyDescent="0.2">
      <c r="A1069" s="108" t="s">
        <v>1937</v>
      </c>
      <c r="B1069" s="110">
        <v>169</v>
      </c>
      <c r="C1069" s="110">
        <v>46</v>
      </c>
      <c r="D1069" s="110">
        <v>27.2</v>
      </c>
      <c r="E1069" s="110">
        <v>58.7</v>
      </c>
      <c r="F1069" s="110">
        <v>8</v>
      </c>
      <c r="G1069" s="110">
        <v>4.7</v>
      </c>
      <c r="H1069" s="110">
        <v>50</v>
      </c>
      <c r="I1069" s="110">
        <v>28</v>
      </c>
      <c r="J1069" s="110">
        <v>16.600000000000001</v>
      </c>
      <c r="K1069" s="110">
        <v>53.6</v>
      </c>
      <c r="L1069" s="110">
        <v>63</v>
      </c>
      <c r="M1069" s="110">
        <v>37.299999999999997</v>
      </c>
      <c r="N1069" s="110">
        <v>47.6</v>
      </c>
      <c r="O1069" s="110">
        <v>24</v>
      </c>
      <c r="P1069" s="110">
        <v>14.2</v>
      </c>
      <c r="Q1069" s="110">
        <v>58.3</v>
      </c>
    </row>
    <row r="1070" spans="1:17" ht="51" x14ac:dyDescent="0.2">
      <c r="A1070" s="108" t="s">
        <v>1938</v>
      </c>
      <c r="B1070" s="110">
        <v>158</v>
      </c>
      <c r="C1070" s="110">
        <v>39</v>
      </c>
      <c r="D1070" s="110">
        <v>24.7</v>
      </c>
      <c r="E1070" s="110">
        <v>59</v>
      </c>
      <c r="F1070" s="110">
        <v>9</v>
      </c>
      <c r="G1070" s="110">
        <v>5.7</v>
      </c>
      <c r="H1070" s="110">
        <v>22.2</v>
      </c>
      <c r="I1070" s="110">
        <v>41</v>
      </c>
      <c r="J1070" s="110">
        <v>25.9</v>
      </c>
      <c r="K1070" s="110">
        <v>46.3</v>
      </c>
      <c r="L1070" s="110">
        <v>40</v>
      </c>
      <c r="M1070" s="110">
        <v>25.3</v>
      </c>
      <c r="N1070" s="110">
        <v>40</v>
      </c>
      <c r="O1070" s="110">
        <v>29</v>
      </c>
      <c r="P1070" s="110">
        <v>18.399999999999999</v>
      </c>
      <c r="Q1070" s="110">
        <v>44.8</v>
      </c>
    </row>
    <row r="1071" spans="1:17" ht="51" x14ac:dyDescent="0.2">
      <c r="A1071" s="108" t="s">
        <v>1939</v>
      </c>
      <c r="B1071" s="110">
        <v>310</v>
      </c>
      <c r="C1071" s="110">
        <v>86</v>
      </c>
      <c r="D1071" s="110">
        <v>27.7</v>
      </c>
      <c r="E1071" s="110">
        <v>53.5</v>
      </c>
      <c r="F1071" s="110">
        <v>18</v>
      </c>
      <c r="G1071" s="110">
        <v>5.8</v>
      </c>
      <c r="H1071" s="110">
        <v>44.4</v>
      </c>
      <c r="I1071" s="110">
        <v>76</v>
      </c>
      <c r="J1071" s="110">
        <v>24.5</v>
      </c>
      <c r="K1071" s="110">
        <v>48.7</v>
      </c>
      <c r="L1071" s="110">
        <v>77</v>
      </c>
      <c r="M1071" s="110">
        <v>24.8</v>
      </c>
      <c r="N1071" s="110">
        <v>48.1</v>
      </c>
      <c r="O1071" s="110">
        <v>53</v>
      </c>
      <c r="P1071" s="110">
        <v>17.100000000000001</v>
      </c>
      <c r="Q1071" s="110">
        <v>47.2</v>
      </c>
    </row>
    <row r="1072" spans="1:17" ht="63.75" x14ac:dyDescent="0.2">
      <c r="A1072" s="108" t="s">
        <v>1940</v>
      </c>
      <c r="B1072" s="110">
        <v>371</v>
      </c>
      <c r="C1072" s="110">
        <v>92</v>
      </c>
      <c r="D1072" s="110">
        <v>24.8</v>
      </c>
      <c r="E1072" s="110">
        <v>40.200000000000003</v>
      </c>
      <c r="F1072" s="110">
        <v>34</v>
      </c>
      <c r="G1072" s="110">
        <v>9.1999999999999993</v>
      </c>
      <c r="H1072" s="110">
        <v>38.200000000000003</v>
      </c>
      <c r="I1072" s="110">
        <v>75</v>
      </c>
      <c r="J1072" s="110">
        <v>20.2</v>
      </c>
      <c r="K1072" s="110">
        <v>45.3</v>
      </c>
      <c r="L1072" s="110">
        <v>125</v>
      </c>
      <c r="M1072" s="110">
        <v>33.700000000000003</v>
      </c>
      <c r="N1072" s="110">
        <v>46.4</v>
      </c>
      <c r="O1072" s="110">
        <v>45</v>
      </c>
      <c r="P1072" s="110">
        <v>12.1</v>
      </c>
      <c r="Q1072" s="110">
        <v>48.9</v>
      </c>
    </row>
    <row r="1073" spans="1:17" ht="63.75" x14ac:dyDescent="0.2">
      <c r="A1073" s="108" t="s">
        <v>1941</v>
      </c>
      <c r="B1073" s="110">
        <v>306</v>
      </c>
      <c r="C1073" s="110">
        <v>72</v>
      </c>
      <c r="D1073" s="110">
        <v>23.5</v>
      </c>
      <c r="E1073" s="110">
        <v>48.6</v>
      </c>
      <c r="F1073" s="110">
        <v>33</v>
      </c>
      <c r="G1073" s="110">
        <v>10.8</v>
      </c>
      <c r="H1073" s="110">
        <v>33.299999999999997</v>
      </c>
      <c r="I1073" s="110">
        <v>69</v>
      </c>
      <c r="J1073" s="110">
        <v>22.5</v>
      </c>
      <c r="K1073" s="110">
        <v>47.8</v>
      </c>
      <c r="L1073" s="110">
        <v>98</v>
      </c>
      <c r="M1073" s="110">
        <v>32</v>
      </c>
      <c r="N1073" s="110">
        <v>49</v>
      </c>
      <c r="O1073" s="110">
        <v>34</v>
      </c>
      <c r="P1073" s="110">
        <v>11.1</v>
      </c>
      <c r="Q1073" s="110">
        <v>47.1</v>
      </c>
    </row>
    <row r="1074" spans="1:17" ht="51" x14ac:dyDescent="0.2">
      <c r="A1074" s="108" t="s">
        <v>1942</v>
      </c>
      <c r="B1074" s="110">
        <v>941</v>
      </c>
      <c r="C1074" s="110">
        <v>220</v>
      </c>
      <c r="D1074" s="110">
        <v>23.4</v>
      </c>
      <c r="E1074" s="110">
        <v>53.6</v>
      </c>
      <c r="F1074" s="110">
        <v>74</v>
      </c>
      <c r="G1074" s="110">
        <v>7.9</v>
      </c>
      <c r="H1074" s="110">
        <v>44.6</v>
      </c>
      <c r="I1074" s="110">
        <v>202</v>
      </c>
      <c r="J1074" s="110">
        <v>21.5</v>
      </c>
      <c r="K1074" s="110">
        <v>48.5</v>
      </c>
      <c r="L1074" s="110">
        <v>286</v>
      </c>
      <c r="M1074" s="110">
        <v>30.4</v>
      </c>
      <c r="N1074" s="110">
        <v>48.6</v>
      </c>
      <c r="O1074" s="110">
        <v>159</v>
      </c>
      <c r="P1074" s="110">
        <v>16.899999999999999</v>
      </c>
      <c r="Q1074" s="110">
        <v>50.3</v>
      </c>
    </row>
    <row r="1075" spans="1:17" ht="51" x14ac:dyDescent="0.2">
      <c r="A1075" s="108" t="s">
        <v>1943</v>
      </c>
      <c r="B1075" s="110">
        <v>354</v>
      </c>
      <c r="C1075" s="110">
        <v>93</v>
      </c>
      <c r="D1075" s="110">
        <v>26.3</v>
      </c>
      <c r="E1075" s="110">
        <v>38.700000000000003</v>
      </c>
      <c r="F1075" s="110">
        <v>25</v>
      </c>
      <c r="G1075" s="110">
        <v>7.1</v>
      </c>
      <c r="H1075" s="110">
        <v>36</v>
      </c>
      <c r="I1075" s="110">
        <v>72</v>
      </c>
      <c r="J1075" s="110">
        <v>20.3</v>
      </c>
      <c r="K1075" s="110">
        <v>52.8</v>
      </c>
      <c r="L1075" s="110">
        <v>109</v>
      </c>
      <c r="M1075" s="110">
        <v>30.8</v>
      </c>
      <c r="N1075" s="110">
        <v>45</v>
      </c>
      <c r="O1075" s="110">
        <v>55</v>
      </c>
      <c r="P1075" s="110">
        <v>15.5</v>
      </c>
      <c r="Q1075" s="110">
        <v>47.3</v>
      </c>
    </row>
    <row r="1076" spans="1:17" ht="51" x14ac:dyDescent="0.2">
      <c r="A1076" s="108" t="s">
        <v>1944</v>
      </c>
      <c r="B1076" s="110">
        <v>270</v>
      </c>
      <c r="C1076" s="110">
        <v>80</v>
      </c>
      <c r="D1076" s="110">
        <v>29.6</v>
      </c>
      <c r="E1076" s="110">
        <v>46.3</v>
      </c>
      <c r="F1076" s="110">
        <v>20</v>
      </c>
      <c r="G1076" s="110">
        <v>7.4</v>
      </c>
      <c r="H1076" s="110">
        <v>35</v>
      </c>
      <c r="I1076" s="110">
        <v>55</v>
      </c>
      <c r="J1076" s="110">
        <v>20.399999999999999</v>
      </c>
      <c r="K1076" s="110">
        <v>43.6</v>
      </c>
      <c r="L1076" s="110">
        <v>73</v>
      </c>
      <c r="M1076" s="110">
        <v>27</v>
      </c>
      <c r="N1076" s="110">
        <v>50.7</v>
      </c>
      <c r="O1076" s="110">
        <v>42</v>
      </c>
      <c r="P1076" s="110">
        <v>15.6</v>
      </c>
      <c r="Q1076" s="110">
        <v>42.9</v>
      </c>
    </row>
    <row r="1077" spans="1:17" ht="51" x14ac:dyDescent="0.2">
      <c r="A1077" s="108" t="s">
        <v>1945</v>
      </c>
      <c r="B1077" s="110">
        <v>356</v>
      </c>
      <c r="C1077" s="110">
        <v>81</v>
      </c>
      <c r="D1077" s="110">
        <v>22.8</v>
      </c>
      <c r="E1077" s="110">
        <v>45.7</v>
      </c>
      <c r="F1077" s="110">
        <v>14</v>
      </c>
      <c r="G1077" s="110">
        <v>3.9</v>
      </c>
      <c r="H1077" s="110">
        <v>50</v>
      </c>
      <c r="I1077" s="110">
        <v>90</v>
      </c>
      <c r="J1077" s="110">
        <v>25.3</v>
      </c>
      <c r="K1077" s="110">
        <v>43.3</v>
      </c>
      <c r="L1077" s="110">
        <v>120</v>
      </c>
      <c r="M1077" s="110">
        <v>33.700000000000003</v>
      </c>
      <c r="N1077" s="110">
        <v>45</v>
      </c>
      <c r="O1077" s="110">
        <v>51</v>
      </c>
      <c r="P1077" s="110">
        <v>14.3</v>
      </c>
      <c r="Q1077" s="110">
        <v>52.9</v>
      </c>
    </row>
    <row r="1078" spans="1:17" ht="51" x14ac:dyDescent="0.2">
      <c r="A1078" s="108" t="s">
        <v>1946</v>
      </c>
      <c r="B1078" s="110">
        <v>361</v>
      </c>
      <c r="C1078" s="110">
        <v>105</v>
      </c>
      <c r="D1078" s="110">
        <v>29.1</v>
      </c>
      <c r="E1078" s="110">
        <v>53.3</v>
      </c>
      <c r="F1078" s="110">
        <v>22</v>
      </c>
      <c r="G1078" s="110">
        <v>6.1</v>
      </c>
      <c r="H1078" s="110">
        <v>54.5</v>
      </c>
      <c r="I1078" s="110">
        <v>87</v>
      </c>
      <c r="J1078" s="110">
        <v>24.1</v>
      </c>
      <c r="K1078" s="110">
        <v>51.7</v>
      </c>
      <c r="L1078" s="110">
        <v>105</v>
      </c>
      <c r="M1078" s="110">
        <v>29.1</v>
      </c>
      <c r="N1078" s="110">
        <v>43.8</v>
      </c>
      <c r="O1078" s="110">
        <v>42</v>
      </c>
      <c r="P1078" s="110">
        <v>11.6</v>
      </c>
      <c r="Q1078" s="110">
        <v>47.6</v>
      </c>
    </row>
    <row r="1079" spans="1:17" ht="51" x14ac:dyDescent="0.2">
      <c r="A1079" s="108" t="s">
        <v>1947</v>
      </c>
      <c r="B1079" s="110">
        <v>338</v>
      </c>
      <c r="C1079" s="110">
        <v>74</v>
      </c>
      <c r="D1079" s="110">
        <v>21.9</v>
      </c>
      <c r="E1079" s="110">
        <v>43.2</v>
      </c>
      <c r="F1079" s="110">
        <v>16</v>
      </c>
      <c r="G1079" s="110">
        <v>4.7</v>
      </c>
      <c r="H1079" s="110">
        <v>56.3</v>
      </c>
      <c r="I1079" s="110">
        <v>51</v>
      </c>
      <c r="J1079" s="110">
        <v>15.1</v>
      </c>
      <c r="K1079" s="110">
        <v>45.1</v>
      </c>
      <c r="L1079" s="110">
        <v>130</v>
      </c>
      <c r="M1079" s="110">
        <v>38.5</v>
      </c>
      <c r="N1079" s="110">
        <v>50</v>
      </c>
      <c r="O1079" s="110">
        <v>67</v>
      </c>
      <c r="P1079" s="110">
        <v>19.8</v>
      </c>
      <c r="Q1079" s="110">
        <v>52.2</v>
      </c>
    </row>
    <row r="1080" spans="1:17" ht="63.75" x14ac:dyDescent="0.2">
      <c r="A1080" s="108" t="s">
        <v>1948</v>
      </c>
      <c r="B1080" s="110">
        <v>304</v>
      </c>
      <c r="C1080" s="110">
        <v>83</v>
      </c>
      <c r="D1080" s="110">
        <v>27.3</v>
      </c>
      <c r="E1080" s="110">
        <v>34.9</v>
      </c>
      <c r="F1080" s="110">
        <v>22</v>
      </c>
      <c r="G1080" s="110">
        <v>7.2</v>
      </c>
      <c r="H1080" s="110">
        <v>50</v>
      </c>
      <c r="I1080" s="110">
        <v>66</v>
      </c>
      <c r="J1080" s="110">
        <v>21.7</v>
      </c>
      <c r="K1080" s="110">
        <v>53</v>
      </c>
      <c r="L1080" s="110">
        <v>97</v>
      </c>
      <c r="M1080" s="110">
        <v>31.9</v>
      </c>
      <c r="N1080" s="110">
        <v>44.3</v>
      </c>
      <c r="O1080" s="110">
        <v>36</v>
      </c>
      <c r="P1080" s="110">
        <v>11.8</v>
      </c>
      <c r="Q1080" s="110">
        <v>55.6</v>
      </c>
    </row>
    <row r="1081" spans="1:17" ht="51" x14ac:dyDescent="0.2">
      <c r="A1081" s="108" t="s">
        <v>1949</v>
      </c>
      <c r="B1081" s="110">
        <v>455</v>
      </c>
      <c r="C1081" s="110">
        <v>107</v>
      </c>
      <c r="D1081" s="110">
        <v>23.5</v>
      </c>
      <c r="E1081" s="110">
        <v>53.3</v>
      </c>
      <c r="F1081" s="110">
        <v>25</v>
      </c>
      <c r="G1081" s="110">
        <v>5.5</v>
      </c>
      <c r="H1081" s="110">
        <v>48</v>
      </c>
      <c r="I1081" s="110">
        <v>88</v>
      </c>
      <c r="J1081" s="110">
        <v>19.3</v>
      </c>
      <c r="K1081" s="110">
        <v>44.3</v>
      </c>
      <c r="L1081" s="110">
        <v>168</v>
      </c>
      <c r="M1081" s="110">
        <v>36.9</v>
      </c>
      <c r="N1081" s="110">
        <v>50.6</v>
      </c>
      <c r="O1081" s="110">
        <v>67</v>
      </c>
      <c r="P1081" s="110">
        <v>14.7</v>
      </c>
      <c r="Q1081" s="110">
        <v>46.3</v>
      </c>
    </row>
    <row r="1082" spans="1:17" ht="63.75" x14ac:dyDescent="0.2">
      <c r="A1082" s="108" t="s">
        <v>1950</v>
      </c>
      <c r="B1082" s="110">
        <v>747</v>
      </c>
      <c r="C1082" s="110">
        <v>155</v>
      </c>
      <c r="D1082" s="110">
        <v>20.7</v>
      </c>
      <c r="E1082" s="110">
        <v>42.6</v>
      </c>
      <c r="F1082" s="110">
        <v>44</v>
      </c>
      <c r="G1082" s="110">
        <v>5.9</v>
      </c>
      <c r="H1082" s="110">
        <v>40.9</v>
      </c>
      <c r="I1082" s="110">
        <v>157</v>
      </c>
      <c r="J1082" s="110">
        <v>21</v>
      </c>
      <c r="K1082" s="110">
        <v>49</v>
      </c>
      <c r="L1082" s="110">
        <v>260</v>
      </c>
      <c r="M1082" s="110">
        <v>34.799999999999997</v>
      </c>
      <c r="N1082" s="110">
        <v>46.5</v>
      </c>
      <c r="O1082" s="110">
        <v>131</v>
      </c>
      <c r="P1082" s="110">
        <v>17.5</v>
      </c>
      <c r="Q1082" s="110">
        <v>49.6</v>
      </c>
    </row>
    <row r="1083" spans="1:17" ht="63.75" x14ac:dyDescent="0.2">
      <c r="A1083" s="108" t="s">
        <v>1951</v>
      </c>
      <c r="B1083" s="110">
        <v>310</v>
      </c>
      <c r="C1083" s="110">
        <v>91</v>
      </c>
      <c r="D1083" s="110">
        <v>29.4</v>
      </c>
      <c r="E1083" s="110">
        <v>42.9</v>
      </c>
      <c r="F1083" s="110">
        <v>33</v>
      </c>
      <c r="G1083" s="110">
        <v>10.6</v>
      </c>
      <c r="H1083" s="110">
        <v>54.5</v>
      </c>
      <c r="I1083" s="110">
        <v>57</v>
      </c>
      <c r="J1083" s="110">
        <v>18.399999999999999</v>
      </c>
      <c r="K1083" s="110">
        <v>49.1</v>
      </c>
      <c r="L1083" s="110">
        <v>86</v>
      </c>
      <c r="M1083" s="110">
        <v>27.7</v>
      </c>
      <c r="N1083" s="110">
        <v>50</v>
      </c>
      <c r="O1083" s="110">
        <v>43</v>
      </c>
      <c r="P1083" s="110">
        <v>13.9</v>
      </c>
      <c r="Q1083" s="110">
        <v>48.8</v>
      </c>
    </row>
    <row r="1084" spans="1:17" ht="51" x14ac:dyDescent="0.2">
      <c r="A1084" s="108" t="s">
        <v>1952</v>
      </c>
      <c r="B1084" s="110">
        <v>448</v>
      </c>
      <c r="C1084" s="110">
        <v>101</v>
      </c>
      <c r="D1084" s="110">
        <v>22.5</v>
      </c>
      <c r="E1084" s="110">
        <v>43.6</v>
      </c>
      <c r="F1084" s="110">
        <v>35</v>
      </c>
      <c r="G1084" s="110">
        <v>7.8</v>
      </c>
      <c r="H1084" s="110">
        <v>37.1</v>
      </c>
      <c r="I1084" s="110">
        <v>89</v>
      </c>
      <c r="J1084" s="110">
        <v>19.899999999999999</v>
      </c>
      <c r="K1084" s="110">
        <v>47.2</v>
      </c>
      <c r="L1084" s="110">
        <v>148</v>
      </c>
      <c r="M1084" s="110">
        <v>33</v>
      </c>
      <c r="N1084" s="110">
        <v>46.6</v>
      </c>
      <c r="O1084" s="110">
        <v>75</v>
      </c>
      <c r="P1084" s="110">
        <v>16.7</v>
      </c>
      <c r="Q1084" s="110">
        <v>54.7</v>
      </c>
    </row>
    <row r="1085" spans="1:17" ht="51" x14ac:dyDescent="0.2">
      <c r="A1085" s="108" t="s">
        <v>1953</v>
      </c>
      <c r="B1085" s="110">
        <v>339</v>
      </c>
      <c r="C1085" s="110">
        <v>59</v>
      </c>
      <c r="D1085" s="110">
        <v>17.399999999999999</v>
      </c>
      <c r="E1085" s="110">
        <v>47.5</v>
      </c>
      <c r="F1085" s="110">
        <v>19</v>
      </c>
      <c r="G1085" s="110">
        <v>5.6</v>
      </c>
      <c r="H1085" s="110">
        <v>52.6</v>
      </c>
      <c r="I1085" s="110">
        <v>62</v>
      </c>
      <c r="J1085" s="110">
        <v>18.3</v>
      </c>
      <c r="K1085" s="110">
        <v>50</v>
      </c>
      <c r="L1085" s="110">
        <v>138</v>
      </c>
      <c r="M1085" s="110">
        <v>40.700000000000003</v>
      </c>
      <c r="N1085" s="110">
        <v>45.7</v>
      </c>
      <c r="O1085" s="110">
        <v>61</v>
      </c>
      <c r="P1085" s="110">
        <v>18</v>
      </c>
      <c r="Q1085" s="110">
        <v>50.8</v>
      </c>
    </row>
    <row r="1086" spans="1:17" ht="51" x14ac:dyDescent="0.2">
      <c r="A1086" s="108" t="s">
        <v>1954</v>
      </c>
      <c r="B1086" s="110">
        <v>606</v>
      </c>
      <c r="C1086" s="110">
        <v>154</v>
      </c>
      <c r="D1086" s="110">
        <v>25.4</v>
      </c>
      <c r="E1086" s="110">
        <v>50.6</v>
      </c>
      <c r="F1086" s="110">
        <v>36</v>
      </c>
      <c r="G1086" s="110">
        <v>5.9</v>
      </c>
      <c r="H1086" s="110">
        <v>38.9</v>
      </c>
      <c r="I1086" s="110">
        <v>149</v>
      </c>
      <c r="J1086" s="110">
        <v>24.6</v>
      </c>
      <c r="K1086" s="110">
        <v>47.7</v>
      </c>
      <c r="L1086" s="110">
        <v>175</v>
      </c>
      <c r="M1086" s="110">
        <v>28.9</v>
      </c>
      <c r="N1086" s="110">
        <v>49.7</v>
      </c>
      <c r="O1086" s="110">
        <v>92</v>
      </c>
      <c r="P1086" s="110">
        <v>15.2</v>
      </c>
      <c r="Q1086" s="110">
        <v>51.1</v>
      </c>
    </row>
    <row r="1087" spans="1:17" ht="51" x14ac:dyDescent="0.2">
      <c r="A1087" s="108" t="s">
        <v>1955</v>
      </c>
      <c r="B1087" s="110">
        <v>192</v>
      </c>
      <c r="C1087" s="110">
        <v>50</v>
      </c>
      <c r="D1087" s="110">
        <v>26</v>
      </c>
      <c r="E1087" s="110">
        <v>50</v>
      </c>
      <c r="F1087" s="110">
        <v>10</v>
      </c>
      <c r="G1087" s="110">
        <v>5.2</v>
      </c>
      <c r="H1087" s="110">
        <v>30</v>
      </c>
      <c r="I1087" s="110">
        <v>34</v>
      </c>
      <c r="J1087" s="110">
        <v>17.7</v>
      </c>
      <c r="K1087" s="110">
        <v>50</v>
      </c>
      <c r="L1087" s="110">
        <v>60</v>
      </c>
      <c r="M1087" s="110">
        <v>31.3</v>
      </c>
      <c r="N1087" s="110">
        <v>43.3</v>
      </c>
      <c r="O1087" s="110">
        <v>38</v>
      </c>
      <c r="P1087" s="110">
        <v>19.8</v>
      </c>
      <c r="Q1087" s="110">
        <v>52.6</v>
      </c>
    </row>
    <row r="1088" spans="1:17" ht="51" x14ac:dyDescent="0.2">
      <c r="A1088" s="108" t="s">
        <v>1956</v>
      </c>
      <c r="B1088" s="110">
        <v>268</v>
      </c>
      <c r="C1088" s="110">
        <v>67</v>
      </c>
      <c r="D1088" s="110">
        <v>25</v>
      </c>
      <c r="E1088" s="110">
        <v>47.8</v>
      </c>
      <c r="F1088" s="110">
        <v>15</v>
      </c>
      <c r="G1088" s="110">
        <v>5.6</v>
      </c>
      <c r="H1088" s="110">
        <v>46.7</v>
      </c>
      <c r="I1088" s="110">
        <v>43</v>
      </c>
      <c r="J1088" s="110">
        <v>16</v>
      </c>
      <c r="K1088" s="110">
        <v>48.8</v>
      </c>
      <c r="L1088" s="110">
        <v>103</v>
      </c>
      <c r="M1088" s="110">
        <v>38.4</v>
      </c>
      <c r="N1088" s="110">
        <v>48.5</v>
      </c>
      <c r="O1088" s="110">
        <v>40</v>
      </c>
      <c r="P1088" s="110">
        <v>14.9</v>
      </c>
      <c r="Q1088" s="110">
        <v>45</v>
      </c>
    </row>
    <row r="1089" spans="1:17" ht="63.75" x14ac:dyDescent="0.2">
      <c r="A1089" s="108" t="s">
        <v>1957</v>
      </c>
      <c r="B1089" s="110">
        <v>137</v>
      </c>
      <c r="C1089" s="110">
        <v>34</v>
      </c>
      <c r="D1089" s="110">
        <v>24.8</v>
      </c>
      <c r="E1089" s="110">
        <v>50</v>
      </c>
      <c r="F1089" s="110">
        <v>13</v>
      </c>
      <c r="G1089" s="110">
        <v>9.5</v>
      </c>
      <c r="H1089" s="110">
        <v>61.5</v>
      </c>
      <c r="I1089" s="110">
        <v>33</v>
      </c>
      <c r="J1089" s="110">
        <v>24.1</v>
      </c>
      <c r="K1089" s="110">
        <v>45.5</v>
      </c>
      <c r="L1089" s="110">
        <v>45</v>
      </c>
      <c r="M1089" s="110">
        <v>32.799999999999997</v>
      </c>
      <c r="N1089" s="110">
        <v>53.3</v>
      </c>
      <c r="O1089" s="110">
        <v>12</v>
      </c>
      <c r="P1089" s="110">
        <v>8.8000000000000007</v>
      </c>
      <c r="Q1089" s="110">
        <v>58.3</v>
      </c>
    </row>
    <row r="1090" spans="1:17" ht="63.75" x14ac:dyDescent="0.2">
      <c r="A1090" s="108" t="s">
        <v>1958</v>
      </c>
      <c r="B1090" s="110">
        <v>206</v>
      </c>
      <c r="C1090" s="110">
        <v>54</v>
      </c>
      <c r="D1090" s="110">
        <v>26.2</v>
      </c>
      <c r="E1090" s="110">
        <v>46.3</v>
      </c>
      <c r="F1090" s="110">
        <v>12</v>
      </c>
      <c r="G1090" s="110">
        <v>5.8</v>
      </c>
      <c r="H1090" s="110">
        <v>66.7</v>
      </c>
      <c r="I1090" s="110">
        <v>43</v>
      </c>
      <c r="J1090" s="110">
        <v>20.9</v>
      </c>
      <c r="K1090" s="110">
        <v>53.5</v>
      </c>
      <c r="L1090" s="110">
        <v>67</v>
      </c>
      <c r="M1090" s="110">
        <v>32.5</v>
      </c>
      <c r="N1090" s="110">
        <v>40.299999999999997</v>
      </c>
      <c r="O1090" s="110">
        <v>30</v>
      </c>
      <c r="P1090" s="110">
        <v>14.6</v>
      </c>
      <c r="Q1090" s="110">
        <v>46.7</v>
      </c>
    </row>
    <row r="1091" spans="1:17" ht="63.75" x14ac:dyDescent="0.2">
      <c r="A1091" s="108" t="s">
        <v>1959</v>
      </c>
      <c r="B1091" s="110">
        <v>133</v>
      </c>
      <c r="C1091" s="110">
        <v>17</v>
      </c>
      <c r="D1091" s="110">
        <v>12.8</v>
      </c>
      <c r="E1091" s="110">
        <v>41.2</v>
      </c>
      <c r="F1091" s="110">
        <v>9</v>
      </c>
      <c r="G1091" s="110">
        <v>6.8</v>
      </c>
      <c r="H1091" s="110">
        <v>44.4</v>
      </c>
      <c r="I1091" s="110">
        <v>31</v>
      </c>
      <c r="J1091" s="110">
        <v>23.3</v>
      </c>
      <c r="K1091" s="110">
        <v>38.700000000000003</v>
      </c>
      <c r="L1091" s="110">
        <v>42</v>
      </c>
      <c r="M1091" s="110">
        <v>31.6</v>
      </c>
      <c r="N1091" s="110">
        <v>59.5</v>
      </c>
      <c r="O1091" s="110">
        <v>34</v>
      </c>
      <c r="P1091" s="110">
        <v>25.6</v>
      </c>
      <c r="Q1091" s="110">
        <v>50</v>
      </c>
    </row>
    <row r="1092" spans="1:17" ht="51" x14ac:dyDescent="0.2">
      <c r="A1092" s="108" t="s">
        <v>1960</v>
      </c>
      <c r="B1092" s="110">
        <v>152</v>
      </c>
      <c r="C1092" s="110">
        <v>37</v>
      </c>
      <c r="D1092" s="110">
        <v>24.3</v>
      </c>
      <c r="E1092" s="110">
        <v>48.6</v>
      </c>
      <c r="F1092" s="110">
        <v>7</v>
      </c>
      <c r="G1092" s="110">
        <v>4.5999999999999996</v>
      </c>
      <c r="H1092" s="110">
        <v>57.1</v>
      </c>
      <c r="I1092" s="110">
        <v>31</v>
      </c>
      <c r="J1092" s="110">
        <v>20.399999999999999</v>
      </c>
      <c r="K1092" s="110">
        <v>41.9</v>
      </c>
      <c r="L1092" s="110">
        <v>51</v>
      </c>
      <c r="M1092" s="110">
        <v>33.6</v>
      </c>
      <c r="N1092" s="110">
        <v>47.1</v>
      </c>
      <c r="O1092" s="110">
        <v>26</v>
      </c>
      <c r="P1092" s="110">
        <v>17.100000000000001</v>
      </c>
      <c r="Q1092" s="110">
        <v>38.5</v>
      </c>
    </row>
    <row r="1093" spans="1:17" ht="63.75" x14ac:dyDescent="0.2">
      <c r="A1093" s="108" t="s">
        <v>1961</v>
      </c>
      <c r="B1093" s="110">
        <v>145</v>
      </c>
      <c r="C1093" s="110">
        <v>29</v>
      </c>
      <c r="D1093" s="110">
        <v>20</v>
      </c>
      <c r="E1093" s="110">
        <v>44.8</v>
      </c>
      <c r="F1093" s="110">
        <v>11</v>
      </c>
      <c r="G1093" s="110">
        <v>7.6</v>
      </c>
      <c r="H1093" s="110">
        <v>36.4</v>
      </c>
      <c r="I1093" s="110">
        <v>29</v>
      </c>
      <c r="J1093" s="110">
        <v>20</v>
      </c>
      <c r="K1093" s="110">
        <v>37.9</v>
      </c>
      <c r="L1093" s="110">
        <v>46</v>
      </c>
      <c r="M1093" s="110">
        <v>31.7</v>
      </c>
      <c r="N1093" s="110">
        <v>41.3</v>
      </c>
      <c r="O1093" s="110">
        <v>30</v>
      </c>
      <c r="P1093" s="110">
        <v>20.7</v>
      </c>
      <c r="Q1093" s="110">
        <v>43.3</v>
      </c>
    </row>
    <row r="1094" spans="1:17" ht="51" x14ac:dyDescent="0.2">
      <c r="A1094" s="108" t="s">
        <v>1962</v>
      </c>
      <c r="B1094" s="110">
        <v>177</v>
      </c>
      <c r="C1094" s="110">
        <v>47</v>
      </c>
      <c r="D1094" s="110">
        <v>26.6</v>
      </c>
      <c r="E1094" s="110">
        <v>36.200000000000003</v>
      </c>
      <c r="F1094" s="110">
        <v>9</v>
      </c>
      <c r="G1094" s="110">
        <v>5.0999999999999996</v>
      </c>
      <c r="H1094" s="110">
        <v>55.6</v>
      </c>
      <c r="I1094" s="110">
        <v>30</v>
      </c>
      <c r="J1094" s="110">
        <v>16.899999999999999</v>
      </c>
      <c r="K1094" s="110">
        <v>50</v>
      </c>
      <c r="L1094" s="110">
        <v>54</v>
      </c>
      <c r="M1094" s="110">
        <v>30.5</v>
      </c>
      <c r="N1094" s="110">
        <v>53.7</v>
      </c>
      <c r="O1094" s="110">
        <v>37</v>
      </c>
      <c r="P1094" s="110">
        <v>20.9</v>
      </c>
      <c r="Q1094" s="110">
        <v>40.5</v>
      </c>
    </row>
    <row r="1095" spans="1:17" ht="51" x14ac:dyDescent="0.2">
      <c r="A1095" s="108" t="s">
        <v>1963</v>
      </c>
      <c r="B1095" s="110">
        <v>127</v>
      </c>
      <c r="C1095" s="110">
        <v>30</v>
      </c>
      <c r="D1095" s="110">
        <v>23.6</v>
      </c>
      <c r="E1095" s="110">
        <v>60</v>
      </c>
      <c r="F1095" s="110">
        <v>3</v>
      </c>
      <c r="G1095" s="110">
        <v>2.4</v>
      </c>
      <c r="H1095" s="110">
        <v>33.299999999999997</v>
      </c>
      <c r="I1095" s="110">
        <v>28</v>
      </c>
      <c r="J1095" s="110">
        <v>22</v>
      </c>
      <c r="K1095" s="110">
        <v>50</v>
      </c>
      <c r="L1095" s="110">
        <v>38</v>
      </c>
      <c r="M1095" s="110">
        <v>29.9</v>
      </c>
      <c r="N1095" s="110">
        <v>42.1</v>
      </c>
      <c r="O1095" s="110">
        <v>28</v>
      </c>
      <c r="P1095" s="110">
        <v>22</v>
      </c>
      <c r="Q1095" s="110">
        <v>42.9</v>
      </c>
    </row>
    <row r="1096" spans="1:17" ht="51" x14ac:dyDescent="0.2">
      <c r="A1096" s="108" t="s">
        <v>1964</v>
      </c>
      <c r="B1096" s="110">
        <v>163</v>
      </c>
      <c r="C1096" s="110">
        <v>43</v>
      </c>
      <c r="D1096" s="110">
        <v>26.4</v>
      </c>
      <c r="E1096" s="110">
        <v>51.2</v>
      </c>
      <c r="F1096" s="110">
        <v>11</v>
      </c>
      <c r="G1096" s="110">
        <v>6.7</v>
      </c>
      <c r="H1096" s="110">
        <v>27.3</v>
      </c>
      <c r="I1096" s="110">
        <v>37</v>
      </c>
      <c r="J1096" s="110">
        <v>22.7</v>
      </c>
      <c r="K1096" s="110">
        <v>56.8</v>
      </c>
      <c r="L1096" s="110">
        <v>54</v>
      </c>
      <c r="M1096" s="110">
        <v>33.1</v>
      </c>
      <c r="N1096" s="110">
        <v>44.4</v>
      </c>
      <c r="O1096" s="110">
        <v>18</v>
      </c>
      <c r="P1096" s="110">
        <v>11</v>
      </c>
      <c r="Q1096" s="110">
        <v>66.7</v>
      </c>
    </row>
    <row r="1097" spans="1:17" ht="63.75" x14ac:dyDescent="0.2">
      <c r="A1097" s="108" t="s">
        <v>1965</v>
      </c>
      <c r="B1097" s="110">
        <v>393</v>
      </c>
      <c r="C1097" s="110">
        <v>75</v>
      </c>
      <c r="D1097" s="110">
        <v>19.100000000000001</v>
      </c>
      <c r="E1097" s="110">
        <v>53.3</v>
      </c>
      <c r="F1097" s="110">
        <v>8</v>
      </c>
      <c r="G1097" s="110">
        <v>2</v>
      </c>
      <c r="H1097" s="110">
        <v>37.5</v>
      </c>
      <c r="I1097" s="110">
        <v>60</v>
      </c>
      <c r="J1097" s="110">
        <v>15.3</v>
      </c>
      <c r="K1097" s="110">
        <v>46.7</v>
      </c>
      <c r="L1097" s="110">
        <v>164</v>
      </c>
      <c r="M1097" s="110">
        <v>41.7</v>
      </c>
      <c r="N1097" s="110">
        <v>52.4</v>
      </c>
      <c r="O1097" s="110">
        <v>86</v>
      </c>
      <c r="P1097" s="110">
        <v>21.9</v>
      </c>
      <c r="Q1097" s="110">
        <v>43</v>
      </c>
    </row>
    <row r="1098" spans="1:17" ht="51" x14ac:dyDescent="0.2">
      <c r="A1098" s="108" t="s">
        <v>1966</v>
      </c>
      <c r="B1098" s="110">
        <v>210</v>
      </c>
      <c r="C1098" s="110">
        <v>58</v>
      </c>
      <c r="D1098" s="110">
        <v>27.6</v>
      </c>
      <c r="E1098" s="110">
        <v>51.7</v>
      </c>
      <c r="F1098" s="110">
        <v>7</v>
      </c>
      <c r="G1098" s="110">
        <v>3.3</v>
      </c>
      <c r="H1098" s="110">
        <v>42.9</v>
      </c>
      <c r="I1098" s="110">
        <v>45</v>
      </c>
      <c r="J1098" s="110">
        <v>21.4</v>
      </c>
      <c r="K1098" s="110">
        <v>48.9</v>
      </c>
      <c r="L1098" s="110">
        <v>66</v>
      </c>
      <c r="M1098" s="110">
        <v>31.4</v>
      </c>
      <c r="N1098" s="110">
        <v>51.5</v>
      </c>
      <c r="O1098" s="110">
        <v>34</v>
      </c>
      <c r="P1098" s="110">
        <v>16.2</v>
      </c>
      <c r="Q1098" s="110">
        <v>44.1</v>
      </c>
    </row>
    <row r="1099" spans="1:17" ht="63.75" x14ac:dyDescent="0.2">
      <c r="A1099" s="108" t="s">
        <v>1967</v>
      </c>
      <c r="B1099" s="110">
        <v>181</v>
      </c>
      <c r="C1099" s="110">
        <v>35</v>
      </c>
      <c r="D1099" s="110">
        <v>19.3</v>
      </c>
      <c r="E1099" s="110">
        <v>48.6</v>
      </c>
      <c r="F1099" s="110">
        <v>10</v>
      </c>
      <c r="G1099" s="110">
        <v>5.5</v>
      </c>
      <c r="H1099" s="110">
        <v>10</v>
      </c>
      <c r="I1099" s="110">
        <v>34</v>
      </c>
      <c r="J1099" s="110">
        <v>18.8</v>
      </c>
      <c r="K1099" s="110">
        <v>50</v>
      </c>
      <c r="L1099" s="110">
        <v>68</v>
      </c>
      <c r="M1099" s="110">
        <v>37.6</v>
      </c>
      <c r="N1099" s="110">
        <v>45.6</v>
      </c>
      <c r="O1099" s="110">
        <v>34</v>
      </c>
      <c r="P1099" s="110">
        <v>18.8</v>
      </c>
      <c r="Q1099" s="110">
        <v>50</v>
      </c>
    </row>
    <row r="1100" spans="1:17" ht="51" x14ac:dyDescent="0.2">
      <c r="A1100" s="108" t="s">
        <v>1968</v>
      </c>
      <c r="B1100" s="110">
        <v>169</v>
      </c>
      <c r="C1100" s="110">
        <v>46</v>
      </c>
      <c r="D1100" s="110">
        <v>27.2</v>
      </c>
      <c r="E1100" s="110">
        <v>58.7</v>
      </c>
      <c r="F1100" s="110">
        <v>11</v>
      </c>
      <c r="G1100" s="110">
        <v>6.5</v>
      </c>
      <c r="H1100" s="110">
        <v>54.5</v>
      </c>
      <c r="I1100" s="110">
        <v>42</v>
      </c>
      <c r="J1100" s="110">
        <v>24.9</v>
      </c>
      <c r="K1100" s="110">
        <v>45.2</v>
      </c>
      <c r="L1100" s="110">
        <v>45</v>
      </c>
      <c r="M1100" s="110">
        <v>26.6</v>
      </c>
      <c r="N1100" s="110">
        <v>44.4</v>
      </c>
      <c r="O1100" s="110">
        <v>25</v>
      </c>
      <c r="P1100" s="110">
        <v>14.8</v>
      </c>
      <c r="Q1100" s="110">
        <v>52</v>
      </c>
    </row>
    <row r="1101" spans="1:17" ht="51" x14ac:dyDescent="0.2">
      <c r="A1101" s="108" t="s">
        <v>1969</v>
      </c>
      <c r="B1101" s="110">
        <v>299</v>
      </c>
      <c r="C1101" s="110">
        <v>59</v>
      </c>
      <c r="D1101" s="110">
        <v>19.7</v>
      </c>
      <c r="E1101" s="110">
        <v>42.4</v>
      </c>
      <c r="F1101" s="110">
        <v>13</v>
      </c>
      <c r="G1101" s="110">
        <v>4.3</v>
      </c>
      <c r="H1101" s="110">
        <v>30.8</v>
      </c>
      <c r="I1101" s="110">
        <v>55</v>
      </c>
      <c r="J1101" s="110">
        <v>18.399999999999999</v>
      </c>
      <c r="K1101" s="110">
        <v>47.3</v>
      </c>
      <c r="L1101" s="110">
        <v>100</v>
      </c>
      <c r="M1101" s="110">
        <v>33.4</v>
      </c>
      <c r="N1101" s="110">
        <v>58</v>
      </c>
      <c r="O1101" s="110">
        <v>72</v>
      </c>
      <c r="P1101" s="110">
        <v>24.1</v>
      </c>
      <c r="Q1101" s="110">
        <v>41.7</v>
      </c>
    </row>
    <row r="1102" spans="1:17" ht="51" x14ac:dyDescent="0.2">
      <c r="A1102" s="108" t="s">
        <v>1970</v>
      </c>
      <c r="B1102" s="110">
        <v>206</v>
      </c>
      <c r="C1102" s="110">
        <v>59</v>
      </c>
      <c r="D1102" s="110">
        <v>28.6</v>
      </c>
      <c r="E1102" s="110">
        <v>49.2</v>
      </c>
      <c r="F1102" s="110">
        <v>15</v>
      </c>
      <c r="G1102" s="110">
        <v>7.3</v>
      </c>
      <c r="H1102" s="110">
        <v>33.299999999999997</v>
      </c>
      <c r="I1102" s="110">
        <v>42</v>
      </c>
      <c r="J1102" s="110">
        <v>20.399999999999999</v>
      </c>
      <c r="K1102" s="110">
        <v>50</v>
      </c>
      <c r="L1102" s="110">
        <v>73</v>
      </c>
      <c r="M1102" s="110">
        <v>35.4</v>
      </c>
      <c r="N1102" s="110">
        <v>49.3</v>
      </c>
      <c r="O1102" s="110">
        <v>17</v>
      </c>
      <c r="P1102" s="110">
        <v>8.3000000000000007</v>
      </c>
      <c r="Q1102" s="110">
        <v>35.299999999999997</v>
      </c>
    </row>
    <row r="1103" spans="1:17" ht="51" x14ac:dyDescent="0.2">
      <c r="A1103" s="108" t="s">
        <v>1971</v>
      </c>
      <c r="B1103" s="110">
        <v>177</v>
      </c>
      <c r="C1103" s="110">
        <v>35</v>
      </c>
      <c r="D1103" s="110">
        <v>19.8</v>
      </c>
      <c r="E1103" s="110">
        <v>57.1</v>
      </c>
      <c r="F1103" s="110">
        <v>16</v>
      </c>
      <c r="G1103" s="110">
        <v>9</v>
      </c>
      <c r="H1103" s="110">
        <v>37.5</v>
      </c>
      <c r="I1103" s="110">
        <v>32</v>
      </c>
      <c r="J1103" s="110">
        <v>18.100000000000001</v>
      </c>
      <c r="K1103" s="110">
        <v>43.8</v>
      </c>
      <c r="L1103" s="110">
        <v>61</v>
      </c>
      <c r="M1103" s="110">
        <v>34.5</v>
      </c>
      <c r="N1103" s="110">
        <v>44.3</v>
      </c>
      <c r="O1103" s="110">
        <v>33</v>
      </c>
      <c r="P1103" s="110">
        <v>18.600000000000001</v>
      </c>
      <c r="Q1103" s="110">
        <v>45.5</v>
      </c>
    </row>
    <row r="1104" spans="1:17" ht="51" x14ac:dyDescent="0.2">
      <c r="A1104" s="108" t="s">
        <v>1972</v>
      </c>
      <c r="B1104" s="110">
        <v>296</v>
      </c>
      <c r="C1104" s="110">
        <v>47</v>
      </c>
      <c r="D1104" s="110">
        <v>15.9</v>
      </c>
      <c r="E1104" s="110">
        <v>57.4</v>
      </c>
      <c r="F1104" s="110">
        <v>7</v>
      </c>
      <c r="G1104" s="110">
        <v>2.4</v>
      </c>
      <c r="H1104" s="110">
        <v>28.6</v>
      </c>
      <c r="I1104" s="110">
        <v>43</v>
      </c>
      <c r="J1104" s="110">
        <v>14.5</v>
      </c>
      <c r="K1104" s="110">
        <v>53.5</v>
      </c>
      <c r="L1104" s="110">
        <v>124</v>
      </c>
      <c r="M1104" s="110">
        <v>41.9</v>
      </c>
      <c r="N1104" s="110">
        <v>49.2</v>
      </c>
      <c r="O1104" s="110">
        <v>75</v>
      </c>
      <c r="P1104" s="110">
        <v>25.3</v>
      </c>
      <c r="Q1104" s="110">
        <v>45.3</v>
      </c>
    </row>
    <row r="1105" spans="1:17" ht="51" x14ac:dyDescent="0.2">
      <c r="A1105" s="108" t="s">
        <v>1973</v>
      </c>
      <c r="B1105" s="110">
        <v>172</v>
      </c>
      <c r="C1105" s="110">
        <v>54</v>
      </c>
      <c r="D1105" s="110">
        <v>31.4</v>
      </c>
      <c r="E1105" s="110">
        <v>48.1</v>
      </c>
      <c r="F1105" s="110">
        <v>9</v>
      </c>
      <c r="G1105" s="110">
        <v>5.2</v>
      </c>
      <c r="H1105" s="110">
        <v>22.2</v>
      </c>
      <c r="I1105" s="110">
        <v>32</v>
      </c>
      <c r="J1105" s="110">
        <v>18.600000000000001</v>
      </c>
      <c r="K1105" s="110">
        <v>46.9</v>
      </c>
      <c r="L1105" s="110">
        <v>50</v>
      </c>
      <c r="M1105" s="110">
        <v>29.1</v>
      </c>
      <c r="N1105" s="110">
        <v>50</v>
      </c>
      <c r="O1105" s="110">
        <v>27</v>
      </c>
      <c r="P1105" s="110">
        <v>15.7</v>
      </c>
      <c r="Q1105" s="110">
        <v>48.1</v>
      </c>
    </row>
    <row r="1106" spans="1:17" ht="51" x14ac:dyDescent="0.2">
      <c r="A1106" s="108" t="s">
        <v>1974</v>
      </c>
      <c r="B1106" s="110">
        <v>295</v>
      </c>
      <c r="C1106" s="110">
        <v>56</v>
      </c>
      <c r="D1106" s="110">
        <v>19</v>
      </c>
      <c r="E1106" s="110">
        <v>46.4</v>
      </c>
      <c r="F1106" s="110">
        <v>8</v>
      </c>
      <c r="G1106" s="110">
        <v>2.7</v>
      </c>
      <c r="H1106" s="110">
        <v>75</v>
      </c>
      <c r="I1106" s="110">
        <v>59</v>
      </c>
      <c r="J1106" s="110">
        <v>20</v>
      </c>
      <c r="K1106" s="110">
        <v>45.8</v>
      </c>
      <c r="L1106" s="110">
        <v>112</v>
      </c>
      <c r="M1106" s="110">
        <v>38</v>
      </c>
      <c r="N1106" s="110">
        <v>46.4</v>
      </c>
      <c r="O1106" s="110">
        <v>60</v>
      </c>
      <c r="P1106" s="110">
        <v>20.3</v>
      </c>
      <c r="Q1106" s="110">
        <v>51.7</v>
      </c>
    </row>
    <row r="1107" spans="1:17" ht="63.75" x14ac:dyDescent="0.2">
      <c r="A1107" s="108" t="s">
        <v>1975</v>
      </c>
      <c r="B1107" s="109">
        <v>1052</v>
      </c>
      <c r="C1107" s="110">
        <v>254</v>
      </c>
      <c r="D1107" s="110">
        <v>24.1</v>
      </c>
      <c r="E1107" s="110">
        <v>50.4</v>
      </c>
      <c r="F1107" s="110">
        <v>66</v>
      </c>
      <c r="G1107" s="110">
        <v>6.3</v>
      </c>
      <c r="H1107" s="110">
        <v>45.5</v>
      </c>
      <c r="I1107" s="110">
        <v>214</v>
      </c>
      <c r="J1107" s="110">
        <v>20.3</v>
      </c>
      <c r="K1107" s="110">
        <v>48.1</v>
      </c>
      <c r="L1107" s="110">
        <v>388</v>
      </c>
      <c r="M1107" s="110">
        <v>36.9</v>
      </c>
      <c r="N1107" s="110">
        <v>49</v>
      </c>
      <c r="O1107" s="110">
        <v>130</v>
      </c>
      <c r="P1107" s="110">
        <v>12.4</v>
      </c>
      <c r="Q1107" s="110">
        <v>51.5</v>
      </c>
    </row>
    <row r="1108" spans="1:17" ht="63.75" x14ac:dyDescent="0.2">
      <c r="A1108" s="108" t="s">
        <v>1976</v>
      </c>
      <c r="B1108" s="110">
        <v>278</v>
      </c>
      <c r="C1108" s="110">
        <v>63</v>
      </c>
      <c r="D1108" s="110">
        <v>22.7</v>
      </c>
      <c r="E1108" s="110">
        <v>46</v>
      </c>
      <c r="F1108" s="110">
        <v>19</v>
      </c>
      <c r="G1108" s="110">
        <v>6.8</v>
      </c>
      <c r="H1108" s="110">
        <v>21.1</v>
      </c>
      <c r="I1108" s="110">
        <v>56</v>
      </c>
      <c r="J1108" s="110">
        <v>20.100000000000001</v>
      </c>
      <c r="K1108" s="110">
        <v>46.4</v>
      </c>
      <c r="L1108" s="110">
        <v>110</v>
      </c>
      <c r="M1108" s="110">
        <v>39.6</v>
      </c>
      <c r="N1108" s="110">
        <v>46.4</v>
      </c>
      <c r="O1108" s="110">
        <v>30</v>
      </c>
      <c r="P1108" s="110">
        <v>10.8</v>
      </c>
      <c r="Q1108" s="110">
        <v>46.7</v>
      </c>
    </row>
    <row r="1109" spans="1:17" ht="51" x14ac:dyDescent="0.2">
      <c r="A1109" s="108" t="s">
        <v>1977</v>
      </c>
      <c r="B1109" s="110">
        <v>149</v>
      </c>
      <c r="C1109" s="110">
        <v>33</v>
      </c>
      <c r="D1109" s="110">
        <v>22.1</v>
      </c>
      <c r="E1109" s="110">
        <v>48.5</v>
      </c>
      <c r="F1109" s="110">
        <v>19</v>
      </c>
      <c r="G1109" s="110">
        <v>12.8</v>
      </c>
      <c r="H1109" s="110">
        <v>42.1</v>
      </c>
      <c r="I1109" s="110">
        <v>23</v>
      </c>
      <c r="J1109" s="110">
        <v>15.4</v>
      </c>
      <c r="K1109" s="110">
        <v>52.2</v>
      </c>
      <c r="L1109" s="110">
        <v>49</v>
      </c>
      <c r="M1109" s="110">
        <v>32.9</v>
      </c>
      <c r="N1109" s="110">
        <v>53.1</v>
      </c>
      <c r="O1109" s="110">
        <v>25</v>
      </c>
      <c r="P1109" s="110">
        <v>16.8</v>
      </c>
      <c r="Q1109" s="110">
        <v>36</v>
      </c>
    </row>
    <row r="1110" spans="1:17" ht="63.75" x14ac:dyDescent="0.2">
      <c r="A1110" s="108" t="s">
        <v>1978</v>
      </c>
      <c r="B1110" s="110">
        <v>630</v>
      </c>
      <c r="C1110" s="110">
        <v>161</v>
      </c>
      <c r="D1110" s="110">
        <v>25.6</v>
      </c>
      <c r="E1110" s="110">
        <v>49.1</v>
      </c>
      <c r="F1110" s="110">
        <v>39</v>
      </c>
      <c r="G1110" s="110">
        <v>6.2</v>
      </c>
      <c r="H1110" s="110">
        <v>43.6</v>
      </c>
      <c r="I1110" s="110">
        <v>132</v>
      </c>
      <c r="J1110" s="110">
        <v>21</v>
      </c>
      <c r="K1110" s="110">
        <v>47</v>
      </c>
      <c r="L1110" s="110">
        <v>227</v>
      </c>
      <c r="M1110" s="110">
        <v>36</v>
      </c>
      <c r="N1110" s="110">
        <v>47.6</v>
      </c>
      <c r="O1110" s="110">
        <v>71</v>
      </c>
      <c r="P1110" s="110">
        <v>11.3</v>
      </c>
      <c r="Q1110" s="110">
        <v>47.9</v>
      </c>
    </row>
    <row r="1111" spans="1:17" ht="51" x14ac:dyDescent="0.2">
      <c r="A1111" s="108" t="s">
        <v>1979</v>
      </c>
      <c r="B1111" s="110">
        <v>246</v>
      </c>
      <c r="C1111" s="110">
        <v>51</v>
      </c>
      <c r="D1111" s="110">
        <v>20.7</v>
      </c>
      <c r="E1111" s="110">
        <v>52.9</v>
      </c>
      <c r="F1111" s="110">
        <v>13</v>
      </c>
      <c r="G1111" s="110">
        <v>5.3</v>
      </c>
      <c r="H1111" s="110">
        <v>61.5</v>
      </c>
      <c r="I1111" s="110">
        <v>52</v>
      </c>
      <c r="J1111" s="110">
        <v>21.1</v>
      </c>
      <c r="K1111" s="110">
        <v>48.1</v>
      </c>
      <c r="L1111" s="110">
        <v>91</v>
      </c>
      <c r="M1111" s="110">
        <v>37</v>
      </c>
      <c r="N1111" s="110">
        <v>42.9</v>
      </c>
      <c r="O1111" s="110">
        <v>39</v>
      </c>
      <c r="P1111" s="110">
        <v>15.9</v>
      </c>
      <c r="Q1111" s="110">
        <v>61.5</v>
      </c>
    </row>
    <row r="1112" spans="1:17" ht="63.75" x14ac:dyDescent="0.2">
      <c r="A1112" s="108" t="s">
        <v>1980</v>
      </c>
      <c r="B1112" s="110">
        <v>694</v>
      </c>
      <c r="C1112" s="110">
        <v>166</v>
      </c>
      <c r="D1112" s="110">
        <v>23.9</v>
      </c>
      <c r="E1112" s="110">
        <v>44</v>
      </c>
      <c r="F1112" s="110">
        <v>37</v>
      </c>
      <c r="G1112" s="110">
        <v>5.3</v>
      </c>
      <c r="H1112" s="110">
        <v>35.1</v>
      </c>
      <c r="I1112" s="110">
        <v>154</v>
      </c>
      <c r="J1112" s="110">
        <v>22.2</v>
      </c>
      <c r="K1112" s="110">
        <v>46.1</v>
      </c>
      <c r="L1112" s="110">
        <v>245</v>
      </c>
      <c r="M1112" s="110">
        <v>35.299999999999997</v>
      </c>
      <c r="N1112" s="110">
        <v>47.3</v>
      </c>
      <c r="O1112" s="110">
        <v>92</v>
      </c>
      <c r="P1112" s="110">
        <v>13.3</v>
      </c>
      <c r="Q1112" s="110">
        <v>44.6</v>
      </c>
    </row>
    <row r="1113" spans="1:17" ht="63.75" x14ac:dyDescent="0.2">
      <c r="A1113" s="108" t="s">
        <v>1981</v>
      </c>
      <c r="B1113" s="110">
        <v>672</v>
      </c>
      <c r="C1113" s="110">
        <v>176</v>
      </c>
      <c r="D1113" s="110">
        <v>26.2</v>
      </c>
      <c r="E1113" s="110">
        <v>51.7</v>
      </c>
      <c r="F1113" s="110">
        <v>31</v>
      </c>
      <c r="G1113" s="110">
        <v>4.5999999999999996</v>
      </c>
      <c r="H1113" s="110">
        <v>51.6</v>
      </c>
      <c r="I1113" s="110">
        <v>130</v>
      </c>
      <c r="J1113" s="110">
        <v>19.3</v>
      </c>
      <c r="K1113" s="110">
        <v>43.1</v>
      </c>
      <c r="L1113" s="110">
        <v>242</v>
      </c>
      <c r="M1113" s="110">
        <v>36</v>
      </c>
      <c r="N1113" s="110">
        <v>47.1</v>
      </c>
      <c r="O1113" s="110">
        <v>93</v>
      </c>
      <c r="P1113" s="110">
        <v>13.8</v>
      </c>
      <c r="Q1113" s="110">
        <v>50.5</v>
      </c>
    </row>
    <row r="1114" spans="1:17" ht="63.75" x14ac:dyDescent="0.2">
      <c r="A1114" s="108" t="s">
        <v>1982</v>
      </c>
      <c r="B1114" s="110">
        <v>297</v>
      </c>
      <c r="C1114" s="110">
        <v>73</v>
      </c>
      <c r="D1114" s="110">
        <v>24.6</v>
      </c>
      <c r="E1114" s="110">
        <v>54.8</v>
      </c>
      <c r="F1114" s="110">
        <v>24</v>
      </c>
      <c r="G1114" s="110">
        <v>8.1</v>
      </c>
      <c r="H1114" s="110">
        <v>37.5</v>
      </c>
      <c r="I1114" s="110">
        <v>52</v>
      </c>
      <c r="J1114" s="110">
        <v>17.5</v>
      </c>
      <c r="K1114" s="110">
        <v>42.3</v>
      </c>
      <c r="L1114" s="110">
        <v>106</v>
      </c>
      <c r="M1114" s="110">
        <v>35.700000000000003</v>
      </c>
      <c r="N1114" s="110">
        <v>46.2</v>
      </c>
      <c r="O1114" s="110">
        <v>42</v>
      </c>
      <c r="P1114" s="110">
        <v>14.1</v>
      </c>
      <c r="Q1114" s="110">
        <v>47.6</v>
      </c>
    </row>
    <row r="1115" spans="1:17" ht="51" x14ac:dyDescent="0.2">
      <c r="A1115" s="108" t="s">
        <v>1983</v>
      </c>
      <c r="B1115" s="110">
        <v>527</v>
      </c>
      <c r="C1115" s="110">
        <v>116</v>
      </c>
      <c r="D1115" s="110">
        <v>22</v>
      </c>
      <c r="E1115" s="110">
        <v>44</v>
      </c>
      <c r="F1115" s="110">
        <v>49</v>
      </c>
      <c r="G1115" s="110">
        <v>9.3000000000000007</v>
      </c>
      <c r="H1115" s="110">
        <v>38.799999999999997</v>
      </c>
      <c r="I1115" s="110">
        <v>94</v>
      </c>
      <c r="J1115" s="110">
        <v>17.8</v>
      </c>
      <c r="K1115" s="110">
        <v>41.5</v>
      </c>
      <c r="L1115" s="110">
        <v>199</v>
      </c>
      <c r="M1115" s="110">
        <v>37.799999999999997</v>
      </c>
      <c r="N1115" s="110">
        <v>48.2</v>
      </c>
      <c r="O1115" s="110">
        <v>69</v>
      </c>
      <c r="P1115" s="110">
        <v>13.1</v>
      </c>
      <c r="Q1115" s="110">
        <v>55.1</v>
      </c>
    </row>
    <row r="1116" spans="1:17" ht="51" x14ac:dyDescent="0.2">
      <c r="A1116" s="108" t="s">
        <v>1984</v>
      </c>
      <c r="B1116" s="110">
        <v>502</v>
      </c>
      <c r="C1116" s="110">
        <v>125</v>
      </c>
      <c r="D1116" s="110">
        <v>24.9</v>
      </c>
      <c r="E1116" s="110">
        <v>43.2</v>
      </c>
      <c r="F1116" s="110">
        <v>34</v>
      </c>
      <c r="G1116" s="110">
        <v>6.8</v>
      </c>
      <c r="H1116" s="110">
        <v>41.2</v>
      </c>
      <c r="I1116" s="110">
        <v>108</v>
      </c>
      <c r="J1116" s="110">
        <v>21.5</v>
      </c>
      <c r="K1116" s="110">
        <v>51.9</v>
      </c>
      <c r="L1116" s="110">
        <v>177</v>
      </c>
      <c r="M1116" s="110">
        <v>35.299999999999997</v>
      </c>
      <c r="N1116" s="110">
        <v>47.5</v>
      </c>
      <c r="O1116" s="110">
        <v>58</v>
      </c>
      <c r="P1116" s="110">
        <v>11.6</v>
      </c>
      <c r="Q1116" s="110">
        <v>56.9</v>
      </c>
    </row>
    <row r="1117" spans="1:17" ht="51" x14ac:dyDescent="0.2">
      <c r="A1117" s="108" t="s">
        <v>1985</v>
      </c>
      <c r="B1117" s="110">
        <v>115</v>
      </c>
      <c r="C1117" s="110">
        <v>30</v>
      </c>
      <c r="D1117" s="110">
        <v>26.1</v>
      </c>
      <c r="E1117" s="110">
        <v>50</v>
      </c>
      <c r="F1117" s="110">
        <v>7</v>
      </c>
      <c r="G1117" s="110">
        <v>6.1</v>
      </c>
      <c r="H1117" s="110">
        <v>85.7</v>
      </c>
      <c r="I1117" s="110">
        <v>20</v>
      </c>
      <c r="J1117" s="110">
        <v>17.399999999999999</v>
      </c>
      <c r="K1117" s="110">
        <v>45</v>
      </c>
      <c r="L1117" s="110">
        <v>41</v>
      </c>
      <c r="M1117" s="110">
        <v>35.700000000000003</v>
      </c>
      <c r="N1117" s="110">
        <v>48.8</v>
      </c>
      <c r="O1117" s="110">
        <v>17</v>
      </c>
      <c r="P1117" s="110">
        <v>14.8</v>
      </c>
      <c r="Q1117" s="110">
        <v>41.2</v>
      </c>
    </row>
    <row r="1118" spans="1:17" ht="51" x14ac:dyDescent="0.2">
      <c r="A1118" s="108" t="s">
        <v>1986</v>
      </c>
      <c r="B1118" s="110">
        <v>334</v>
      </c>
      <c r="C1118" s="110">
        <v>80</v>
      </c>
      <c r="D1118" s="110">
        <v>24</v>
      </c>
      <c r="E1118" s="110">
        <v>45</v>
      </c>
      <c r="F1118" s="110">
        <v>24</v>
      </c>
      <c r="G1118" s="110">
        <v>7.2</v>
      </c>
      <c r="H1118" s="110">
        <v>29.2</v>
      </c>
      <c r="I1118" s="110">
        <v>56</v>
      </c>
      <c r="J1118" s="110">
        <v>16.8</v>
      </c>
      <c r="K1118" s="110">
        <v>57.1</v>
      </c>
      <c r="L1118" s="110">
        <v>130</v>
      </c>
      <c r="M1118" s="110">
        <v>38.9</v>
      </c>
      <c r="N1118" s="110">
        <v>46.9</v>
      </c>
      <c r="O1118" s="110">
        <v>44</v>
      </c>
      <c r="P1118" s="110">
        <v>13.2</v>
      </c>
      <c r="Q1118" s="110">
        <v>40.9</v>
      </c>
    </row>
    <row r="1119" spans="1:17" ht="63.75" x14ac:dyDescent="0.2">
      <c r="A1119" s="108" t="s">
        <v>1987</v>
      </c>
      <c r="B1119" s="110">
        <v>423</v>
      </c>
      <c r="C1119" s="110">
        <v>83</v>
      </c>
      <c r="D1119" s="110">
        <v>19.600000000000001</v>
      </c>
      <c r="E1119" s="110">
        <v>54.2</v>
      </c>
      <c r="F1119" s="110">
        <v>19</v>
      </c>
      <c r="G1119" s="110">
        <v>4.5</v>
      </c>
      <c r="H1119" s="110">
        <v>42.1</v>
      </c>
      <c r="I1119" s="110">
        <v>72</v>
      </c>
      <c r="J1119" s="110">
        <v>17</v>
      </c>
      <c r="K1119" s="110">
        <v>50</v>
      </c>
      <c r="L1119" s="110">
        <v>172</v>
      </c>
      <c r="M1119" s="110">
        <v>40.700000000000003</v>
      </c>
      <c r="N1119" s="110">
        <v>45.3</v>
      </c>
      <c r="O1119" s="110">
        <v>77</v>
      </c>
      <c r="P1119" s="110">
        <v>18.2</v>
      </c>
      <c r="Q1119" s="110">
        <v>45.5</v>
      </c>
    </row>
    <row r="1120" spans="1:17" ht="51" x14ac:dyDescent="0.2">
      <c r="A1120" s="108" t="s">
        <v>1988</v>
      </c>
      <c r="B1120" s="110">
        <v>373</v>
      </c>
      <c r="C1120" s="110">
        <v>99</v>
      </c>
      <c r="D1120" s="110">
        <v>26.5</v>
      </c>
      <c r="E1120" s="110">
        <v>39.4</v>
      </c>
      <c r="F1120" s="110">
        <v>25</v>
      </c>
      <c r="G1120" s="110">
        <v>6.7</v>
      </c>
      <c r="H1120" s="110">
        <v>52</v>
      </c>
      <c r="I1120" s="110">
        <v>77</v>
      </c>
      <c r="J1120" s="110">
        <v>20.6</v>
      </c>
      <c r="K1120" s="110">
        <v>46.8</v>
      </c>
      <c r="L1120" s="110">
        <v>115</v>
      </c>
      <c r="M1120" s="110">
        <v>30.8</v>
      </c>
      <c r="N1120" s="110">
        <v>47</v>
      </c>
      <c r="O1120" s="110">
        <v>57</v>
      </c>
      <c r="P1120" s="110">
        <v>15.3</v>
      </c>
      <c r="Q1120" s="110">
        <v>59.6</v>
      </c>
    </row>
    <row r="1121" spans="1:17" ht="51" x14ac:dyDescent="0.2">
      <c r="A1121" s="108" t="s">
        <v>1989</v>
      </c>
      <c r="B1121" s="110">
        <v>158</v>
      </c>
      <c r="C1121" s="110">
        <v>27</v>
      </c>
      <c r="D1121" s="110">
        <v>17.100000000000001</v>
      </c>
      <c r="E1121" s="110">
        <v>63</v>
      </c>
      <c r="F1121" s="110">
        <v>14</v>
      </c>
      <c r="G1121" s="110">
        <v>8.9</v>
      </c>
      <c r="H1121" s="110">
        <v>21.4</v>
      </c>
      <c r="I1121" s="110">
        <v>35</v>
      </c>
      <c r="J1121" s="110">
        <v>22.2</v>
      </c>
      <c r="K1121" s="110">
        <v>51.4</v>
      </c>
      <c r="L1121" s="110">
        <v>70</v>
      </c>
      <c r="M1121" s="110">
        <v>44.3</v>
      </c>
      <c r="N1121" s="110">
        <v>44.3</v>
      </c>
      <c r="O1121" s="110">
        <v>12</v>
      </c>
      <c r="P1121" s="110">
        <v>7.6</v>
      </c>
      <c r="Q1121" s="110">
        <v>33.299999999999997</v>
      </c>
    </row>
    <row r="1122" spans="1:17" ht="51" x14ac:dyDescent="0.2">
      <c r="A1122" s="108" t="s">
        <v>1990</v>
      </c>
      <c r="B1122" s="110">
        <v>254</v>
      </c>
      <c r="C1122" s="110">
        <v>57</v>
      </c>
      <c r="D1122" s="110">
        <v>22.4</v>
      </c>
      <c r="E1122" s="110">
        <v>56.1</v>
      </c>
      <c r="F1122" s="110">
        <v>20</v>
      </c>
      <c r="G1122" s="110">
        <v>7.9</v>
      </c>
      <c r="H1122" s="110">
        <v>50</v>
      </c>
      <c r="I1122" s="110">
        <v>36</v>
      </c>
      <c r="J1122" s="110">
        <v>14.2</v>
      </c>
      <c r="K1122" s="110">
        <v>50</v>
      </c>
      <c r="L1122" s="110">
        <v>87</v>
      </c>
      <c r="M1122" s="110">
        <v>34.299999999999997</v>
      </c>
      <c r="N1122" s="110">
        <v>47.1</v>
      </c>
      <c r="O1122" s="110">
        <v>54</v>
      </c>
      <c r="P1122" s="110">
        <v>21.3</v>
      </c>
      <c r="Q1122" s="110">
        <v>48.1</v>
      </c>
    </row>
    <row r="1123" spans="1:17" ht="38.25" x14ac:dyDescent="0.2">
      <c r="A1123" s="108" t="s">
        <v>1991</v>
      </c>
      <c r="B1123" s="110">
        <v>253</v>
      </c>
      <c r="C1123" s="110">
        <v>58</v>
      </c>
      <c r="D1123" s="110">
        <v>22.9</v>
      </c>
      <c r="E1123" s="110">
        <v>65.5</v>
      </c>
      <c r="F1123" s="110">
        <v>17</v>
      </c>
      <c r="G1123" s="110">
        <v>6.7</v>
      </c>
      <c r="H1123" s="110">
        <v>58.8</v>
      </c>
      <c r="I1123" s="110">
        <v>45</v>
      </c>
      <c r="J1123" s="110">
        <v>17.8</v>
      </c>
      <c r="K1123" s="110">
        <v>48.9</v>
      </c>
      <c r="L1123" s="110">
        <v>94</v>
      </c>
      <c r="M1123" s="110">
        <v>37.200000000000003</v>
      </c>
      <c r="N1123" s="110">
        <v>47.9</v>
      </c>
      <c r="O1123" s="110">
        <v>39</v>
      </c>
      <c r="P1123" s="110">
        <v>15.4</v>
      </c>
      <c r="Q1123" s="110">
        <v>43.6</v>
      </c>
    </row>
    <row r="1124" spans="1:17" ht="63.75" x14ac:dyDescent="0.2">
      <c r="A1124" s="108" t="s">
        <v>1992</v>
      </c>
      <c r="B1124" s="110">
        <v>218</v>
      </c>
      <c r="C1124" s="110">
        <v>58</v>
      </c>
      <c r="D1124" s="110">
        <v>26.6</v>
      </c>
      <c r="E1124" s="110">
        <v>56.9</v>
      </c>
      <c r="F1124" s="110">
        <v>14</v>
      </c>
      <c r="G1124" s="110">
        <v>6.4</v>
      </c>
      <c r="H1124" s="110">
        <v>50</v>
      </c>
      <c r="I1124" s="110">
        <v>41</v>
      </c>
      <c r="J1124" s="110">
        <v>18.8</v>
      </c>
      <c r="K1124" s="110">
        <v>51.2</v>
      </c>
      <c r="L1124" s="110">
        <v>72</v>
      </c>
      <c r="M1124" s="110">
        <v>33</v>
      </c>
      <c r="N1124" s="110">
        <v>47.2</v>
      </c>
      <c r="O1124" s="110">
        <v>33</v>
      </c>
      <c r="P1124" s="110">
        <v>15.1</v>
      </c>
      <c r="Q1124" s="110">
        <v>45.5</v>
      </c>
    </row>
    <row r="1125" spans="1:17" ht="63.75" x14ac:dyDescent="0.2">
      <c r="A1125" s="108" t="s">
        <v>1993</v>
      </c>
      <c r="B1125" s="110">
        <v>206</v>
      </c>
      <c r="C1125" s="110">
        <v>51</v>
      </c>
      <c r="D1125" s="110">
        <v>24.8</v>
      </c>
      <c r="E1125" s="110">
        <v>39.200000000000003</v>
      </c>
      <c r="F1125" s="110">
        <v>7</v>
      </c>
      <c r="G1125" s="110">
        <v>3.4</v>
      </c>
      <c r="H1125" s="110">
        <v>57.1</v>
      </c>
      <c r="I1125" s="110">
        <v>49</v>
      </c>
      <c r="J1125" s="110">
        <v>23.8</v>
      </c>
      <c r="K1125" s="110">
        <v>49</v>
      </c>
      <c r="L1125" s="110">
        <v>61</v>
      </c>
      <c r="M1125" s="110">
        <v>29.6</v>
      </c>
      <c r="N1125" s="110">
        <v>44.3</v>
      </c>
      <c r="O1125" s="110">
        <v>38</v>
      </c>
      <c r="P1125" s="110">
        <v>18.399999999999999</v>
      </c>
      <c r="Q1125" s="110">
        <v>50</v>
      </c>
    </row>
    <row r="1126" spans="1:17" ht="51" x14ac:dyDescent="0.2">
      <c r="A1126" s="108" t="s">
        <v>1994</v>
      </c>
      <c r="B1126" s="110">
        <v>219</v>
      </c>
      <c r="C1126" s="110">
        <v>51</v>
      </c>
      <c r="D1126" s="110">
        <v>23.3</v>
      </c>
      <c r="E1126" s="110">
        <v>47.1</v>
      </c>
      <c r="F1126" s="110">
        <v>21</v>
      </c>
      <c r="G1126" s="110">
        <v>9.6</v>
      </c>
      <c r="H1126" s="110">
        <v>61.9</v>
      </c>
      <c r="I1126" s="110">
        <v>46</v>
      </c>
      <c r="J1126" s="110">
        <v>21</v>
      </c>
      <c r="K1126" s="110">
        <v>43.5</v>
      </c>
      <c r="L1126" s="110">
        <v>72</v>
      </c>
      <c r="M1126" s="110">
        <v>32.9</v>
      </c>
      <c r="N1126" s="110">
        <v>51.4</v>
      </c>
      <c r="O1126" s="110">
        <v>29</v>
      </c>
      <c r="P1126" s="110">
        <v>13.2</v>
      </c>
      <c r="Q1126" s="110">
        <v>41.4</v>
      </c>
    </row>
    <row r="1127" spans="1:17" ht="63.75" x14ac:dyDescent="0.2">
      <c r="A1127" s="108" t="s">
        <v>1995</v>
      </c>
      <c r="B1127" s="110">
        <v>232</v>
      </c>
      <c r="C1127" s="110">
        <v>51</v>
      </c>
      <c r="D1127" s="110">
        <v>22</v>
      </c>
      <c r="E1127" s="110">
        <v>39.200000000000003</v>
      </c>
      <c r="F1127" s="110">
        <v>9</v>
      </c>
      <c r="G1127" s="110">
        <v>3.9</v>
      </c>
      <c r="H1127" s="110">
        <v>33.299999999999997</v>
      </c>
      <c r="I1127" s="110">
        <v>60</v>
      </c>
      <c r="J1127" s="110">
        <v>25.9</v>
      </c>
      <c r="K1127" s="110">
        <v>48.3</v>
      </c>
      <c r="L1127" s="110">
        <v>75</v>
      </c>
      <c r="M1127" s="110">
        <v>32.299999999999997</v>
      </c>
      <c r="N1127" s="110">
        <v>45.3</v>
      </c>
      <c r="O1127" s="110">
        <v>37</v>
      </c>
      <c r="P1127" s="110">
        <v>15.9</v>
      </c>
      <c r="Q1127" s="110">
        <v>45.9</v>
      </c>
    </row>
    <row r="1128" spans="1:17" ht="51" x14ac:dyDescent="0.2">
      <c r="A1128" s="108" t="s">
        <v>1996</v>
      </c>
      <c r="B1128" s="110">
        <v>188</v>
      </c>
      <c r="C1128" s="110">
        <v>52</v>
      </c>
      <c r="D1128" s="110">
        <v>27.7</v>
      </c>
      <c r="E1128" s="110">
        <v>44.2</v>
      </c>
      <c r="F1128" s="110">
        <v>14</v>
      </c>
      <c r="G1128" s="110">
        <v>7.4</v>
      </c>
      <c r="H1128" s="110">
        <v>50</v>
      </c>
      <c r="I1128" s="110">
        <v>43</v>
      </c>
      <c r="J1128" s="110">
        <v>22.9</v>
      </c>
      <c r="K1128" s="110">
        <v>48.8</v>
      </c>
      <c r="L1128" s="110">
        <v>56</v>
      </c>
      <c r="M1128" s="110">
        <v>29.8</v>
      </c>
      <c r="N1128" s="110">
        <v>42.9</v>
      </c>
      <c r="O1128" s="110">
        <v>23</v>
      </c>
      <c r="P1128" s="110">
        <v>12.2</v>
      </c>
      <c r="Q1128" s="110">
        <v>56.5</v>
      </c>
    </row>
    <row r="1129" spans="1:17" ht="51" x14ac:dyDescent="0.2">
      <c r="A1129" s="108" t="s">
        <v>1997</v>
      </c>
      <c r="B1129" s="110">
        <v>390</v>
      </c>
      <c r="C1129" s="110">
        <v>78</v>
      </c>
      <c r="D1129" s="110">
        <v>20</v>
      </c>
      <c r="E1129" s="110">
        <v>48.7</v>
      </c>
      <c r="F1129" s="110">
        <v>16</v>
      </c>
      <c r="G1129" s="110">
        <v>4.0999999999999996</v>
      </c>
      <c r="H1129" s="110">
        <v>43.8</v>
      </c>
      <c r="I1129" s="110">
        <v>73</v>
      </c>
      <c r="J1129" s="110">
        <v>18.7</v>
      </c>
      <c r="K1129" s="110">
        <v>47.9</v>
      </c>
      <c r="L1129" s="110">
        <v>122</v>
      </c>
      <c r="M1129" s="110">
        <v>31.3</v>
      </c>
      <c r="N1129" s="110">
        <v>47.5</v>
      </c>
      <c r="O1129" s="110">
        <v>101</v>
      </c>
      <c r="P1129" s="110">
        <v>25.9</v>
      </c>
      <c r="Q1129" s="110">
        <v>51.5</v>
      </c>
    </row>
    <row r="1130" spans="1:17" ht="51" x14ac:dyDescent="0.2">
      <c r="A1130" s="108" t="s">
        <v>1998</v>
      </c>
      <c r="B1130" s="110">
        <v>175</v>
      </c>
      <c r="C1130" s="110">
        <v>43</v>
      </c>
      <c r="D1130" s="110">
        <v>24.6</v>
      </c>
      <c r="E1130" s="110">
        <v>48.8</v>
      </c>
      <c r="F1130" s="110">
        <v>14</v>
      </c>
      <c r="G1130" s="110">
        <v>8</v>
      </c>
      <c r="H1130" s="110">
        <v>21.4</v>
      </c>
      <c r="I1130" s="110">
        <v>37</v>
      </c>
      <c r="J1130" s="110">
        <v>21.1</v>
      </c>
      <c r="K1130" s="110">
        <v>48.6</v>
      </c>
      <c r="L1130" s="110">
        <v>58</v>
      </c>
      <c r="M1130" s="110">
        <v>33.1</v>
      </c>
      <c r="N1130" s="110">
        <v>43.1</v>
      </c>
      <c r="O1130" s="110">
        <v>23</v>
      </c>
      <c r="P1130" s="110">
        <v>13.1</v>
      </c>
      <c r="Q1130" s="110">
        <v>56.5</v>
      </c>
    </row>
    <row r="1131" spans="1:17" ht="63.75" x14ac:dyDescent="0.2">
      <c r="A1131" s="108" t="s">
        <v>1999</v>
      </c>
      <c r="B1131" s="110">
        <v>211</v>
      </c>
      <c r="C1131" s="110">
        <v>54</v>
      </c>
      <c r="D1131" s="110">
        <v>25.6</v>
      </c>
      <c r="E1131" s="110">
        <v>53.7</v>
      </c>
      <c r="F1131" s="110">
        <v>17</v>
      </c>
      <c r="G1131" s="110">
        <v>8.1</v>
      </c>
      <c r="H1131" s="110">
        <v>47.1</v>
      </c>
      <c r="I1131" s="110">
        <v>46</v>
      </c>
      <c r="J1131" s="110">
        <v>21.8</v>
      </c>
      <c r="K1131" s="110">
        <v>45.7</v>
      </c>
      <c r="L1131" s="110">
        <v>54</v>
      </c>
      <c r="M1131" s="110">
        <v>25.6</v>
      </c>
      <c r="N1131" s="110">
        <v>44.4</v>
      </c>
      <c r="O1131" s="110">
        <v>40</v>
      </c>
      <c r="P1131" s="110">
        <v>19</v>
      </c>
      <c r="Q1131" s="110">
        <v>50</v>
      </c>
    </row>
    <row r="1132" spans="1:17" ht="51" x14ac:dyDescent="0.2">
      <c r="A1132" s="108" t="s">
        <v>2000</v>
      </c>
      <c r="B1132" s="110">
        <v>297</v>
      </c>
      <c r="C1132" s="110">
        <v>70</v>
      </c>
      <c r="D1132" s="110">
        <v>23.6</v>
      </c>
      <c r="E1132" s="110">
        <v>51.4</v>
      </c>
      <c r="F1132" s="110">
        <v>17</v>
      </c>
      <c r="G1132" s="110">
        <v>5.7</v>
      </c>
      <c r="H1132" s="110">
        <v>47.1</v>
      </c>
      <c r="I1132" s="110">
        <v>58</v>
      </c>
      <c r="J1132" s="110">
        <v>19.5</v>
      </c>
      <c r="K1132" s="110">
        <v>48.3</v>
      </c>
      <c r="L1132" s="110">
        <v>95</v>
      </c>
      <c r="M1132" s="110">
        <v>32</v>
      </c>
      <c r="N1132" s="110">
        <v>45.3</v>
      </c>
      <c r="O1132" s="110">
        <v>57</v>
      </c>
      <c r="P1132" s="110">
        <v>19.2</v>
      </c>
      <c r="Q1132" s="110">
        <v>42.1</v>
      </c>
    </row>
    <row r="1133" spans="1:17" ht="51" x14ac:dyDescent="0.2">
      <c r="A1133" s="108" t="s">
        <v>2001</v>
      </c>
      <c r="B1133" s="110">
        <v>205</v>
      </c>
      <c r="C1133" s="110">
        <v>62</v>
      </c>
      <c r="D1133" s="110">
        <v>30.2</v>
      </c>
      <c r="E1133" s="110">
        <v>51.6</v>
      </c>
      <c r="F1133" s="110">
        <v>17</v>
      </c>
      <c r="G1133" s="110">
        <v>8.3000000000000007</v>
      </c>
      <c r="H1133" s="110">
        <v>23.5</v>
      </c>
      <c r="I1133" s="110">
        <v>40</v>
      </c>
      <c r="J1133" s="110">
        <v>19.5</v>
      </c>
      <c r="K1133" s="110">
        <v>45</v>
      </c>
      <c r="L1133" s="110">
        <v>59</v>
      </c>
      <c r="M1133" s="110">
        <v>28.8</v>
      </c>
      <c r="N1133" s="110">
        <v>47.5</v>
      </c>
      <c r="O1133" s="110">
        <v>27</v>
      </c>
      <c r="P1133" s="110">
        <v>13.2</v>
      </c>
      <c r="Q1133" s="110">
        <v>44.4</v>
      </c>
    </row>
    <row r="1134" spans="1:17" ht="51" x14ac:dyDescent="0.2">
      <c r="A1134" s="108" t="s">
        <v>2002</v>
      </c>
      <c r="B1134" s="110">
        <v>230</v>
      </c>
      <c r="C1134" s="110">
        <v>47</v>
      </c>
      <c r="D1134" s="110">
        <v>20.399999999999999</v>
      </c>
      <c r="E1134" s="110">
        <v>57.4</v>
      </c>
      <c r="F1134" s="110">
        <v>17</v>
      </c>
      <c r="G1134" s="110">
        <v>7.4</v>
      </c>
      <c r="H1134" s="110">
        <v>52.9</v>
      </c>
      <c r="I1134" s="110">
        <v>44</v>
      </c>
      <c r="J1134" s="110">
        <v>19.100000000000001</v>
      </c>
      <c r="K1134" s="110">
        <v>45.5</v>
      </c>
      <c r="L1134" s="110">
        <v>78</v>
      </c>
      <c r="M1134" s="110">
        <v>33.9</v>
      </c>
      <c r="N1134" s="110">
        <v>41</v>
      </c>
      <c r="O1134" s="110">
        <v>44</v>
      </c>
      <c r="P1134" s="110">
        <v>19.100000000000001</v>
      </c>
      <c r="Q1134" s="110">
        <v>50</v>
      </c>
    </row>
    <row r="1135" spans="1:17" ht="51" x14ac:dyDescent="0.2">
      <c r="A1135" s="108" t="s">
        <v>2003</v>
      </c>
      <c r="B1135" s="110">
        <v>208</v>
      </c>
      <c r="C1135" s="110">
        <v>52</v>
      </c>
      <c r="D1135" s="110">
        <v>25</v>
      </c>
      <c r="E1135" s="110">
        <v>40.4</v>
      </c>
      <c r="F1135" s="110">
        <v>9</v>
      </c>
      <c r="G1135" s="110">
        <v>4.3</v>
      </c>
      <c r="H1135" s="110">
        <v>44.4</v>
      </c>
      <c r="I1135" s="110">
        <v>39</v>
      </c>
      <c r="J1135" s="110">
        <v>18.8</v>
      </c>
      <c r="K1135" s="110">
        <v>48.7</v>
      </c>
      <c r="L1135" s="110">
        <v>74</v>
      </c>
      <c r="M1135" s="110">
        <v>35.6</v>
      </c>
      <c r="N1135" s="110">
        <v>48.6</v>
      </c>
      <c r="O1135" s="110">
        <v>34</v>
      </c>
      <c r="P1135" s="110">
        <v>16.3</v>
      </c>
      <c r="Q1135" s="110">
        <v>50</v>
      </c>
    </row>
    <row r="1136" spans="1:17" ht="63.75" x14ac:dyDescent="0.2">
      <c r="A1136" s="108" t="s">
        <v>2004</v>
      </c>
      <c r="B1136" s="110">
        <v>323</v>
      </c>
      <c r="C1136" s="110">
        <v>82</v>
      </c>
      <c r="D1136" s="110">
        <v>25.4</v>
      </c>
      <c r="E1136" s="110">
        <v>51.2</v>
      </c>
      <c r="F1136" s="110">
        <v>19</v>
      </c>
      <c r="G1136" s="110">
        <v>5.9</v>
      </c>
      <c r="H1136" s="110">
        <v>42.1</v>
      </c>
      <c r="I1136" s="110">
        <v>78</v>
      </c>
      <c r="J1136" s="110">
        <v>24.1</v>
      </c>
      <c r="K1136" s="110">
        <v>50</v>
      </c>
      <c r="L1136" s="110">
        <v>96</v>
      </c>
      <c r="M1136" s="110">
        <v>29.7</v>
      </c>
      <c r="N1136" s="110">
        <v>49</v>
      </c>
      <c r="O1136" s="110">
        <v>48</v>
      </c>
      <c r="P1136" s="110">
        <v>14.9</v>
      </c>
      <c r="Q1136" s="110">
        <v>52.1</v>
      </c>
    </row>
    <row r="1137" spans="1:17" ht="51" x14ac:dyDescent="0.2">
      <c r="A1137" s="108" t="s">
        <v>2005</v>
      </c>
      <c r="B1137" s="110">
        <v>218</v>
      </c>
      <c r="C1137" s="110">
        <v>67</v>
      </c>
      <c r="D1137" s="110">
        <v>30.7</v>
      </c>
      <c r="E1137" s="110">
        <v>46.3</v>
      </c>
      <c r="F1137" s="110">
        <v>13</v>
      </c>
      <c r="G1137" s="110">
        <v>6</v>
      </c>
      <c r="H1137" s="110">
        <v>53.8</v>
      </c>
      <c r="I1137" s="110">
        <v>65</v>
      </c>
      <c r="J1137" s="110">
        <v>29.8</v>
      </c>
      <c r="K1137" s="110">
        <v>46.2</v>
      </c>
      <c r="L1137" s="110">
        <v>60</v>
      </c>
      <c r="M1137" s="110">
        <v>27.5</v>
      </c>
      <c r="N1137" s="110">
        <v>50</v>
      </c>
      <c r="O1137" s="110">
        <v>13</v>
      </c>
      <c r="P1137" s="110">
        <v>6</v>
      </c>
      <c r="Q1137" s="110">
        <v>69.2</v>
      </c>
    </row>
    <row r="1138" spans="1:17" ht="51" x14ac:dyDescent="0.2">
      <c r="A1138" s="108" t="s">
        <v>2006</v>
      </c>
      <c r="B1138" s="110">
        <v>184</v>
      </c>
      <c r="C1138" s="110">
        <v>40</v>
      </c>
      <c r="D1138" s="110">
        <v>21.7</v>
      </c>
      <c r="E1138" s="110">
        <v>57.5</v>
      </c>
      <c r="F1138" s="110">
        <v>12</v>
      </c>
      <c r="G1138" s="110">
        <v>6.5</v>
      </c>
      <c r="H1138" s="110">
        <v>58.3</v>
      </c>
      <c r="I1138" s="110">
        <v>34</v>
      </c>
      <c r="J1138" s="110">
        <v>18.5</v>
      </c>
      <c r="K1138" s="110">
        <v>41.2</v>
      </c>
      <c r="L1138" s="110">
        <v>68</v>
      </c>
      <c r="M1138" s="110">
        <v>37</v>
      </c>
      <c r="N1138" s="110">
        <v>50</v>
      </c>
      <c r="O1138" s="110">
        <v>30</v>
      </c>
      <c r="P1138" s="110">
        <v>16.3</v>
      </c>
      <c r="Q1138" s="110">
        <v>33.299999999999997</v>
      </c>
    </row>
    <row r="1139" spans="1:17" ht="63.75" x14ac:dyDescent="0.2">
      <c r="A1139" s="108" t="s">
        <v>2007</v>
      </c>
      <c r="B1139" s="110">
        <v>328</v>
      </c>
      <c r="C1139" s="110">
        <v>82</v>
      </c>
      <c r="D1139" s="110">
        <v>25</v>
      </c>
      <c r="E1139" s="110">
        <v>47.6</v>
      </c>
      <c r="F1139" s="110">
        <v>17</v>
      </c>
      <c r="G1139" s="110">
        <v>5.2</v>
      </c>
      <c r="H1139" s="110">
        <v>47.1</v>
      </c>
      <c r="I1139" s="110">
        <v>67</v>
      </c>
      <c r="J1139" s="110">
        <v>20.399999999999999</v>
      </c>
      <c r="K1139" s="110">
        <v>49.3</v>
      </c>
      <c r="L1139" s="110">
        <v>96</v>
      </c>
      <c r="M1139" s="110">
        <v>29.3</v>
      </c>
      <c r="N1139" s="110">
        <v>44.8</v>
      </c>
      <c r="O1139" s="110">
        <v>66</v>
      </c>
      <c r="P1139" s="110">
        <v>20.100000000000001</v>
      </c>
      <c r="Q1139" s="110">
        <v>54.5</v>
      </c>
    </row>
    <row r="1140" spans="1:17" ht="51" x14ac:dyDescent="0.2">
      <c r="A1140" s="108" t="s">
        <v>2008</v>
      </c>
      <c r="B1140" s="110">
        <v>62</v>
      </c>
      <c r="C1140" s="110">
        <v>14</v>
      </c>
      <c r="D1140" s="110">
        <v>22.6</v>
      </c>
      <c r="E1140" s="110">
        <v>50</v>
      </c>
      <c r="F1140" s="110">
        <v>6</v>
      </c>
      <c r="G1140" s="110">
        <v>9.6999999999999993</v>
      </c>
      <c r="H1140" s="110">
        <v>33.299999999999997</v>
      </c>
      <c r="I1140" s="110">
        <v>10</v>
      </c>
      <c r="J1140" s="110">
        <v>16.100000000000001</v>
      </c>
      <c r="K1140" s="110">
        <v>50</v>
      </c>
      <c r="L1140" s="110">
        <v>24</v>
      </c>
      <c r="M1140" s="110">
        <v>38.700000000000003</v>
      </c>
      <c r="N1140" s="110">
        <v>50</v>
      </c>
      <c r="O1140" s="110">
        <v>8</v>
      </c>
      <c r="P1140" s="110">
        <v>12.9</v>
      </c>
      <c r="Q1140" s="110">
        <v>50</v>
      </c>
    </row>
    <row r="1141" spans="1:17" ht="63.75" x14ac:dyDescent="0.2">
      <c r="A1141" s="108" t="s">
        <v>2009</v>
      </c>
      <c r="B1141" s="110">
        <v>192</v>
      </c>
      <c r="C1141" s="110">
        <v>48</v>
      </c>
      <c r="D1141" s="110">
        <v>25</v>
      </c>
      <c r="E1141" s="110">
        <v>54.2</v>
      </c>
      <c r="F1141" s="110">
        <v>7</v>
      </c>
      <c r="G1141" s="110">
        <v>3.6</v>
      </c>
      <c r="H1141" s="110">
        <v>42.9</v>
      </c>
      <c r="I1141" s="110">
        <v>30</v>
      </c>
      <c r="J1141" s="110">
        <v>15.6</v>
      </c>
      <c r="K1141" s="110">
        <v>46.7</v>
      </c>
      <c r="L1141" s="110">
        <v>64</v>
      </c>
      <c r="M1141" s="110">
        <v>33.299999999999997</v>
      </c>
      <c r="N1141" s="110">
        <v>43.8</v>
      </c>
      <c r="O1141" s="110">
        <v>43</v>
      </c>
      <c r="P1141" s="110">
        <v>22.4</v>
      </c>
      <c r="Q1141" s="110">
        <v>48.8</v>
      </c>
    </row>
    <row r="1142" spans="1:17" ht="51" x14ac:dyDescent="0.2">
      <c r="A1142" s="108" t="s">
        <v>2010</v>
      </c>
      <c r="B1142" s="110">
        <v>218</v>
      </c>
      <c r="C1142" s="110">
        <v>62</v>
      </c>
      <c r="D1142" s="110">
        <v>28.4</v>
      </c>
      <c r="E1142" s="110">
        <v>53.2</v>
      </c>
      <c r="F1142" s="110">
        <v>11</v>
      </c>
      <c r="G1142" s="110">
        <v>5</v>
      </c>
      <c r="H1142" s="110">
        <v>45.5</v>
      </c>
      <c r="I1142" s="110">
        <v>53</v>
      </c>
      <c r="J1142" s="110">
        <v>24.3</v>
      </c>
      <c r="K1142" s="110">
        <v>45.3</v>
      </c>
      <c r="L1142" s="110">
        <v>62</v>
      </c>
      <c r="M1142" s="110">
        <v>28.4</v>
      </c>
      <c r="N1142" s="110">
        <v>53.2</v>
      </c>
      <c r="O1142" s="110">
        <v>30</v>
      </c>
      <c r="P1142" s="110">
        <v>13.8</v>
      </c>
      <c r="Q1142" s="110">
        <v>43.3</v>
      </c>
    </row>
    <row r="1143" spans="1:17" ht="51" x14ac:dyDescent="0.2">
      <c r="A1143" s="108" t="s">
        <v>2011</v>
      </c>
      <c r="B1143" s="110">
        <v>156</v>
      </c>
      <c r="C1143" s="110">
        <v>28</v>
      </c>
      <c r="D1143" s="110">
        <v>17.899999999999999</v>
      </c>
      <c r="E1143" s="110">
        <v>46.4</v>
      </c>
      <c r="F1143" s="110">
        <v>2</v>
      </c>
      <c r="G1143" s="110">
        <v>1.3</v>
      </c>
      <c r="H1143" s="110">
        <v>0</v>
      </c>
      <c r="I1143" s="110">
        <v>37</v>
      </c>
      <c r="J1143" s="110">
        <v>23.7</v>
      </c>
      <c r="K1143" s="110">
        <v>48.6</v>
      </c>
      <c r="L1143" s="110">
        <v>59</v>
      </c>
      <c r="M1143" s="110">
        <v>37.799999999999997</v>
      </c>
      <c r="N1143" s="110">
        <v>52.5</v>
      </c>
      <c r="O1143" s="110">
        <v>30</v>
      </c>
      <c r="P1143" s="110">
        <v>19.2</v>
      </c>
      <c r="Q1143" s="110">
        <v>53.3</v>
      </c>
    </row>
    <row r="1144" spans="1:17" ht="63.75" x14ac:dyDescent="0.2">
      <c r="A1144" s="108" t="s">
        <v>2012</v>
      </c>
      <c r="B1144" s="110">
        <v>43</v>
      </c>
      <c r="C1144" s="110">
        <v>11</v>
      </c>
      <c r="D1144" s="110">
        <v>25.6</v>
      </c>
      <c r="E1144" s="110">
        <v>54.5</v>
      </c>
      <c r="F1144" s="110">
        <v>2</v>
      </c>
      <c r="G1144" s="110">
        <v>4.7</v>
      </c>
      <c r="H1144" s="110">
        <v>50</v>
      </c>
      <c r="I1144" s="110">
        <v>12</v>
      </c>
      <c r="J1144" s="110">
        <v>27.9</v>
      </c>
      <c r="K1144" s="110">
        <v>50</v>
      </c>
      <c r="L1144" s="110">
        <v>10</v>
      </c>
      <c r="M1144" s="110">
        <v>23.3</v>
      </c>
      <c r="N1144" s="110">
        <v>40</v>
      </c>
      <c r="O1144" s="110">
        <v>8</v>
      </c>
      <c r="P1144" s="110">
        <v>18.600000000000001</v>
      </c>
      <c r="Q1144" s="110">
        <v>62.5</v>
      </c>
    </row>
    <row r="1145" spans="1:17" ht="63.75" x14ac:dyDescent="0.2">
      <c r="A1145" s="108" t="s">
        <v>2013</v>
      </c>
      <c r="B1145" s="110">
        <v>108</v>
      </c>
      <c r="C1145" s="110">
        <v>32</v>
      </c>
      <c r="D1145" s="110">
        <v>29.6</v>
      </c>
      <c r="E1145" s="110">
        <v>34.4</v>
      </c>
      <c r="F1145" s="110">
        <v>8</v>
      </c>
      <c r="G1145" s="110">
        <v>7.4</v>
      </c>
      <c r="H1145" s="110">
        <v>62.5</v>
      </c>
      <c r="I1145" s="110">
        <v>26</v>
      </c>
      <c r="J1145" s="110">
        <v>24.1</v>
      </c>
      <c r="K1145" s="110">
        <v>50</v>
      </c>
      <c r="L1145" s="110">
        <v>23</v>
      </c>
      <c r="M1145" s="110">
        <v>21.3</v>
      </c>
      <c r="N1145" s="110">
        <v>52.2</v>
      </c>
      <c r="O1145" s="110">
        <v>19</v>
      </c>
      <c r="P1145" s="110">
        <v>17.600000000000001</v>
      </c>
      <c r="Q1145" s="110">
        <v>36.799999999999997</v>
      </c>
    </row>
    <row r="1146" spans="1:17" ht="51" x14ac:dyDescent="0.2">
      <c r="A1146" s="108" t="s">
        <v>2014</v>
      </c>
      <c r="B1146" s="110">
        <v>108</v>
      </c>
      <c r="C1146" s="110">
        <v>24</v>
      </c>
      <c r="D1146" s="110">
        <v>22.2</v>
      </c>
      <c r="E1146" s="110">
        <v>29.2</v>
      </c>
      <c r="F1146" s="110">
        <v>11</v>
      </c>
      <c r="G1146" s="110">
        <v>10.199999999999999</v>
      </c>
      <c r="H1146" s="110">
        <v>36.4</v>
      </c>
      <c r="I1146" s="110">
        <v>15</v>
      </c>
      <c r="J1146" s="110">
        <v>13.9</v>
      </c>
      <c r="K1146" s="110">
        <v>40</v>
      </c>
      <c r="L1146" s="110">
        <v>39</v>
      </c>
      <c r="M1146" s="110">
        <v>36.1</v>
      </c>
      <c r="N1146" s="110">
        <v>46.2</v>
      </c>
      <c r="O1146" s="110">
        <v>19</v>
      </c>
      <c r="P1146" s="110">
        <v>17.600000000000001</v>
      </c>
      <c r="Q1146" s="110">
        <v>52.6</v>
      </c>
    </row>
    <row r="1147" spans="1:17" ht="51" x14ac:dyDescent="0.2">
      <c r="A1147" s="108" t="s">
        <v>2015</v>
      </c>
      <c r="B1147" s="110">
        <v>40</v>
      </c>
      <c r="C1147" s="110">
        <v>4</v>
      </c>
      <c r="D1147" s="110">
        <v>10</v>
      </c>
      <c r="E1147" s="110">
        <v>25</v>
      </c>
      <c r="F1147" s="110">
        <v>3</v>
      </c>
      <c r="G1147" s="110">
        <v>7.5</v>
      </c>
      <c r="H1147" s="110">
        <v>66.7</v>
      </c>
      <c r="I1147" s="110">
        <v>9</v>
      </c>
      <c r="J1147" s="110">
        <v>22.5</v>
      </c>
      <c r="K1147" s="110">
        <v>55.6</v>
      </c>
      <c r="L1147" s="110">
        <v>16</v>
      </c>
      <c r="M1147" s="110">
        <v>40</v>
      </c>
      <c r="N1147" s="110">
        <v>37.5</v>
      </c>
      <c r="O1147" s="110">
        <v>8</v>
      </c>
      <c r="P1147" s="110">
        <v>20</v>
      </c>
      <c r="Q1147" s="110">
        <v>50</v>
      </c>
    </row>
    <row r="1148" spans="1:17" ht="63.75" x14ac:dyDescent="0.2">
      <c r="A1148" s="108" t="s">
        <v>2016</v>
      </c>
      <c r="B1148" s="110">
        <v>95</v>
      </c>
      <c r="C1148" s="110">
        <v>12</v>
      </c>
      <c r="D1148" s="110">
        <v>12.6</v>
      </c>
      <c r="E1148" s="110">
        <v>33.299999999999997</v>
      </c>
      <c r="F1148" s="110">
        <v>11</v>
      </c>
      <c r="G1148" s="110">
        <v>11.6</v>
      </c>
      <c r="H1148" s="110">
        <v>36.4</v>
      </c>
      <c r="I1148" s="110">
        <v>14</v>
      </c>
      <c r="J1148" s="110">
        <v>14.7</v>
      </c>
      <c r="K1148" s="110">
        <v>28.6</v>
      </c>
      <c r="L1148" s="110">
        <v>44</v>
      </c>
      <c r="M1148" s="110">
        <v>46.3</v>
      </c>
      <c r="N1148" s="110">
        <v>45.5</v>
      </c>
      <c r="O1148" s="110">
        <v>14</v>
      </c>
      <c r="P1148" s="110">
        <v>14.7</v>
      </c>
      <c r="Q1148" s="110">
        <v>42.9</v>
      </c>
    </row>
    <row r="1149" spans="1:17" ht="63.75" x14ac:dyDescent="0.2">
      <c r="A1149" s="108" t="s">
        <v>2017</v>
      </c>
      <c r="B1149" s="110">
        <v>148</v>
      </c>
      <c r="C1149" s="110">
        <v>37</v>
      </c>
      <c r="D1149" s="110">
        <v>25</v>
      </c>
      <c r="E1149" s="110">
        <v>54.1</v>
      </c>
      <c r="F1149" s="110">
        <v>3</v>
      </c>
      <c r="G1149" s="110">
        <v>2</v>
      </c>
      <c r="H1149" s="110">
        <v>33.299999999999997</v>
      </c>
      <c r="I1149" s="110">
        <v>34</v>
      </c>
      <c r="J1149" s="110">
        <v>23</v>
      </c>
      <c r="K1149" s="110">
        <v>44.1</v>
      </c>
      <c r="L1149" s="110">
        <v>44</v>
      </c>
      <c r="M1149" s="110">
        <v>29.7</v>
      </c>
      <c r="N1149" s="110">
        <v>43.2</v>
      </c>
      <c r="O1149" s="110">
        <v>30</v>
      </c>
      <c r="P1149" s="110">
        <v>20.3</v>
      </c>
      <c r="Q1149" s="110">
        <v>40</v>
      </c>
    </row>
    <row r="1150" spans="1:17" ht="51" x14ac:dyDescent="0.2">
      <c r="A1150" s="108" t="s">
        <v>2018</v>
      </c>
      <c r="B1150" s="110">
        <v>160</v>
      </c>
      <c r="C1150" s="110">
        <v>45</v>
      </c>
      <c r="D1150" s="110">
        <v>28.1</v>
      </c>
      <c r="E1150" s="110">
        <v>51.1</v>
      </c>
      <c r="F1150" s="110">
        <v>7</v>
      </c>
      <c r="G1150" s="110">
        <v>4.4000000000000004</v>
      </c>
      <c r="H1150" s="110">
        <v>28.6</v>
      </c>
      <c r="I1150" s="110">
        <v>35</v>
      </c>
      <c r="J1150" s="110">
        <v>21.9</v>
      </c>
      <c r="K1150" s="110">
        <v>51.4</v>
      </c>
      <c r="L1150" s="110">
        <v>45</v>
      </c>
      <c r="M1150" s="110">
        <v>28.1</v>
      </c>
      <c r="N1150" s="110">
        <v>53.3</v>
      </c>
      <c r="O1150" s="110">
        <v>28</v>
      </c>
      <c r="P1150" s="110">
        <v>17.5</v>
      </c>
      <c r="Q1150" s="110">
        <v>46.4</v>
      </c>
    </row>
    <row r="1151" spans="1:17" ht="38.25" x14ac:dyDescent="0.2">
      <c r="A1151" s="108" t="s">
        <v>2019</v>
      </c>
      <c r="B1151" s="110">
        <v>128</v>
      </c>
      <c r="C1151" s="110">
        <v>31</v>
      </c>
      <c r="D1151" s="110">
        <v>24.2</v>
      </c>
      <c r="E1151" s="110">
        <v>51.6</v>
      </c>
      <c r="F1151" s="110">
        <v>4</v>
      </c>
      <c r="G1151" s="110">
        <v>3.1</v>
      </c>
      <c r="H1151" s="110">
        <v>25</v>
      </c>
      <c r="I1151" s="110">
        <v>15</v>
      </c>
      <c r="J1151" s="110">
        <v>11.7</v>
      </c>
      <c r="K1151" s="110">
        <v>60</v>
      </c>
      <c r="L1151" s="110">
        <v>61</v>
      </c>
      <c r="M1151" s="110">
        <v>47.7</v>
      </c>
      <c r="N1151" s="110">
        <v>47.5</v>
      </c>
      <c r="O1151" s="110">
        <v>17</v>
      </c>
      <c r="P1151" s="110">
        <v>13.3</v>
      </c>
      <c r="Q1151" s="110">
        <v>52.9</v>
      </c>
    </row>
    <row r="1152" spans="1:17" ht="51" x14ac:dyDescent="0.2">
      <c r="A1152" s="108" t="s">
        <v>2020</v>
      </c>
      <c r="B1152" s="110">
        <v>50</v>
      </c>
      <c r="C1152" s="110">
        <v>12</v>
      </c>
      <c r="D1152" s="110">
        <v>24</v>
      </c>
      <c r="E1152" s="110">
        <v>75</v>
      </c>
      <c r="F1152" s="110">
        <v>0</v>
      </c>
      <c r="G1152" s="110">
        <v>0</v>
      </c>
      <c r="H1152" s="110" t="s">
        <v>979</v>
      </c>
      <c r="I1152" s="110">
        <v>7</v>
      </c>
      <c r="J1152" s="110">
        <v>14</v>
      </c>
      <c r="K1152" s="110">
        <v>57.1</v>
      </c>
      <c r="L1152" s="110">
        <v>22</v>
      </c>
      <c r="M1152" s="110">
        <v>44</v>
      </c>
      <c r="N1152" s="110">
        <v>40.9</v>
      </c>
      <c r="O1152" s="110">
        <v>9</v>
      </c>
      <c r="P1152" s="110">
        <v>18</v>
      </c>
      <c r="Q1152" s="110">
        <v>44.4</v>
      </c>
    </row>
    <row r="1153" spans="1:17" ht="51" x14ac:dyDescent="0.2">
      <c r="A1153" s="108" t="s">
        <v>2021</v>
      </c>
      <c r="B1153" s="110">
        <v>83</v>
      </c>
      <c r="C1153" s="110">
        <v>18</v>
      </c>
      <c r="D1153" s="110">
        <v>21.7</v>
      </c>
      <c r="E1153" s="110">
        <v>50</v>
      </c>
      <c r="F1153" s="110">
        <v>4</v>
      </c>
      <c r="G1153" s="110">
        <v>4.8</v>
      </c>
      <c r="H1153" s="110">
        <v>25</v>
      </c>
      <c r="I1153" s="110">
        <v>16</v>
      </c>
      <c r="J1153" s="110">
        <v>19.3</v>
      </c>
      <c r="K1153" s="110">
        <v>37.5</v>
      </c>
      <c r="L1153" s="110">
        <v>25</v>
      </c>
      <c r="M1153" s="110">
        <v>30.1</v>
      </c>
      <c r="N1153" s="110">
        <v>52</v>
      </c>
      <c r="O1153" s="110">
        <v>20</v>
      </c>
      <c r="P1153" s="110">
        <v>24.1</v>
      </c>
      <c r="Q1153" s="110">
        <v>40</v>
      </c>
    </row>
    <row r="1154" spans="1:17" ht="63.75" x14ac:dyDescent="0.2">
      <c r="A1154" s="108" t="s">
        <v>2022</v>
      </c>
      <c r="B1154" s="110">
        <v>175</v>
      </c>
      <c r="C1154" s="110">
        <v>38</v>
      </c>
      <c r="D1154" s="110">
        <v>21.7</v>
      </c>
      <c r="E1154" s="110">
        <v>39.5</v>
      </c>
      <c r="F1154" s="110">
        <v>17</v>
      </c>
      <c r="G1154" s="110">
        <v>9.6999999999999993</v>
      </c>
      <c r="H1154" s="110">
        <v>41.2</v>
      </c>
      <c r="I1154" s="110">
        <v>28</v>
      </c>
      <c r="J1154" s="110">
        <v>16</v>
      </c>
      <c r="K1154" s="110">
        <v>46.4</v>
      </c>
      <c r="L1154" s="110">
        <v>63</v>
      </c>
      <c r="M1154" s="110">
        <v>36</v>
      </c>
      <c r="N1154" s="110">
        <v>50.8</v>
      </c>
      <c r="O1154" s="110">
        <v>29</v>
      </c>
      <c r="P1154" s="110">
        <v>16.600000000000001</v>
      </c>
      <c r="Q1154" s="110">
        <v>51.7</v>
      </c>
    </row>
    <row r="1155" spans="1:17" ht="63.75" x14ac:dyDescent="0.2">
      <c r="A1155" s="108" t="s">
        <v>2023</v>
      </c>
      <c r="B1155" s="110">
        <v>108</v>
      </c>
      <c r="C1155" s="110">
        <v>30</v>
      </c>
      <c r="D1155" s="110">
        <v>27.8</v>
      </c>
      <c r="E1155" s="110">
        <v>60</v>
      </c>
      <c r="F1155" s="110">
        <v>4</v>
      </c>
      <c r="G1155" s="110">
        <v>3.7</v>
      </c>
      <c r="H1155" s="110">
        <v>25</v>
      </c>
      <c r="I1155" s="110">
        <v>28</v>
      </c>
      <c r="J1155" s="110">
        <v>25.9</v>
      </c>
      <c r="K1155" s="110">
        <v>35.700000000000003</v>
      </c>
      <c r="L1155" s="110">
        <v>30</v>
      </c>
      <c r="M1155" s="110">
        <v>27.8</v>
      </c>
      <c r="N1155" s="110">
        <v>43.3</v>
      </c>
      <c r="O1155" s="110">
        <v>16</v>
      </c>
      <c r="P1155" s="110">
        <v>14.8</v>
      </c>
      <c r="Q1155" s="110">
        <v>43.8</v>
      </c>
    </row>
    <row r="1156" spans="1:17" ht="63.75" x14ac:dyDescent="0.2">
      <c r="A1156" s="108" t="s">
        <v>2024</v>
      </c>
      <c r="B1156" s="110">
        <v>61</v>
      </c>
      <c r="C1156" s="110">
        <v>11</v>
      </c>
      <c r="D1156" s="110">
        <v>18</v>
      </c>
      <c r="E1156" s="110">
        <v>90.9</v>
      </c>
      <c r="F1156" s="110">
        <v>1</v>
      </c>
      <c r="G1156" s="110">
        <v>1.6</v>
      </c>
      <c r="H1156" s="110">
        <v>100</v>
      </c>
      <c r="I1156" s="110">
        <v>7</v>
      </c>
      <c r="J1156" s="110">
        <v>11.5</v>
      </c>
      <c r="K1156" s="110">
        <v>42.9</v>
      </c>
      <c r="L1156" s="110">
        <v>16</v>
      </c>
      <c r="M1156" s="110">
        <v>26.2</v>
      </c>
      <c r="N1156" s="110">
        <v>56.3</v>
      </c>
      <c r="O1156" s="110">
        <v>26</v>
      </c>
      <c r="P1156" s="110">
        <v>42.6</v>
      </c>
      <c r="Q1156" s="110">
        <v>50</v>
      </c>
    </row>
    <row r="1157" spans="1:17" ht="51" x14ac:dyDescent="0.2">
      <c r="A1157" s="108" t="s">
        <v>2025</v>
      </c>
      <c r="B1157" s="110">
        <v>115</v>
      </c>
      <c r="C1157" s="110">
        <v>28</v>
      </c>
      <c r="D1157" s="110">
        <v>24.3</v>
      </c>
      <c r="E1157" s="110">
        <v>46.4</v>
      </c>
      <c r="F1157" s="110">
        <v>3</v>
      </c>
      <c r="G1157" s="110">
        <v>2.6</v>
      </c>
      <c r="H1157" s="110">
        <v>66.7</v>
      </c>
      <c r="I1157" s="110">
        <v>24</v>
      </c>
      <c r="J1157" s="110">
        <v>20.9</v>
      </c>
      <c r="K1157" s="110">
        <v>41.7</v>
      </c>
      <c r="L1157" s="110">
        <v>33</v>
      </c>
      <c r="M1157" s="110">
        <v>28.7</v>
      </c>
      <c r="N1157" s="110">
        <v>57.6</v>
      </c>
      <c r="O1157" s="110">
        <v>27</v>
      </c>
      <c r="P1157" s="110">
        <v>23.5</v>
      </c>
      <c r="Q1157" s="110">
        <v>37</v>
      </c>
    </row>
    <row r="1158" spans="1:17" ht="63.75" x14ac:dyDescent="0.2">
      <c r="A1158" s="108" t="s">
        <v>2026</v>
      </c>
      <c r="B1158" s="110">
        <v>81</v>
      </c>
      <c r="C1158" s="110">
        <v>24</v>
      </c>
      <c r="D1158" s="110">
        <v>29.6</v>
      </c>
      <c r="E1158" s="110">
        <v>50</v>
      </c>
      <c r="F1158" s="110">
        <v>9</v>
      </c>
      <c r="G1158" s="110">
        <v>11.1</v>
      </c>
      <c r="H1158" s="110">
        <v>55.6</v>
      </c>
      <c r="I1158" s="110">
        <v>19</v>
      </c>
      <c r="J1158" s="110">
        <v>23.5</v>
      </c>
      <c r="K1158" s="110">
        <v>52.6</v>
      </c>
      <c r="L1158" s="110">
        <v>14</v>
      </c>
      <c r="M1158" s="110">
        <v>17.3</v>
      </c>
      <c r="N1158" s="110">
        <v>42.9</v>
      </c>
      <c r="O1158" s="110">
        <v>15</v>
      </c>
      <c r="P1158" s="110">
        <v>18.5</v>
      </c>
      <c r="Q1158" s="110">
        <v>40</v>
      </c>
    </row>
    <row r="1159" spans="1:17" ht="51" x14ac:dyDescent="0.2">
      <c r="A1159" s="108" t="s">
        <v>2027</v>
      </c>
      <c r="B1159" s="110">
        <v>99</v>
      </c>
      <c r="C1159" s="110">
        <v>22</v>
      </c>
      <c r="D1159" s="110">
        <v>22.2</v>
      </c>
      <c r="E1159" s="110">
        <v>36.4</v>
      </c>
      <c r="F1159" s="110">
        <v>2</v>
      </c>
      <c r="G1159" s="110">
        <v>2</v>
      </c>
      <c r="H1159" s="110">
        <v>100</v>
      </c>
      <c r="I1159" s="110">
        <v>19</v>
      </c>
      <c r="J1159" s="110">
        <v>19.2</v>
      </c>
      <c r="K1159" s="110">
        <v>68.400000000000006</v>
      </c>
      <c r="L1159" s="110">
        <v>35</v>
      </c>
      <c r="M1159" s="110">
        <v>35.4</v>
      </c>
      <c r="N1159" s="110">
        <v>48.6</v>
      </c>
      <c r="O1159" s="110">
        <v>21</v>
      </c>
      <c r="P1159" s="110">
        <v>21.2</v>
      </c>
      <c r="Q1159" s="110">
        <v>38.1</v>
      </c>
    </row>
    <row r="1160" spans="1:17" ht="51" x14ac:dyDescent="0.2">
      <c r="A1160" s="108" t="s">
        <v>2028</v>
      </c>
      <c r="B1160" s="110">
        <v>157</v>
      </c>
      <c r="C1160" s="110">
        <v>46</v>
      </c>
      <c r="D1160" s="110">
        <v>29.3</v>
      </c>
      <c r="E1160" s="110">
        <v>34.799999999999997</v>
      </c>
      <c r="F1160" s="110">
        <v>7</v>
      </c>
      <c r="G1160" s="110">
        <v>4.5</v>
      </c>
      <c r="H1160" s="110">
        <v>57.1</v>
      </c>
      <c r="I1160" s="110">
        <v>22</v>
      </c>
      <c r="J1160" s="110">
        <v>14</v>
      </c>
      <c r="K1160" s="110">
        <v>45.5</v>
      </c>
      <c r="L1160" s="110">
        <v>55</v>
      </c>
      <c r="M1160" s="110">
        <v>35</v>
      </c>
      <c r="N1160" s="110">
        <v>50.9</v>
      </c>
      <c r="O1160" s="110">
        <v>27</v>
      </c>
      <c r="P1160" s="110">
        <v>17.2</v>
      </c>
      <c r="Q1160" s="110">
        <v>51.9</v>
      </c>
    </row>
    <row r="1161" spans="1:17" ht="51" x14ac:dyDescent="0.2">
      <c r="A1161" s="108" t="s">
        <v>2029</v>
      </c>
      <c r="B1161" s="110">
        <v>114</v>
      </c>
      <c r="C1161" s="110">
        <v>21</v>
      </c>
      <c r="D1161" s="110">
        <v>18.399999999999999</v>
      </c>
      <c r="E1161" s="110">
        <v>42.9</v>
      </c>
      <c r="F1161" s="110">
        <v>3</v>
      </c>
      <c r="G1161" s="110">
        <v>2.6</v>
      </c>
      <c r="H1161" s="110">
        <v>66.7</v>
      </c>
      <c r="I1161" s="110">
        <v>24</v>
      </c>
      <c r="J1161" s="110">
        <v>21.1</v>
      </c>
      <c r="K1161" s="110">
        <v>33.299999999999997</v>
      </c>
      <c r="L1161" s="110">
        <v>35</v>
      </c>
      <c r="M1161" s="110">
        <v>30.7</v>
      </c>
      <c r="N1161" s="110">
        <v>40</v>
      </c>
      <c r="O1161" s="110">
        <v>31</v>
      </c>
      <c r="P1161" s="110">
        <v>27.2</v>
      </c>
      <c r="Q1161" s="110">
        <v>48.4</v>
      </c>
    </row>
    <row r="1162" spans="1:17" ht="63.75" x14ac:dyDescent="0.2">
      <c r="A1162" s="108" t="s">
        <v>2030</v>
      </c>
      <c r="B1162" s="110">
        <v>256</v>
      </c>
      <c r="C1162" s="110">
        <v>52</v>
      </c>
      <c r="D1162" s="110">
        <v>20.3</v>
      </c>
      <c r="E1162" s="110">
        <v>36.5</v>
      </c>
      <c r="F1162" s="110">
        <v>12</v>
      </c>
      <c r="G1162" s="110">
        <v>4.7</v>
      </c>
      <c r="H1162" s="110">
        <v>41.7</v>
      </c>
      <c r="I1162" s="110">
        <v>45</v>
      </c>
      <c r="J1162" s="110">
        <v>17.600000000000001</v>
      </c>
      <c r="K1162" s="110">
        <v>53.3</v>
      </c>
      <c r="L1162" s="110">
        <v>104</v>
      </c>
      <c r="M1162" s="110">
        <v>40.6</v>
      </c>
      <c r="N1162" s="110">
        <v>44.2</v>
      </c>
      <c r="O1162" s="110">
        <v>43</v>
      </c>
      <c r="P1162" s="110">
        <v>16.8</v>
      </c>
      <c r="Q1162" s="110">
        <v>48.8</v>
      </c>
    </row>
    <row r="1163" spans="1:17" ht="63.75" x14ac:dyDescent="0.2">
      <c r="A1163" s="108" t="s">
        <v>2031</v>
      </c>
      <c r="B1163" s="110">
        <v>56</v>
      </c>
      <c r="C1163" s="110">
        <v>12</v>
      </c>
      <c r="D1163" s="110">
        <v>21.4</v>
      </c>
      <c r="E1163" s="110">
        <v>58.3</v>
      </c>
      <c r="F1163" s="110">
        <v>5</v>
      </c>
      <c r="G1163" s="110">
        <v>8.9</v>
      </c>
      <c r="H1163" s="110">
        <v>0</v>
      </c>
      <c r="I1163" s="110">
        <v>12</v>
      </c>
      <c r="J1163" s="110">
        <v>21.4</v>
      </c>
      <c r="K1163" s="110">
        <v>41.7</v>
      </c>
      <c r="L1163" s="110">
        <v>15</v>
      </c>
      <c r="M1163" s="110">
        <v>26.8</v>
      </c>
      <c r="N1163" s="110">
        <v>46.7</v>
      </c>
      <c r="O1163" s="110">
        <v>12</v>
      </c>
      <c r="P1163" s="110">
        <v>21.4</v>
      </c>
      <c r="Q1163" s="110">
        <v>50</v>
      </c>
    </row>
    <row r="1164" spans="1:17" ht="51" x14ac:dyDescent="0.2">
      <c r="A1164" s="108" t="s">
        <v>2032</v>
      </c>
      <c r="B1164" s="109">
        <v>2815</v>
      </c>
      <c r="C1164" s="110">
        <v>690</v>
      </c>
      <c r="D1164" s="110">
        <v>24.5</v>
      </c>
      <c r="E1164" s="110">
        <v>50.3</v>
      </c>
      <c r="F1164" s="110">
        <v>195</v>
      </c>
      <c r="G1164" s="110">
        <v>6.9</v>
      </c>
      <c r="H1164" s="110">
        <v>47.7</v>
      </c>
      <c r="I1164" s="110">
        <v>444</v>
      </c>
      <c r="J1164" s="110">
        <v>15.8</v>
      </c>
      <c r="K1164" s="110">
        <v>50.7</v>
      </c>
      <c r="L1164" s="109">
        <v>1178</v>
      </c>
      <c r="M1164" s="110">
        <v>41.8</v>
      </c>
      <c r="N1164" s="110">
        <v>50.2</v>
      </c>
      <c r="O1164" s="110">
        <v>308</v>
      </c>
      <c r="P1164" s="110">
        <v>10.9</v>
      </c>
      <c r="Q1164" s="110">
        <v>46.1</v>
      </c>
    </row>
    <row r="1165" spans="1:17" ht="51" x14ac:dyDescent="0.2">
      <c r="A1165" s="108" t="s">
        <v>2033</v>
      </c>
      <c r="B1165" s="110">
        <v>389</v>
      </c>
      <c r="C1165" s="110">
        <v>88</v>
      </c>
      <c r="D1165" s="110">
        <v>22.6</v>
      </c>
      <c r="E1165" s="110">
        <v>42</v>
      </c>
      <c r="F1165" s="110">
        <v>31</v>
      </c>
      <c r="G1165" s="110">
        <v>8</v>
      </c>
      <c r="H1165" s="110">
        <v>48.4</v>
      </c>
      <c r="I1165" s="110">
        <v>73</v>
      </c>
      <c r="J1165" s="110">
        <v>18.8</v>
      </c>
      <c r="K1165" s="110">
        <v>47.9</v>
      </c>
      <c r="L1165" s="110">
        <v>147</v>
      </c>
      <c r="M1165" s="110">
        <v>37.799999999999997</v>
      </c>
      <c r="N1165" s="110">
        <v>46.9</v>
      </c>
      <c r="O1165" s="110">
        <v>50</v>
      </c>
      <c r="P1165" s="110">
        <v>12.9</v>
      </c>
      <c r="Q1165" s="110">
        <v>50</v>
      </c>
    </row>
    <row r="1166" spans="1:17" ht="51" x14ac:dyDescent="0.2">
      <c r="A1166" s="108" t="s">
        <v>2034</v>
      </c>
      <c r="B1166" s="110">
        <v>354</v>
      </c>
      <c r="C1166" s="110">
        <v>75</v>
      </c>
      <c r="D1166" s="110">
        <v>21.2</v>
      </c>
      <c r="E1166" s="110">
        <v>48</v>
      </c>
      <c r="F1166" s="110">
        <v>29</v>
      </c>
      <c r="G1166" s="110">
        <v>8.1999999999999993</v>
      </c>
      <c r="H1166" s="110">
        <v>27.6</v>
      </c>
      <c r="I1166" s="110">
        <v>71</v>
      </c>
      <c r="J1166" s="110">
        <v>20.100000000000001</v>
      </c>
      <c r="K1166" s="110">
        <v>49.3</v>
      </c>
      <c r="L1166" s="110">
        <v>124</v>
      </c>
      <c r="M1166" s="110">
        <v>35</v>
      </c>
      <c r="N1166" s="110">
        <v>46</v>
      </c>
      <c r="O1166" s="110">
        <v>55</v>
      </c>
      <c r="P1166" s="110">
        <v>15.5</v>
      </c>
      <c r="Q1166" s="110">
        <v>58.2</v>
      </c>
    </row>
    <row r="1167" spans="1:17" ht="51" x14ac:dyDescent="0.2">
      <c r="A1167" s="108" t="s">
        <v>2035</v>
      </c>
      <c r="B1167" s="110">
        <v>464</v>
      </c>
      <c r="C1167" s="110">
        <v>111</v>
      </c>
      <c r="D1167" s="110">
        <v>23.9</v>
      </c>
      <c r="E1167" s="110">
        <v>50.5</v>
      </c>
      <c r="F1167" s="110">
        <v>31</v>
      </c>
      <c r="G1167" s="110">
        <v>6.7</v>
      </c>
      <c r="H1167" s="110">
        <v>54.8</v>
      </c>
      <c r="I1167" s="110">
        <v>111</v>
      </c>
      <c r="J1167" s="110">
        <v>23.9</v>
      </c>
      <c r="K1167" s="110">
        <v>46.8</v>
      </c>
      <c r="L1167" s="110">
        <v>154</v>
      </c>
      <c r="M1167" s="110">
        <v>33.200000000000003</v>
      </c>
      <c r="N1167" s="110">
        <v>46.8</v>
      </c>
      <c r="O1167" s="110">
        <v>57</v>
      </c>
      <c r="P1167" s="110">
        <v>12.3</v>
      </c>
      <c r="Q1167" s="110">
        <v>52.6</v>
      </c>
    </row>
    <row r="1168" spans="1:17" ht="63.75" x14ac:dyDescent="0.2">
      <c r="A1168" s="108" t="s">
        <v>2036</v>
      </c>
      <c r="B1168" s="110">
        <v>444</v>
      </c>
      <c r="C1168" s="110">
        <v>73</v>
      </c>
      <c r="D1168" s="110">
        <v>16.399999999999999</v>
      </c>
      <c r="E1168" s="110">
        <v>46.6</v>
      </c>
      <c r="F1168" s="110">
        <v>35</v>
      </c>
      <c r="G1168" s="110">
        <v>7.9</v>
      </c>
      <c r="H1168" s="110">
        <v>48.6</v>
      </c>
      <c r="I1168" s="110">
        <v>77</v>
      </c>
      <c r="J1168" s="110">
        <v>17.3</v>
      </c>
      <c r="K1168" s="110">
        <v>40.299999999999997</v>
      </c>
      <c r="L1168" s="110">
        <v>160</v>
      </c>
      <c r="M1168" s="110">
        <v>36</v>
      </c>
      <c r="N1168" s="110">
        <v>46.9</v>
      </c>
      <c r="O1168" s="110">
        <v>99</v>
      </c>
      <c r="P1168" s="110">
        <v>22.3</v>
      </c>
      <c r="Q1168" s="110">
        <v>49.5</v>
      </c>
    </row>
    <row r="1169" spans="1:17" ht="51" x14ac:dyDescent="0.2">
      <c r="A1169" s="108" t="s">
        <v>2037</v>
      </c>
      <c r="B1169" s="109">
        <v>1495</v>
      </c>
      <c r="C1169" s="110">
        <v>359</v>
      </c>
      <c r="D1169" s="110">
        <v>24</v>
      </c>
      <c r="E1169" s="110">
        <v>51.3</v>
      </c>
      <c r="F1169" s="110">
        <v>85</v>
      </c>
      <c r="G1169" s="110">
        <v>5.7</v>
      </c>
      <c r="H1169" s="110">
        <v>42.4</v>
      </c>
      <c r="I1169" s="110">
        <v>229</v>
      </c>
      <c r="J1169" s="110">
        <v>15.3</v>
      </c>
      <c r="K1169" s="110">
        <v>52.4</v>
      </c>
      <c r="L1169" s="110">
        <v>599</v>
      </c>
      <c r="M1169" s="110">
        <v>40.1</v>
      </c>
      <c r="N1169" s="110">
        <v>49.6</v>
      </c>
      <c r="O1169" s="110">
        <v>223</v>
      </c>
      <c r="P1169" s="110">
        <v>14.9</v>
      </c>
      <c r="Q1169" s="110">
        <v>48.9</v>
      </c>
    </row>
    <row r="1170" spans="1:17" ht="63.75" x14ac:dyDescent="0.2">
      <c r="A1170" s="108" t="s">
        <v>2038</v>
      </c>
      <c r="B1170" s="110">
        <v>976</v>
      </c>
      <c r="C1170" s="110">
        <v>207</v>
      </c>
      <c r="D1170" s="110">
        <v>21.2</v>
      </c>
      <c r="E1170" s="110">
        <v>49.8</v>
      </c>
      <c r="F1170" s="110">
        <v>68</v>
      </c>
      <c r="G1170" s="110">
        <v>7</v>
      </c>
      <c r="H1170" s="110">
        <v>35.299999999999997</v>
      </c>
      <c r="I1170" s="110">
        <v>184</v>
      </c>
      <c r="J1170" s="110">
        <v>18.899999999999999</v>
      </c>
      <c r="K1170" s="110">
        <v>47.8</v>
      </c>
      <c r="L1170" s="110">
        <v>367</v>
      </c>
      <c r="M1170" s="110">
        <v>37.6</v>
      </c>
      <c r="N1170" s="110">
        <v>48.5</v>
      </c>
      <c r="O1170" s="110">
        <v>150</v>
      </c>
      <c r="P1170" s="110">
        <v>15.4</v>
      </c>
      <c r="Q1170" s="110">
        <v>47.3</v>
      </c>
    </row>
    <row r="1171" spans="1:17" ht="51" x14ac:dyDescent="0.2">
      <c r="A1171" s="108" t="s">
        <v>2039</v>
      </c>
      <c r="B1171" s="109">
        <v>1046</v>
      </c>
      <c r="C1171" s="110">
        <v>223</v>
      </c>
      <c r="D1171" s="110">
        <v>21.3</v>
      </c>
      <c r="E1171" s="110">
        <v>54.3</v>
      </c>
      <c r="F1171" s="110">
        <v>57</v>
      </c>
      <c r="G1171" s="110">
        <v>5.4</v>
      </c>
      <c r="H1171" s="110">
        <v>56.1</v>
      </c>
      <c r="I1171" s="110">
        <v>186</v>
      </c>
      <c r="J1171" s="110">
        <v>17.8</v>
      </c>
      <c r="K1171" s="110">
        <v>51.1</v>
      </c>
      <c r="L1171" s="110">
        <v>408</v>
      </c>
      <c r="M1171" s="110">
        <v>39</v>
      </c>
      <c r="N1171" s="110">
        <v>50</v>
      </c>
      <c r="O1171" s="110">
        <v>172</v>
      </c>
      <c r="P1171" s="110">
        <v>16.399999999999999</v>
      </c>
      <c r="Q1171" s="110">
        <v>47.7</v>
      </c>
    </row>
    <row r="1172" spans="1:17" ht="51" x14ac:dyDescent="0.2">
      <c r="A1172" s="108" t="s">
        <v>2040</v>
      </c>
      <c r="B1172" s="109">
        <v>3653</v>
      </c>
      <c r="C1172" s="110">
        <v>833</v>
      </c>
      <c r="D1172" s="110">
        <v>22.8</v>
      </c>
      <c r="E1172" s="110">
        <v>48.5</v>
      </c>
      <c r="F1172" s="110">
        <v>238</v>
      </c>
      <c r="G1172" s="110">
        <v>6.5</v>
      </c>
      <c r="H1172" s="110">
        <v>44.5</v>
      </c>
      <c r="I1172" s="110">
        <v>697</v>
      </c>
      <c r="J1172" s="110">
        <v>19.100000000000001</v>
      </c>
      <c r="K1172" s="110">
        <v>49.1</v>
      </c>
      <c r="L1172" s="109">
        <v>1465</v>
      </c>
      <c r="M1172" s="110">
        <v>40.1</v>
      </c>
      <c r="N1172" s="110">
        <v>50.2</v>
      </c>
      <c r="O1172" s="110">
        <v>420</v>
      </c>
      <c r="P1172" s="110">
        <v>11.5</v>
      </c>
      <c r="Q1172" s="110">
        <v>46.2</v>
      </c>
    </row>
    <row r="1173" spans="1:17" ht="63.75" x14ac:dyDescent="0.2">
      <c r="A1173" s="108" t="s">
        <v>2041</v>
      </c>
      <c r="B1173" s="109">
        <v>1184</v>
      </c>
      <c r="C1173" s="110">
        <v>252</v>
      </c>
      <c r="D1173" s="110">
        <v>21.3</v>
      </c>
      <c r="E1173" s="110">
        <v>46.8</v>
      </c>
      <c r="F1173" s="110">
        <v>62</v>
      </c>
      <c r="G1173" s="110">
        <v>5.2</v>
      </c>
      <c r="H1173" s="110">
        <v>41.9</v>
      </c>
      <c r="I1173" s="110">
        <v>198</v>
      </c>
      <c r="J1173" s="110">
        <v>16.7</v>
      </c>
      <c r="K1173" s="110">
        <v>50.5</v>
      </c>
      <c r="L1173" s="110">
        <v>488</v>
      </c>
      <c r="M1173" s="110">
        <v>41.2</v>
      </c>
      <c r="N1173" s="110">
        <v>48.6</v>
      </c>
      <c r="O1173" s="110">
        <v>184</v>
      </c>
      <c r="P1173" s="110">
        <v>15.5</v>
      </c>
      <c r="Q1173" s="110">
        <v>50</v>
      </c>
    </row>
    <row r="1174" spans="1:17" ht="51" x14ac:dyDescent="0.2">
      <c r="A1174" s="108" t="s">
        <v>2042</v>
      </c>
      <c r="B1174" s="110">
        <v>592</v>
      </c>
      <c r="C1174" s="110">
        <v>147</v>
      </c>
      <c r="D1174" s="110">
        <v>24.8</v>
      </c>
      <c r="E1174" s="110">
        <v>50.3</v>
      </c>
      <c r="F1174" s="110">
        <v>39</v>
      </c>
      <c r="G1174" s="110">
        <v>6.6</v>
      </c>
      <c r="H1174" s="110">
        <v>43.6</v>
      </c>
      <c r="I1174" s="110">
        <v>125</v>
      </c>
      <c r="J1174" s="110">
        <v>21.1</v>
      </c>
      <c r="K1174" s="110">
        <v>47.2</v>
      </c>
      <c r="L1174" s="110">
        <v>197</v>
      </c>
      <c r="M1174" s="110">
        <v>33.299999999999997</v>
      </c>
      <c r="N1174" s="110">
        <v>46.7</v>
      </c>
      <c r="O1174" s="110">
        <v>84</v>
      </c>
      <c r="P1174" s="110">
        <v>14.2</v>
      </c>
      <c r="Q1174" s="110">
        <v>47.6</v>
      </c>
    </row>
    <row r="1175" spans="1:17" ht="51" x14ac:dyDescent="0.2">
      <c r="A1175" s="108" t="s">
        <v>2043</v>
      </c>
      <c r="B1175" s="109">
        <v>2220</v>
      </c>
      <c r="C1175" s="110">
        <v>576</v>
      </c>
      <c r="D1175" s="110">
        <v>25.9</v>
      </c>
      <c r="E1175" s="110">
        <v>47</v>
      </c>
      <c r="F1175" s="110">
        <v>131</v>
      </c>
      <c r="G1175" s="110">
        <v>5.9</v>
      </c>
      <c r="H1175" s="110">
        <v>44.3</v>
      </c>
      <c r="I1175" s="110">
        <v>456</v>
      </c>
      <c r="J1175" s="110">
        <v>20.5</v>
      </c>
      <c r="K1175" s="110">
        <v>53.5</v>
      </c>
      <c r="L1175" s="110">
        <v>813</v>
      </c>
      <c r="M1175" s="110">
        <v>36.6</v>
      </c>
      <c r="N1175" s="110">
        <v>49.9</v>
      </c>
      <c r="O1175" s="110">
        <v>244</v>
      </c>
      <c r="P1175" s="110">
        <v>11</v>
      </c>
      <c r="Q1175" s="110">
        <v>45.5</v>
      </c>
    </row>
    <row r="1176" spans="1:17" ht="63.75" x14ac:dyDescent="0.2">
      <c r="A1176" s="108" t="s">
        <v>2044</v>
      </c>
      <c r="B1176" s="110">
        <v>806</v>
      </c>
      <c r="C1176" s="110">
        <v>191</v>
      </c>
      <c r="D1176" s="110">
        <v>23.7</v>
      </c>
      <c r="E1176" s="110">
        <v>45</v>
      </c>
      <c r="F1176" s="110">
        <v>46</v>
      </c>
      <c r="G1176" s="110">
        <v>5.7</v>
      </c>
      <c r="H1176" s="110">
        <v>56.5</v>
      </c>
      <c r="I1176" s="110">
        <v>172</v>
      </c>
      <c r="J1176" s="110">
        <v>21.3</v>
      </c>
      <c r="K1176" s="110">
        <v>44.8</v>
      </c>
      <c r="L1176" s="110">
        <v>265</v>
      </c>
      <c r="M1176" s="110">
        <v>32.9</v>
      </c>
      <c r="N1176" s="110">
        <v>50.2</v>
      </c>
      <c r="O1176" s="110">
        <v>132</v>
      </c>
      <c r="P1176" s="110">
        <v>16.399999999999999</v>
      </c>
      <c r="Q1176" s="110">
        <v>50</v>
      </c>
    </row>
    <row r="1177" spans="1:17" ht="51" x14ac:dyDescent="0.2">
      <c r="A1177" s="108" t="s">
        <v>2045</v>
      </c>
      <c r="B1177" s="110">
        <v>339</v>
      </c>
      <c r="C1177" s="110">
        <v>91</v>
      </c>
      <c r="D1177" s="110">
        <v>26.8</v>
      </c>
      <c r="E1177" s="110">
        <v>58.2</v>
      </c>
      <c r="F1177" s="110">
        <v>21</v>
      </c>
      <c r="G1177" s="110">
        <v>6.2</v>
      </c>
      <c r="H1177" s="110">
        <v>38.1</v>
      </c>
      <c r="I1177" s="110">
        <v>74</v>
      </c>
      <c r="J1177" s="110">
        <v>21.8</v>
      </c>
      <c r="K1177" s="110">
        <v>47.3</v>
      </c>
      <c r="L1177" s="110">
        <v>106</v>
      </c>
      <c r="M1177" s="110">
        <v>31.3</v>
      </c>
      <c r="N1177" s="110">
        <v>48.1</v>
      </c>
      <c r="O1177" s="110">
        <v>47</v>
      </c>
      <c r="P1177" s="110">
        <v>13.9</v>
      </c>
      <c r="Q1177" s="110">
        <v>40.4</v>
      </c>
    </row>
    <row r="1178" spans="1:17" ht="63.75" x14ac:dyDescent="0.2">
      <c r="A1178" s="108" t="s">
        <v>2046</v>
      </c>
      <c r="B1178" s="109">
        <v>1629</v>
      </c>
      <c r="C1178" s="110">
        <v>450</v>
      </c>
      <c r="D1178" s="110">
        <v>27.6</v>
      </c>
      <c r="E1178" s="110">
        <v>47.8</v>
      </c>
      <c r="F1178" s="110">
        <v>84</v>
      </c>
      <c r="G1178" s="110">
        <v>5.2</v>
      </c>
      <c r="H1178" s="110">
        <v>40.5</v>
      </c>
      <c r="I1178" s="110">
        <v>265</v>
      </c>
      <c r="J1178" s="110">
        <v>16.3</v>
      </c>
      <c r="K1178" s="110">
        <v>50.2</v>
      </c>
      <c r="L1178" s="110">
        <v>635</v>
      </c>
      <c r="M1178" s="110">
        <v>39</v>
      </c>
      <c r="N1178" s="110">
        <v>51.8</v>
      </c>
      <c r="O1178" s="110">
        <v>195</v>
      </c>
      <c r="P1178" s="110">
        <v>12</v>
      </c>
      <c r="Q1178" s="110">
        <v>44.6</v>
      </c>
    </row>
    <row r="1179" spans="1:17" ht="63.75" x14ac:dyDescent="0.2">
      <c r="A1179" s="108" t="s">
        <v>2047</v>
      </c>
      <c r="B1179" s="110">
        <v>647</v>
      </c>
      <c r="C1179" s="110">
        <v>157</v>
      </c>
      <c r="D1179" s="110">
        <v>24.3</v>
      </c>
      <c r="E1179" s="110">
        <v>43.3</v>
      </c>
      <c r="F1179" s="110">
        <v>43</v>
      </c>
      <c r="G1179" s="110">
        <v>6.6</v>
      </c>
      <c r="H1179" s="110">
        <v>46.5</v>
      </c>
      <c r="I1179" s="110">
        <v>139</v>
      </c>
      <c r="J1179" s="110">
        <v>21.5</v>
      </c>
      <c r="K1179" s="110">
        <v>48.2</v>
      </c>
      <c r="L1179" s="110">
        <v>207</v>
      </c>
      <c r="M1179" s="110">
        <v>32</v>
      </c>
      <c r="N1179" s="110">
        <v>47.3</v>
      </c>
      <c r="O1179" s="110">
        <v>101</v>
      </c>
      <c r="P1179" s="110">
        <v>15.6</v>
      </c>
      <c r="Q1179" s="110">
        <v>47.5</v>
      </c>
    </row>
    <row r="1180" spans="1:17" ht="51" x14ac:dyDescent="0.2">
      <c r="A1180" s="108" t="s">
        <v>2048</v>
      </c>
      <c r="B1180" s="109">
        <v>1086</v>
      </c>
      <c r="C1180" s="110">
        <v>229</v>
      </c>
      <c r="D1180" s="110">
        <v>21.1</v>
      </c>
      <c r="E1180" s="110">
        <v>41.9</v>
      </c>
      <c r="F1180" s="110">
        <v>68</v>
      </c>
      <c r="G1180" s="110">
        <v>6.3</v>
      </c>
      <c r="H1180" s="110">
        <v>52.9</v>
      </c>
      <c r="I1180" s="110">
        <v>217</v>
      </c>
      <c r="J1180" s="110">
        <v>20</v>
      </c>
      <c r="K1180" s="110">
        <v>49.8</v>
      </c>
      <c r="L1180" s="110">
        <v>382</v>
      </c>
      <c r="M1180" s="110">
        <v>35.200000000000003</v>
      </c>
      <c r="N1180" s="110">
        <v>47.6</v>
      </c>
      <c r="O1180" s="110">
        <v>190</v>
      </c>
      <c r="P1180" s="110">
        <v>17.5</v>
      </c>
      <c r="Q1180" s="110">
        <v>51.1</v>
      </c>
    </row>
    <row r="1181" spans="1:17" ht="51" x14ac:dyDescent="0.2">
      <c r="A1181" s="108" t="s">
        <v>2049</v>
      </c>
      <c r="B1181" s="110">
        <v>589</v>
      </c>
      <c r="C1181" s="110">
        <v>144</v>
      </c>
      <c r="D1181" s="110">
        <v>24.4</v>
      </c>
      <c r="E1181" s="110">
        <v>47.9</v>
      </c>
      <c r="F1181" s="110">
        <v>47</v>
      </c>
      <c r="G1181" s="110">
        <v>8</v>
      </c>
      <c r="H1181" s="110">
        <v>36.200000000000003</v>
      </c>
      <c r="I1181" s="110">
        <v>126</v>
      </c>
      <c r="J1181" s="110">
        <v>21.4</v>
      </c>
      <c r="K1181" s="110">
        <v>50.8</v>
      </c>
      <c r="L1181" s="110">
        <v>192</v>
      </c>
      <c r="M1181" s="110">
        <v>32.6</v>
      </c>
      <c r="N1181" s="110">
        <v>47.4</v>
      </c>
      <c r="O1181" s="110">
        <v>80</v>
      </c>
      <c r="P1181" s="110">
        <v>13.6</v>
      </c>
      <c r="Q1181" s="110">
        <v>47.5</v>
      </c>
    </row>
    <row r="1182" spans="1:17" ht="51" x14ac:dyDescent="0.2">
      <c r="A1182" s="108" t="s">
        <v>2050</v>
      </c>
      <c r="B1182" s="110">
        <v>213</v>
      </c>
      <c r="C1182" s="110">
        <v>60</v>
      </c>
      <c r="D1182" s="110">
        <v>28.2</v>
      </c>
      <c r="E1182" s="110">
        <v>48.3</v>
      </c>
      <c r="F1182" s="110">
        <v>16</v>
      </c>
      <c r="G1182" s="110">
        <v>7.5</v>
      </c>
      <c r="H1182" s="110">
        <v>50</v>
      </c>
      <c r="I1182" s="110">
        <v>48</v>
      </c>
      <c r="J1182" s="110">
        <v>22.5</v>
      </c>
      <c r="K1182" s="110">
        <v>45.8</v>
      </c>
      <c r="L1182" s="110">
        <v>57</v>
      </c>
      <c r="M1182" s="110">
        <v>26.8</v>
      </c>
      <c r="N1182" s="110">
        <v>49.1</v>
      </c>
      <c r="O1182" s="110">
        <v>32</v>
      </c>
      <c r="P1182" s="110">
        <v>15</v>
      </c>
      <c r="Q1182" s="110">
        <v>40.6</v>
      </c>
    </row>
    <row r="1183" spans="1:17" ht="51" x14ac:dyDescent="0.2">
      <c r="A1183" s="108" t="s">
        <v>2051</v>
      </c>
      <c r="B1183" s="110">
        <v>495</v>
      </c>
      <c r="C1183" s="110">
        <v>90</v>
      </c>
      <c r="D1183" s="110">
        <v>18.2</v>
      </c>
      <c r="E1183" s="110">
        <v>48.9</v>
      </c>
      <c r="F1183" s="110">
        <v>11</v>
      </c>
      <c r="G1183" s="110">
        <v>2.2000000000000002</v>
      </c>
      <c r="H1183" s="110">
        <v>36.4</v>
      </c>
      <c r="I1183" s="110">
        <v>87</v>
      </c>
      <c r="J1183" s="110">
        <v>17.600000000000001</v>
      </c>
      <c r="K1183" s="110">
        <v>51.7</v>
      </c>
      <c r="L1183" s="110">
        <v>144</v>
      </c>
      <c r="M1183" s="110">
        <v>29.1</v>
      </c>
      <c r="N1183" s="110">
        <v>45.8</v>
      </c>
      <c r="O1183" s="110">
        <v>163</v>
      </c>
      <c r="P1183" s="110">
        <v>32.9</v>
      </c>
      <c r="Q1183" s="110">
        <v>47.9</v>
      </c>
    </row>
    <row r="1184" spans="1:17" ht="51" x14ac:dyDescent="0.2">
      <c r="A1184" s="108" t="s">
        <v>2052</v>
      </c>
      <c r="B1184" s="109">
        <v>1450</v>
      </c>
      <c r="C1184" s="110">
        <v>369</v>
      </c>
      <c r="D1184" s="110">
        <v>25.4</v>
      </c>
      <c r="E1184" s="110">
        <v>47.7</v>
      </c>
      <c r="F1184" s="110">
        <v>72</v>
      </c>
      <c r="G1184" s="110">
        <v>5</v>
      </c>
      <c r="H1184" s="110">
        <v>40.299999999999997</v>
      </c>
      <c r="I1184" s="110">
        <v>263</v>
      </c>
      <c r="J1184" s="110">
        <v>18.100000000000001</v>
      </c>
      <c r="K1184" s="110">
        <v>49.4</v>
      </c>
      <c r="L1184" s="110">
        <v>543</v>
      </c>
      <c r="M1184" s="110">
        <v>37.4</v>
      </c>
      <c r="N1184" s="110">
        <v>49</v>
      </c>
      <c r="O1184" s="110">
        <v>203</v>
      </c>
      <c r="P1184" s="110">
        <v>14</v>
      </c>
      <c r="Q1184" s="110">
        <v>45.3</v>
      </c>
    </row>
    <row r="1185" spans="1:17" ht="51" x14ac:dyDescent="0.2">
      <c r="A1185" s="108" t="s">
        <v>2053</v>
      </c>
      <c r="B1185" s="110">
        <v>321</v>
      </c>
      <c r="C1185" s="110">
        <v>92</v>
      </c>
      <c r="D1185" s="110">
        <v>28.7</v>
      </c>
      <c r="E1185" s="110">
        <v>46.7</v>
      </c>
      <c r="F1185" s="110">
        <v>17</v>
      </c>
      <c r="G1185" s="110">
        <v>5.3</v>
      </c>
      <c r="H1185" s="110">
        <v>47.1</v>
      </c>
      <c r="I1185" s="110">
        <v>69</v>
      </c>
      <c r="J1185" s="110">
        <v>21.5</v>
      </c>
      <c r="K1185" s="110">
        <v>49.3</v>
      </c>
      <c r="L1185" s="110">
        <v>101</v>
      </c>
      <c r="M1185" s="110">
        <v>31.5</v>
      </c>
      <c r="N1185" s="110">
        <v>45.5</v>
      </c>
      <c r="O1185" s="110">
        <v>42</v>
      </c>
      <c r="P1185" s="110">
        <v>13.1</v>
      </c>
      <c r="Q1185" s="110">
        <v>52.4</v>
      </c>
    </row>
    <row r="1186" spans="1:17" ht="51" x14ac:dyDescent="0.2">
      <c r="A1186" s="108" t="s">
        <v>2054</v>
      </c>
      <c r="B1186" s="110">
        <v>479</v>
      </c>
      <c r="C1186" s="110">
        <v>139</v>
      </c>
      <c r="D1186" s="110">
        <v>29</v>
      </c>
      <c r="E1186" s="110">
        <v>45.3</v>
      </c>
      <c r="F1186" s="110">
        <v>42</v>
      </c>
      <c r="G1186" s="110">
        <v>8.8000000000000007</v>
      </c>
      <c r="H1186" s="110">
        <v>54.8</v>
      </c>
      <c r="I1186" s="110">
        <v>115</v>
      </c>
      <c r="J1186" s="110">
        <v>24</v>
      </c>
      <c r="K1186" s="110">
        <v>47</v>
      </c>
      <c r="L1186" s="110">
        <v>114</v>
      </c>
      <c r="M1186" s="110">
        <v>23.8</v>
      </c>
      <c r="N1186" s="110">
        <v>45.6</v>
      </c>
      <c r="O1186" s="110">
        <v>69</v>
      </c>
      <c r="P1186" s="110">
        <v>14.4</v>
      </c>
      <c r="Q1186" s="110">
        <v>49.3</v>
      </c>
    </row>
    <row r="1187" spans="1:17" ht="51" x14ac:dyDescent="0.2">
      <c r="A1187" s="108" t="s">
        <v>2055</v>
      </c>
      <c r="B1187" s="110">
        <v>491</v>
      </c>
      <c r="C1187" s="110">
        <v>109</v>
      </c>
      <c r="D1187" s="110">
        <v>22.2</v>
      </c>
      <c r="E1187" s="110">
        <v>57.8</v>
      </c>
      <c r="F1187" s="110">
        <v>32</v>
      </c>
      <c r="G1187" s="110">
        <v>6.5</v>
      </c>
      <c r="H1187" s="110">
        <v>53.1</v>
      </c>
      <c r="I1187" s="110">
        <v>94</v>
      </c>
      <c r="J1187" s="110">
        <v>19.100000000000001</v>
      </c>
      <c r="K1187" s="110">
        <v>50</v>
      </c>
      <c r="L1187" s="110">
        <v>163</v>
      </c>
      <c r="M1187" s="110">
        <v>33.200000000000003</v>
      </c>
      <c r="N1187" s="110">
        <v>48.5</v>
      </c>
      <c r="O1187" s="110">
        <v>93</v>
      </c>
      <c r="P1187" s="110">
        <v>18.899999999999999</v>
      </c>
      <c r="Q1187" s="110">
        <v>46.2</v>
      </c>
    </row>
    <row r="1188" spans="1:17" ht="51" x14ac:dyDescent="0.2">
      <c r="A1188" s="108" t="s">
        <v>2056</v>
      </c>
      <c r="B1188" s="110">
        <v>283</v>
      </c>
      <c r="C1188" s="110">
        <v>82</v>
      </c>
      <c r="D1188" s="110">
        <v>29</v>
      </c>
      <c r="E1188" s="110">
        <v>36.6</v>
      </c>
      <c r="F1188" s="110">
        <v>17</v>
      </c>
      <c r="G1188" s="110">
        <v>6</v>
      </c>
      <c r="H1188" s="110">
        <v>17.600000000000001</v>
      </c>
      <c r="I1188" s="110">
        <v>65</v>
      </c>
      <c r="J1188" s="110">
        <v>23</v>
      </c>
      <c r="K1188" s="110">
        <v>46.2</v>
      </c>
      <c r="L1188" s="110">
        <v>87</v>
      </c>
      <c r="M1188" s="110">
        <v>30.7</v>
      </c>
      <c r="N1188" s="110">
        <v>42.5</v>
      </c>
      <c r="O1188" s="110">
        <v>32</v>
      </c>
      <c r="P1188" s="110">
        <v>11.3</v>
      </c>
      <c r="Q1188" s="110">
        <v>53.1</v>
      </c>
    </row>
    <row r="1189" spans="1:17" ht="51" x14ac:dyDescent="0.2">
      <c r="A1189" s="108" t="s">
        <v>2057</v>
      </c>
      <c r="B1189" s="110">
        <v>561</v>
      </c>
      <c r="C1189" s="110">
        <v>82</v>
      </c>
      <c r="D1189" s="110">
        <v>14.6</v>
      </c>
      <c r="E1189" s="110">
        <v>43.9</v>
      </c>
      <c r="F1189" s="110">
        <v>29</v>
      </c>
      <c r="G1189" s="110">
        <v>5.2</v>
      </c>
      <c r="H1189" s="110">
        <v>31</v>
      </c>
      <c r="I1189" s="110">
        <v>110</v>
      </c>
      <c r="J1189" s="110">
        <v>19.600000000000001</v>
      </c>
      <c r="K1189" s="110">
        <v>49.1</v>
      </c>
      <c r="L1189" s="110">
        <v>226</v>
      </c>
      <c r="M1189" s="110">
        <v>40.299999999999997</v>
      </c>
      <c r="N1189" s="110">
        <v>47.8</v>
      </c>
      <c r="O1189" s="110">
        <v>114</v>
      </c>
      <c r="P1189" s="110">
        <v>20.3</v>
      </c>
      <c r="Q1189" s="110">
        <v>47.4</v>
      </c>
    </row>
    <row r="1190" spans="1:17" ht="51" x14ac:dyDescent="0.2">
      <c r="A1190" s="108" t="s">
        <v>2058</v>
      </c>
      <c r="B1190" s="110">
        <v>156</v>
      </c>
      <c r="C1190" s="110">
        <v>27</v>
      </c>
      <c r="D1190" s="110">
        <v>17.3</v>
      </c>
      <c r="E1190" s="110">
        <v>40.700000000000003</v>
      </c>
      <c r="F1190" s="110">
        <v>14</v>
      </c>
      <c r="G1190" s="110">
        <v>9</v>
      </c>
      <c r="H1190" s="110">
        <v>50</v>
      </c>
      <c r="I1190" s="110">
        <v>26</v>
      </c>
      <c r="J1190" s="110">
        <v>16.7</v>
      </c>
      <c r="K1190" s="110">
        <v>46.2</v>
      </c>
      <c r="L1190" s="110">
        <v>68</v>
      </c>
      <c r="M1190" s="110">
        <v>43.6</v>
      </c>
      <c r="N1190" s="110">
        <v>45.6</v>
      </c>
      <c r="O1190" s="110">
        <v>21</v>
      </c>
      <c r="P1190" s="110">
        <v>13.5</v>
      </c>
      <c r="Q1190" s="110">
        <v>52.4</v>
      </c>
    </row>
    <row r="1191" spans="1:17" ht="63.75" x14ac:dyDescent="0.2">
      <c r="A1191" s="108" t="s">
        <v>2059</v>
      </c>
      <c r="B1191" s="110">
        <v>455</v>
      </c>
      <c r="C1191" s="110">
        <v>84</v>
      </c>
      <c r="D1191" s="110">
        <v>18.5</v>
      </c>
      <c r="E1191" s="110">
        <v>50</v>
      </c>
      <c r="F1191" s="110">
        <v>23</v>
      </c>
      <c r="G1191" s="110">
        <v>5.0999999999999996</v>
      </c>
      <c r="H1191" s="110">
        <v>56.5</v>
      </c>
      <c r="I1191" s="110">
        <v>67</v>
      </c>
      <c r="J1191" s="110">
        <v>14.7</v>
      </c>
      <c r="K1191" s="110">
        <v>43.3</v>
      </c>
      <c r="L1191" s="110">
        <v>166</v>
      </c>
      <c r="M1191" s="110">
        <v>36.5</v>
      </c>
      <c r="N1191" s="110">
        <v>53</v>
      </c>
      <c r="O1191" s="110">
        <v>115</v>
      </c>
      <c r="P1191" s="110">
        <v>25.3</v>
      </c>
      <c r="Q1191" s="110">
        <v>47.8</v>
      </c>
    </row>
    <row r="1192" spans="1:17" ht="51" x14ac:dyDescent="0.2">
      <c r="A1192" s="108" t="s">
        <v>2060</v>
      </c>
      <c r="B1192" s="110">
        <v>801</v>
      </c>
      <c r="C1192" s="110">
        <v>268</v>
      </c>
      <c r="D1192" s="110">
        <v>33.5</v>
      </c>
      <c r="E1192" s="110">
        <v>47</v>
      </c>
      <c r="F1192" s="110">
        <v>57</v>
      </c>
      <c r="G1192" s="110">
        <v>7.1</v>
      </c>
      <c r="H1192" s="110">
        <v>38.6</v>
      </c>
      <c r="I1192" s="110">
        <v>173</v>
      </c>
      <c r="J1192" s="110">
        <v>21.6</v>
      </c>
      <c r="K1192" s="110">
        <v>49.1</v>
      </c>
      <c r="L1192" s="110">
        <v>207</v>
      </c>
      <c r="M1192" s="110">
        <v>25.8</v>
      </c>
      <c r="N1192" s="110">
        <v>48.8</v>
      </c>
      <c r="O1192" s="110">
        <v>96</v>
      </c>
      <c r="P1192" s="110">
        <v>12</v>
      </c>
      <c r="Q1192" s="110">
        <v>47.9</v>
      </c>
    </row>
    <row r="1193" spans="1:17" ht="51" x14ac:dyDescent="0.2">
      <c r="A1193" s="108" t="s">
        <v>2061</v>
      </c>
      <c r="B1193" s="110">
        <v>493</v>
      </c>
      <c r="C1193" s="110">
        <v>129</v>
      </c>
      <c r="D1193" s="110">
        <v>26.2</v>
      </c>
      <c r="E1193" s="110">
        <v>49.6</v>
      </c>
      <c r="F1193" s="110">
        <v>29</v>
      </c>
      <c r="G1193" s="110">
        <v>5.9</v>
      </c>
      <c r="H1193" s="110">
        <v>27.6</v>
      </c>
      <c r="I1193" s="110">
        <v>128</v>
      </c>
      <c r="J1193" s="110">
        <v>26</v>
      </c>
      <c r="K1193" s="110">
        <v>45.3</v>
      </c>
      <c r="L1193" s="110">
        <v>152</v>
      </c>
      <c r="M1193" s="110">
        <v>30.8</v>
      </c>
      <c r="N1193" s="110">
        <v>52.6</v>
      </c>
      <c r="O1193" s="110">
        <v>55</v>
      </c>
      <c r="P1193" s="110">
        <v>11.2</v>
      </c>
      <c r="Q1193" s="110">
        <v>45.5</v>
      </c>
    </row>
    <row r="1194" spans="1:17" ht="63.75" x14ac:dyDescent="0.2">
      <c r="A1194" s="108" t="s">
        <v>2062</v>
      </c>
      <c r="B1194" s="110">
        <v>887</v>
      </c>
      <c r="C1194" s="110">
        <v>194</v>
      </c>
      <c r="D1194" s="110">
        <v>21.9</v>
      </c>
      <c r="E1194" s="110">
        <v>47.9</v>
      </c>
      <c r="F1194" s="110">
        <v>39</v>
      </c>
      <c r="G1194" s="110">
        <v>4.4000000000000004</v>
      </c>
      <c r="H1194" s="110">
        <v>48.7</v>
      </c>
      <c r="I1194" s="110">
        <v>150</v>
      </c>
      <c r="J1194" s="110">
        <v>16.899999999999999</v>
      </c>
      <c r="K1194" s="110">
        <v>51.3</v>
      </c>
      <c r="L1194" s="110">
        <v>347</v>
      </c>
      <c r="M1194" s="110">
        <v>39.1</v>
      </c>
      <c r="N1194" s="110">
        <v>47.6</v>
      </c>
      <c r="O1194" s="110">
        <v>157</v>
      </c>
      <c r="P1194" s="110">
        <v>17.7</v>
      </c>
      <c r="Q1194" s="110">
        <v>47.8</v>
      </c>
    </row>
    <row r="1195" spans="1:17" ht="63.75" x14ac:dyDescent="0.2">
      <c r="A1195" s="108" t="s">
        <v>2063</v>
      </c>
      <c r="B1195" s="110">
        <v>494</v>
      </c>
      <c r="C1195" s="110">
        <v>83</v>
      </c>
      <c r="D1195" s="110">
        <v>16.8</v>
      </c>
      <c r="E1195" s="110">
        <v>51.8</v>
      </c>
      <c r="F1195" s="110">
        <v>32</v>
      </c>
      <c r="G1195" s="110">
        <v>6.5</v>
      </c>
      <c r="H1195" s="110">
        <v>53.1</v>
      </c>
      <c r="I1195" s="110">
        <v>75</v>
      </c>
      <c r="J1195" s="110">
        <v>15.2</v>
      </c>
      <c r="K1195" s="110">
        <v>46.7</v>
      </c>
      <c r="L1195" s="110">
        <v>178</v>
      </c>
      <c r="M1195" s="110">
        <v>36</v>
      </c>
      <c r="N1195" s="110">
        <v>47.8</v>
      </c>
      <c r="O1195" s="110">
        <v>126</v>
      </c>
      <c r="P1195" s="110">
        <v>25.5</v>
      </c>
      <c r="Q1195" s="110">
        <v>49.2</v>
      </c>
    </row>
    <row r="1196" spans="1:17" ht="63.75" x14ac:dyDescent="0.2">
      <c r="A1196" s="108" t="s">
        <v>2064</v>
      </c>
      <c r="B1196" s="110">
        <v>344</v>
      </c>
      <c r="C1196" s="110">
        <v>89</v>
      </c>
      <c r="D1196" s="110">
        <v>25.9</v>
      </c>
      <c r="E1196" s="110">
        <v>48.3</v>
      </c>
      <c r="F1196" s="110">
        <v>25</v>
      </c>
      <c r="G1196" s="110">
        <v>7.3</v>
      </c>
      <c r="H1196" s="110">
        <v>36</v>
      </c>
      <c r="I1196" s="110">
        <v>83</v>
      </c>
      <c r="J1196" s="110">
        <v>24.1</v>
      </c>
      <c r="K1196" s="110">
        <v>43.4</v>
      </c>
      <c r="L1196" s="110">
        <v>91</v>
      </c>
      <c r="M1196" s="110">
        <v>26.5</v>
      </c>
      <c r="N1196" s="110">
        <v>52.7</v>
      </c>
      <c r="O1196" s="110">
        <v>56</v>
      </c>
      <c r="P1196" s="110">
        <v>16.3</v>
      </c>
      <c r="Q1196" s="110">
        <v>41.1</v>
      </c>
    </row>
    <row r="1197" spans="1:17" ht="51" x14ac:dyDescent="0.2">
      <c r="A1197" s="108" t="s">
        <v>2065</v>
      </c>
      <c r="B1197" s="110">
        <v>725</v>
      </c>
      <c r="C1197" s="110">
        <v>97</v>
      </c>
      <c r="D1197" s="110">
        <v>13.4</v>
      </c>
      <c r="E1197" s="110">
        <v>48.5</v>
      </c>
      <c r="F1197" s="110">
        <v>30</v>
      </c>
      <c r="G1197" s="110">
        <v>4.0999999999999996</v>
      </c>
      <c r="H1197" s="110">
        <v>33.299999999999997</v>
      </c>
      <c r="I1197" s="110">
        <v>98</v>
      </c>
      <c r="J1197" s="110">
        <v>13.5</v>
      </c>
      <c r="K1197" s="110">
        <v>45.9</v>
      </c>
      <c r="L1197" s="110">
        <v>279</v>
      </c>
      <c r="M1197" s="110">
        <v>38.5</v>
      </c>
      <c r="N1197" s="110">
        <v>49.8</v>
      </c>
      <c r="O1197" s="110">
        <v>221</v>
      </c>
      <c r="P1197" s="110">
        <v>30.5</v>
      </c>
      <c r="Q1197" s="110">
        <v>47.5</v>
      </c>
    </row>
    <row r="1198" spans="1:17" ht="51" x14ac:dyDescent="0.2">
      <c r="A1198" s="108" t="s">
        <v>2066</v>
      </c>
      <c r="B1198" s="110">
        <v>905</v>
      </c>
      <c r="C1198" s="110">
        <v>119</v>
      </c>
      <c r="D1198" s="110">
        <v>13.1</v>
      </c>
      <c r="E1198" s="110">
        <v>52.9</v>
      </c>
      <c r="F1198" s="110">
        <v>23</v>
      </c>
      <c r="G1198" s="110">
        <v>2.5</v>
      </c>
      <c r="H1198" s="110">
        <v>34.799999999999997</v>
      </c>
      <c r="I1198" s="110">
        <v>119</v>
      </c>
      <c r="J1198" s="110">
        <v>13.1</v>
      </c>
      <c r="K1198" s="110">
        <v>43.7</v>
      </c>
      <c r="L1198" s="110">
        <v>393</v>
      </c>
      <c r="M1198" s="110">
        <v>43.4</v>
      </c>
      <c r="N1198" s="110">
        <v>50.4</v>
      </c>
      <c r="O1198" s="110">
        <v>251</v>
      </c>
      <c r="P1198" s="110">
        <v>27.7</v>
      </c>
      <c r="Q1198" s="110">
        <v>47</v>
      </c>
    </row>
    <row r="1199" spans="1:17" ht="63.75" x14ac:dyDescent="0.2">
      <c r="A1199" s="108" t="s">
        <v>2067</v>
      </c>
      <c r="B1199" s="110">
        <v>378</v>
      </c>
      <c r="C1199" s="110">
        <v>74</v>
      </c>
      <c r="D1199" s="110">
        <v>19.600000000000001</v>
      </c>
      <c r="E1199" s="110">
        <v>47.3</v>
      </c>
      <c r="F1199" s="110">
        <v>23</v>
      </c>
      <c r="G1199" s="110">
        <v>6.1</v>
      </c>
      <c r="H1199" s="110">
        <v>39.1</v>
      </c>
      <c r="I1199" s="110">
        <v>62</v>
      </c>
      <c r="J1199" s="110">
        <v>16.399999999999999</v>
      </c>
      <c r="K1199" s="110">
        <v>53.2</v>
      </c>
      <c r="L1199" s="110">
        <v>129</v>
      </c>
      <c r="M1199" s="110">
        <v>34.1</v>
      </c>
      <c r="N1199" s="110">
        <v>48.8</v>
      </c>
      <c r="O1199" s="110">
        <v>90</v>
      </c>
      <c r="P1199" s="110">
        <v>23.8</v>
      </c>
      <c r="Q1199" s="110">
        <v>52.2</v>
      </c>
    </row>
    <row r="1200" spans="1:17" ht="51" x14ac:dyDescent="0.2">
      <c r="A1200" s="108" t="s">
        <v>2068</v>
      </c>
      <c r="B1200" s="110">
        <v>230</v>
      </c>
      <c r="C1200" s="110">
        <v>41</v>
      </c>
      <c r="D1200" s="110">
        <v>17.8</v>
      </c>
      <c r="E1200" s="110">
        <v>43.9</v>
      </c>
      <c r="F1200" s="110">
        <v>16</v>
      </c>
      <c r="G1200" s="110">
        <v>7</v>
      </c>
      <c r="H1200" s="110">
        <v>43.8</v>
      </c>
      <c r="I1200" s="110">
        <v>35</v>
      </c>
      <c r="J1200" s="110">
        <v>15.2</v>
      </c>
      <c r="K1200" s="110">
        <v>45.7</v>
      </c>
      <c r="L1200" s="110">
        <v>87</v>
      </c>
      <c r="M1200" s="110">
        <v>37.799999999999997</v>
      </c>
      <c r="N1200" s="110">
        <v>42.5</v>
      </c>
      <c r="O1200" s="110">
        <v>51</v>
      </c>
      <c r="P1200" s="110">
        <v>22.2</v>
      </c>
      <c r="Q1200" s="110">
        <v>45.1</v>
      </c>
    </row>
    <row r="1201" spans="1:17" ht="51" x14ac:dyDescent="0.2">
      <c r="A1201" s="108" t="s">
        <v>2069</v>
      </c>
      <c r="B1201" s="110">
        <v>897</v>
      </c>
      <c r="C1201" s="110">
        <v>185</v>
      </c>
      <c r="D1201" s="110">
        <v>20.6</v>
      </c>
      <c r="E1201" s="110">
        <v>45.9</v>
      </c>
      <c r="F1201" s="110">
        <v>50</v>
      </c>
      <c r="G1201" s="110">
        <v>5.6</v>
      </c>
      <c r="H1201" s="110">
        <v>42</v>
      </c>
      <c r="I1201" s="110">
        <v>124</v>
      </c>
      <c r="J1201" s="110">
        <v>13.8</v>
      </c>
      <c r="K1201" s="110">
        <v>49.2</v>
      </c>
      <c r="L1201" s="110">
        <v>351</v>
      </c>
      <c r="M1201" s="110">
        <v>39.1</v>
      </c>
      <c r="N1201" s="110">
        <v>51</v>
      </c>
      <c r="O1201" s="110">
        <v>187</v>
      </c>
      <c r="P1201" s="110">
        <v>20.8</v>
      </c>
      <c r="Q1201" s="110">
        <v>43.9</v>
      </c>
    </row>
    <row r="1202" spans="1:17" ht="51" x14ac:dyDescent="0.2">
      <c r="A1202" s="108" t="s">
        <v>2070</v>
      </c>
      <c r="B1202" s="110">
        <v>264</v>
      </c>
      <c r="C1202" s="110">
        <v>58</v>
      </c>
      <c r="D1202" s="110">
        <v>22</v>
      </c>
      <c r="E1202" s="110">
        <v>51.7</v>
      </c>
      <c r="F1202" s="110">
        <v>19</v>
      </c>
      <c r="G1202" s="110">
        <v>7.2</v>
      </c>
      <c r="H1202" s="110">
        <v>57.9</v>
      </c>
      <c r="I1202" s="110">
        <v>54</v>
      </c>
      <c r="J1202" s="110">
        <v>20.5</v>
      </c>
      <c r="K1202" s="110">
        <v>50</v>
      </c>
      <c r="L1202" s="110">
        <v>84</v>
      </c>
      <c r="M1202" s="110">
        <v>31.8</v>
      </c>
      <c r="N1202" s="110">
        <v>41.7</v>
      </c>
      <c r="O1202" s="110">
        <v>49</v>
      </c>
      <c r="P1202" s="110">
        <v>18.600000000000001</v>
      </c>
      <c r="Q1202" s="110">
        <v>55.1</v>
      </c>
    </row>
    <row r="1203" spans="1:17" ht="63.75" x14ac:dyDescent="0.2">
      <c r="A1203" s="108" t="s">
        <v>2071</v>
      </c>
      <c r="B1203" s="110">
        <v>819</v>
      </c>
      <c r="C1203" s="110">
        <v>180</v>
      </c>
      <c r="D1203" s="110">
        <v>22</v>
      </c>
      <c r="E1203" s="110">
        <v>47.8</v>
      </c>
      <c r="F1203" s="110">
        <v>39</v>
      </c>
      <c r="G1203" s="110">
        <v>4.8</v>
      </c>
      <c r="H1203" s="110">
        <v>51.3</v>
      </c>
      <c r="I1203" s="110">
        <v>146</v>
      </c>
      <c r="J1203" s="110">
        <v>17.8</v>
      </c>
      <c r="K1203" s="110">
        <v>47.3</v>
      </c>
      <c r="L1203" s="110">
        <v>297</v>
      </c>
      <c r="M1203" s="110">
        <v>36.299999999999997</v>
      </c>
      <c r="N1203" s="110">
        <v>48.8</v>
      </c>
      <c r="O1203" s="110">
        <v>157</v>
      </c>
      <c r="P1203" s="110">
        <v>19.2</v>
      </c>
      <c r="Q1203" s="110">
        <v>47.1</v>
      </c>
    </row>
    <row r="1204" spans="1:17" ht="51" x14ac:dyDescent="0.2">
      <c r="A1204" s="108" t="s">
        <v>2072</v>
      </c>
      <c r="B1204" s="110">
        <v>331</v>
      </c>
      <c r="C1204" s="110">
        <v>61</v>
      </c>
      <c r="D1204" s="110">
        <v>18.399999999999999</v>
      </c>
      <c r="E1204" s="110">
        <v>42.6</v>
      </c>
      <c r="F1204" s="110">
        <v>24</v>
      </c>
      <c r="G1204" s="110">
        <v>7.3</v>
      </c>
      <c r="H1204" s="110">
        <v>33.299999999999997</v>
      </c>
      <c r="I1204" s="110">
        <v>77</v>
      </c>
      <c r="J1204" s="110">
        <v>23.3</v>
      </c>
      <c r="K1204" s="110">
        <v>45.5</v>
      </c>
      <c r="L1204" s="110">
        <v>108</v>
      </c>
      <c r="M1204" s="110">
        <v>32.6</v>
      </c>
      <c r="N1204" s="110">
        <v>44.4</v>
      </c>
      <c r="O1204" s="110">
        <v>61</v>
      </c>
      <c r="P1204" s="110">
        <v>18.399999999999999</v>
      </c>
      <c r="Q1204" s="110">
        <v>49.2</v>
      </c>
    </row>
    <row r="1205" spans="1:17" ht="63.75" x14ac:dyDescent="0.2">
      <c r="A1205" s="108" t="s">
        <v>2073</v>
      </c>
      <c r="B1205" s="110">
        <v>442</v>
      </c>
      <c r="C1205" s="110">
        <v>98</v>
      </c>
      <c r="D1205" s="110">
        <v>22.2</v>
      </c>
      <c r="E1205" s="110">
        <v>46.9</v>
      </c>
      <c r="F1205" s="110">
        <v>27</v>
      </c>
      <c r="G1205" s="110">
        <v>6.1</v>
      </c>
      <c r="H1205" s="110">
        <v>40.700000000000003</v>
      </c>
      <c r="I1205" s="110">
        <v>87</v>
      </c>
      <c r="J1205" s="110">
        <v>19.7</v>
      </c>
      <c r="K1205" s="110">
        <v>46</v>
      </c>
      <c r="L1205" s="110">
        <v>164</v>
      </c>
      <c r="M1205" s="110">
        <v>37.1</v>
      </c>
      <c r="N1205" s="110">
        <v>46.3</v>
      </c>
      <c r="O1205" s="110">
        <v>66</v>
      </c>
      <c r="P1205" s="110">
        <v>14.9</v>
      </c>
      <c r="Q1205" s="110">
        <v>40.9</v>
      </c>
    </row>
    <row r="1206" spans="1:17" ht="51" x14ac:dyDescent="0.2">
      <c r="A1206" s="108" t="s">
        <v>2074</v>
      </c>
      <c r="B1206" s="110">
        <v>658</v>
      </c>
      <c r="C1206" s="110">
        <v>92</v>
      </c>
      <c r="D1206" s="110">
        <v>14</v>
      </c>
      <c r="E1206" s="110">
        <v>48.9</v>
      </c>
      <c r="F1206" s="110">
        <v>25</v>
      </c>
      <c r="G1206" s="110">
        <v>3.8</v>
      </c>
      <c r="H1206" s="110">
        <v>36</v>
      </c>
      <c r="I1206" s="110">
        <v>82</v>
      </c>
      <c r="J1206" s="110">
        <v>12.5</v>
      </c>
      <c r="K1206" s="110">
        <v>52.4</v>
      </c>
      <c r="L1206" s="110">
        <v>260</v>
      </c>
      <c r="M1206" s="110">
        <v>39.5</v>
      </c>
      <c r="N1206" s="110">
        <v>50.8</v>
      </c>
      <c r="O1206" s="110">
        <v>199</v>
      </c>
      <c r="P1206" s="110">
        <v>30.2</v>
      </c>
      <c r="Q1206" s="110">
        <v>49.2</v>
      </c>
    </row>
    <row r="1207" spans="1:17" ht="63.75" x14ac:dyDescent="0.2">
      <c r="A1207" s="108" t="s">
        <v>2075</v>
      </c>
      <c r="B1207" s="109">
        <v>1006</v>
      </c>
      <c r="C1207" s="110">
        <v>249</v>
      </c>
      <c r="D1207" s="110">
        <v>24.8</v>
      </c>
      <c r="E1207" s="110">
        <v>47.4</v>
      </c>
      <c r="F1207" s="110">
        <v>54</v>
      </c>
      <c r="G1207" s="110">
        <v>5.4</v>
      </c>
      <c r="H1207" s="110">
        <v>44.4</v>
      </c>
      <c r="I1207" s="110">
        <v>197</v>
      </c>
      <c r="J1207" s="110">
        <v>19.600000000000001</v>
      </c>
      <c r="K1207" s="110">
        <v>50.3</v>
      </c>
      <c r="L1207" s="110">
        <v>329</v>
      </c>
      <c r="M1207" s="110">
        <v>32.700000000000003</v>
      </c>
      <c r="N1207" s="110">
        <v>45.9</v>
      </c>
      <c r="O1207" s="110">
        <v>177</v>
      </c>
      <c r="P1207" s="110">
        <v>17.600000000000001</v>
      </c>
      <c r="Q1207" s="110">
        <v>49.2</v>
      </c>
    </row>
    <row r="1208" spans="1:17" ht="51" x14ac:dyDescent="0.2">
      <c r="A1208" s="108" t="s">
        <v>2076</v>
      </c>
      <c r="B1208" s="110">
        <v>299</v>
      </c>
      <c r="C1208" s="110">
        <v>69</v>
      </c>
      <c r="D1208" s="110">
        <v>23.1</v>
      </c>
      <c r="E1208" s="110">
        <v>56.5</v>
      </c>
      <c r="F1208" s="110">
        <v>9</v>
      </c>
      <c r="G1208" s="110">
        <v>3</v>
      </c>
      <c r="H1208" s="110">
        <v>55.6</v>
      </c>
      <c r="I1208" s="110">
        <v>63</v>
      </c>
      <c r="J1208" s="110">
        <v>21.1</v>
      </c>
      <c r="K1208" s="110">
        <v>52.4</v>
      </c>
      <c r="L1208" s="110">
        <v>89</v>
      </c>
      <c r="M1208" s="110">
        <v>29.8</v>
      </c>
      <c r="N1208" s="110">
        <v>46.1</v>
      </c>
      <c r="O1208" s="110">
        <v>69</v>
      </c>
      <c r="P1208" s="110">
        <v>23.1</v>
      </c>
      <c r="Q1208" s="110">
        <v>53.6</v>
      </c>
    </row>
    <row r="1209" spans="1:17" ht="51" x14ac:dyDescent="0.2">
      <c r="A1209" s="108" t="s">
        <v>2077</v>
      </c>
      <c r="B1209" s="110">
        <v>809</v>
      </c>
      <c r="C1209" s="110">
        <v>161</v>
      </c>
      <c r="D1209" s="110">
        <v>19.899999999999999</v>
      </c>
      <c r="E1209" s="110">
        <v>50.9</v>
      </c>
      <c r="F1209" s="110">
        <v>59</v>
      </c>
      <c r="G1209" s="110">
        <v>7.3</v>
      </c>
      <c r="H1209" s="110">
        <v>45.8</v>
      </c>
      <c r="I1209" s="110">
        <v>170</v>
      </c>
      <c r="J1209" s="110">
        <v>21</v>
      </c>
      <c r="K1209" s="110">
        <v>51.8</v>
      </c>
      <c r="L1209" s="110">
        <v>289</v>
      </c>
      <c r="M1209" s="110">
        <v>35.700000000000003</v>
      </c>
      <c r="N1209" s="110">
        <v>46.4</v>
      </c>
      <c r="O1209" s="110">
        <v>130</v>
      </c>
      <c r="P1209" s="110">
        <v>16.100000000000001</v>
      </c>
      <c r="Q1209" s="110">
        <v>50.8</v>
      </c>
    </row>
    <row r="1210" spans="1:17" ht="51" x14ac:dyDescent="0.2">
      <c r="A1210" s="108" t="s">
        <v>2078</v>
      </c>
      <c r="B1210" s="110">
        <v>731</v>
      </c>
      <c r="C1210" s="110">
        <v>138</v>
      </c>
      <c r="D1210" s="110">
        <v>18.899999999999999</v>
      </c>
      <c r="E1210" s="110">
        <v>42.8</v>
      </c>
      <c r="F1210" s="110">
        <v>25</v>
      </c>
      <c r="G1210" s="110">
        <v>3.4</v>
      </c>
      <c r="H1210" s="110">
        <v>52</v>
      </c>
      <c r="I1210" s="110">
        <v>103</v>
      </c>
      <c r="J1210" s="110">
        <v>14.1</v>
      </c>
      <c r="K1210" s="110">
        <v>47.6</v>
      </c>
      <c r="L1210" s="110">
        <v>233</v>
      </c>
      <c r="M1210" s="110">
        <v>31.9</v>
      </c>
      <c r="N1210" s="110">
        <v>51.1</v>
      </c>
      <c r="O1210" s="110">
        <v>232</v>
      </c>
      <c r="P1210" s="110">
        <v>31.7</v>
      </c>
      <c r="Q1210" s="110">
        <v>46.6</v>
      </c>
    </row>
    <row r="1211" spans="1:17" ht="51" x14ac:dyDescent="0.2">
      <c r="A1211" s="108" t="s">
        <v>2079</v>
      </c>
      <c r="B1211" s="110">
        <v>465</v>
      </c>
      <c r="C1211" s="110">
        <v>107</v>
      </c>
      <c r="D1211" s="110">
        <v>23</v>
      </c>
      <c r="E1211" s="110">
        <v>38.299999999999997</v>
      </c>
      <c r="F1211" s="110">
        <v>31</v>
      </c>
      <c r="G1211" s="110">
        <v>6.7</v>
      </c>
      <c r="H1211" s="110">
        <v>45.2</v>
      </c>
      <c r="I1211" s="110">
        <v>97</v>
      </c>
      <c r="J1211" s="110">
        <v>20.9</v>
      </c>
      <c r="K1211" s="110">
        <v>45.4</v>
      </c>
      <c r="L1211" s="110">
        <v>159</v>
      </c>
      <c r="M1211" s="110">
        <v>34.200000000000003</v>
      </c>
      <c r="N1211" s="110">
        <v>47.2</v>
      </c>
      <c r="O1211" s="110">
        <v>71</v>
      </c>
      <c r="P1211" s="110">
        <v>15.3</v>
      </c>
      <c r="Q1211" s="110">
        <v>50.7</v>
      </c>
    </row>
    <row r="1212" spans="1:17" ht="51" x14ac:dyDescent="0.2">
      <c r="A1212" s="108" t="s">
        <v>2080</v>
      </c>
      <c r="B1212" s="110">
        <v>377</v>
      </c>
      <c r="C1212" s="110">
        <v>84</v>
      </c>
      <c r="D1212" s="110">
        <v>22.3</v>
      </c>
      <c r="E1212" s="110">
        <v>51.2</v>
      </c>
      <c r="F1212" s="110">
        <v>15</v>
      </c>
      <c r="G1212" s="110">
        <v>4</v>
      </c>
      <c r="H1212" s="110">
        <v>26.7</v>
      </c>
      <c r="I1212" s="110">
        <v>76</v>
      </c>
      <c r="J1212" s="110">
        <v>20.2</v>
      </c>
      <c r="K1212" s="110">
        <v>53.9</v>
      </c>
      <c r="L1212" s="110">
        <v>131</v>
      </c>
      <c r="M1212" s="110">
        <v>34.700000000000003</v>
      </c>
      <c r="N1212" s="110">
        <v>46.6</v>
      </c>
      <c r="O1212" s="110">
        <v>71</v>
      </c>
      <c r="P1212" s="110">
        <v>18.8</v>
      </c>
      <c r="Q1212" s="110">
        <v>50.7</v>
      </c>
    </row>
    <row r="1213" spans="1:17" ht="51" x14ac:dyDescent="0.2">
      <c r="A1213" s="108" t="s">
        <v>2081</v>
      </c>
      <c r="B1213" s="110">
        <v>778</v>
      </c>
      <c r="C1213" s="110">
        <v>135</v>
      </c>
      <c r="D1213" s="110">
        <v>17.399999999999999</v>
      </c>
      <c r="E1213" s="110">
        <v>46.7</v>
      </c>
      <c r="F1213" s="110">
        <v>38</v>
      </c>
      <c r="G1213" s="110">
        <v>4.9000000000000004</v>
      </c>
      <c r="H1213" s="110">
        <v>55.3</v>
      </c>
      <c r="I1213" s="110">
        <v>145</v>
      </c>
      <c r="J1213" s="110">
        <v>18.600000000000001</v>
      </c>
      <c r="K1213" s="110">
        <v>47.6</v>
      </c>
      <c r="L1213" s="110">
        <v>295</v>
      </c>
      <c r="M1213" s="110">
        <v>37.9</v>
      </c>
      <c r="N1213" s="110">
        <v>51.9</v>
      </c>
      <c r="O1213" s="110">
        <v>165</v>
      </c>
      <c r="P1213" s="110">
        <v>21.2</v>
      </c>
      <c r="Q1213" s="110">
        <v>46.1</v>
      </c>
    </row>
    <row r="1214" spans="1:17" ht="63.75" x14ac:dyDescent="0.2">
      <c r="A1214" s="108" t="s">
        <v>2082</v>
      </c>
      <c r="B1214" s="110">
        <v>362</v>
      </c>
      <c r="C1214" s="110">
        <v>93</v>
      </c>
      <c r="D1214" s="110">
        <v>25.7</v>
      </c>
      <c r="E1214" s="110">
        <v>49.5</v>
      </c>
      <c r="F1214" s="110">
        <v>21</v>
      </c>
      <c r="G1214" s="110">
        <v>5.8</v>
      </c>
      <c r="H1214" s="110">
        <v>47.6</v>
      </c>
      <c r="I1214" s="110">
        <v>90</v>
      </c>
      <c r="J1214" s="110">
        <v>24.9</v>
      </c>
      <c r="K1214" s="110">
        <v>44.4</v>
      </c>
      <c r="L1214" s="110">
        <v>115</v>
      </c>
      <c r="M1214" s="110">
        <v>31.8</v>
      </c>
      <c r="N1214" s="110">
        <v>46.1</v>
      </c>
      <c r="O1214" s="110">
        <v>43</v>
      </c>
      <c r="P1214" s="110">
        <v>11.9</v>
      </c>
      <c r="Q1214" s="110">
        <v>53.5</v>
      </c>
    </row>
    <row r="1215" spans="1:17" ht="51" x14ac:dyDescent="0.2">
      <c r="A1215" s="108" t="s">
        <v>2083</v>
      </c>
      <c r="B1215" s="110">
        <v>290</v>
      </c>
      <c r="C1215" s="110">
        <v>74</v>
      </c>
      <c r="D1215" s="110">
        <v>25.5</v>
      </c>
      <c r="E1215" s="110">
        <v>40.5</v>
      </c>
      <c r="F1215" s="110">
        <v>24</v>
      </c>
      <c r="G1215" s="110">
        <v>8.3000000000000007</v>
      </c>
      <c r="H1215" s="110">
        <v>50</v>
      </c>
      <c r="I1215" s="110">
        <v>59</v>
      </c>
      <c r="J1215" s="110">
        <v>20.3</v>
      </c>
      <c r="K1215" s="110">
        <v>47.5</v>
      </c>
      <c r="L1215" s="110">
        <v>98</v>
      </c>
      <c r="M1215" s="110">
        <v>33.799999999999997</v>
      </c>
      <c r="N1215" s="110">
        <v>46.9</v>
      </c>
      <c r="O1215" s="110">
        <v>35</v>
      </c>
      <c r="P1215" s="110">
        <v>12.1</v>
      </c>
      <c r="Q1215" s="110">
        <v>48.6</v>
      </c>
    </row>
    <row r="1216" spans="1:17" ht="63.75" x14ac:dyDescent="0.2">
      <c r="A1216" s="108" t="s">
        <v>2084</v>
      </c>
      <c r="B1216" s="110">
        <v>560</v>
      </c>
      <c r="C1216" s="110">
        <v>130</v>
      </c>
      <c r="D1216" s="110">
        <v>23.2</v>
      </c>
      <c r="E1216" s="110">
        <v>50.8</v>
      </c>
      <c r="F1216" s="110">
        <v>13</v>
      </c>
      <c r="G1216" s="110">
        <v>2.2999999999999998</v>
      </c>
      <c r="H1216" s="110">
        <v>38.5</v>
      </c>
      <c r="I1216" s="110">
        <v>100</v>
      </c>
      <c r="J1216" s="110">
        <v>17.899999999999999</v>
      </c>
      <c r="K1216" s="110">
        <v>44</v>
      </c>
      <c r="L1216" s="110">
        <v>196</v>
      </c>
      <c r="M1216" s="110">
        <v>35</v>
      </c>
      <c r="N1216" s="110">
        <v>47.4</v>
      </c>
      <c r="O1216" s="110">
        <v>121</v>
      </c>
      <c r="P1216" s="110">
        <v>21.6</v>
      </c>
      <c r="Q1216" s="110">
        <v>46.3</v>
      </c>
    </row>
    <row r="1217" spans="1:17" ht="76.5" x14ac:dyDescent="0.2">
      <c r="A1217" s="108" t="s">
        <v>2085</v>
      </c>
      <c r="B1217" s="110">
        <v>326</v>
      </c>
      <c r="C1217" s="110">
        <v>93</v>
      </c>
      <c r="D1217" s="110">
        <v>28.5</v>
      </c>
      <c r="E1217" s="110">
        <v>47.3</v>
      </c>
      <c r="F1217" s="110">
        <v>10</v>
      </c>
      <c r="G1217" s="110">
        <v>3.1</v>
      </c>
      <c r="H1217" s="110">
        <v>60</v>
      </c>
      <c r="I1217" s="110">
        <v>68</v>
      </c>
      <c r="J1217" s="110">
        <v>20.9</v>
      </c>
      <c r="K1217" s="110">
        <v>48.5</v>
      </c>
      <c r="L1217" s="110">
        <v>102</v>
      </c>
      <c r="M1217" s="110">
        <v>31.3</v>
      </c>
      <c r="N1217" s="110">
        <v>47.1</v>
      </c>
      <c r="O1217" s="110">
        <v>53</v>
      </c>
      <c r="P1217" s="110">
        <v>16.3</v>
      </c>
      <c r="Q1217" s="110">
        <v>37.700000000000003</v>
      </c>
    </row>
    <row r="1218" spans="1:17" ht="51" x14ac:dyDescent="0.2">
      <c r="A1218" s="108" t="s">
        <v>2086</v>
      </c>
      <c r="B1218" s="110">
        <v>757</v>
      </c>
      <c r="C1218" s="110">
        <v>97</v>
      </c>
      <c r="D1218" s="110">
        <v>12.8</v>
      </c>
      <c r="E1218" s="110">
        <v>51.5</v>
      </c>
      <c r="F1218" s="110">
        <v>30</v>
      </c>
      <c r="G1218" s="110">
        <v>4</v>
      </c>
      <c r="H1218" s="110">
        <v>50</v>
      </c>
      <c r="I1218" s="110">
        <v>97</v>
      </c>
      <c r="J1218" s="110">
        <v>12.8</v>
      </c>
      <c r="K1218" s="110">
        <v>44.3</v>
      </c>
      <c r="L1218" s="110">
        <v>333</v>
      </c>
      <c r="M1218" s="110">
        <v>44</v>
      </c>
      <c r="N1218" s="110">
        <v>49.5</v>
      </c>
      <c r="O1218" s="110">
        <v>200</v>
      </c>
      <c r="P1218" s="110">
        <v>26.4</v>
      </c>
      <c r="Q1218" s="110">
        <v>48</v>
      </c>
    </row>
    <row r="1219" spans="1:17" ht="51" x14ac:dyDescent="0.2">
      <c r="A1219" s="108" t="s">
        <v>2087</v>
      </c>
      <c r="B1219" s="110">
        <v>653</v>
      </c>
      <c r="C1219" s="110">
        <v>124</v>
      </c>
      <c r="D1219" s="110">
        <v>19</v>
      </c>
      <c r="E1219" s="110">
        <v>45.2</v>
      </c>
      <c r="F1219" s="110">
        <v>32</v>
      </c>
      <c r="G1219" s="110">
        <v>4.9000000000000004</v>
      </c>
      <c r="H1219" s="110">
        <v>43.8</v>
      </c>
      <c r="I1219" s="110">
        <v>100</v>
      </c>
      <c r="J1219" s="110">
        <v>15.3</v>
      </c>
      <c r="K1219" s="110">
        <v>51</v>
      </c>
      <c r="L1219" s="110">
        <v>214</v>
      </c>
      <c r="M1219" s="110">
        <v>32.799999999999997</v>
      </c>
      <c r="N1219" s="110">
        <v>50.5</v>
      </c>
      <c r="O1219" s="110">
        <v>183</v>
      </c>
      <c r="P1219" s="110">
        <v>28</v>
      </c>
      <c r="Q1219" s="110">
        <v>48.6</v>
      </c>
    </row>
    <row r="1220" spans="1:17" ht="63.75" x14ac:dyDescent="0.2">
      <c r="A1220" s="108" t="s">
        <v>2088</v>
      </c>
      <c r="B1220" s="110">
        <v>318</v>
      </c>
      <c r="C1220" s="110">
        <v>59</v>
      </c>
      <c r="D1220" s="110">
        <v>18.600000000000001</v>
      </c>
      <c r="E1220" s="110">
        <v>49.2</v>
      </c>
      <c r="F1220" s="110">
        <v>16</v>
      </c>
      <c r="G1220" s="110">
        <v>5</v>
      </c>
      <c r="H1220" s="110">
        <v>31.3</v>
      </c>
      <c r="I1220" s="110">
        <v>71</v>
      </c>
      <c r="J1220" s="110">
        <v>22.3</v>
      </c>
      <c r="K1220" s="110">
        <v>49.3</v>
      </c>
      <c r="L1220" s="110">
        <v>115</v>
      </c>
      <c r="M1220" s="110">
        <v>36.200000000000003</v>
      </c>
      <c r="N1220" s="110">
        <v>47</v>
      </c>
      <c r="O1220" s="110">
        <v>57</v>
      </c>
      <c r="P1220" s="110">
        <v>17.899999999999999</v>
      </c>
      <c r="Q1220" s="110">
        <v>49.1</v>
      </c>
    </row>
    <row r="1221" spans="1:17" ht="51" x14ac:dyDescent="0.2">
      <c r="A1221" s="108" t="s">
        <v>2089</v>
      </c>
      <c r="B1221" s="110">
        <v>746</v>
      </c>
      <c r="C1221" s="110">
        <v>182</v>
      </c>
      <c r="D1221" s="110">
        <v>24.4</v>
      </c>
      <c r="E1221" s="110">
        <v>45.6</v>
      </c>
      <c r="F1221" s="110">
        <v>50</v>
      </c>
      <c r="G1221" s="110">
        <v>6.7</v>
      </c>
      <c r="H1221" s="110">
        <v>44</v>
      </c>
      <c r="I1221" s="110">
        <v>183</v>
      </c>
      <c r="J1221" s="110">
        <v>24.5</v>
      </c>
      <c r="K1221" s="110">
        <v>44.8</v>
      </c>
      <c r="L1221" s="110">
        <v>232</v>
      </c>
      <c r="M1221" s="110">
        <v>31.1</v>
      </c>
      <c r="N1221" s="110">
        <v>46.6</v>
      </c>
      <c r="O1221" s="110">
        <v>99</v>
      </c>
      <c r="P1221" s="110">
        <v>13.3</v>
      </c>
      <c r="Q1221" s="110">
        <v>52.5</v>
      </c>
    </row>
    <row r="1222" spans="1:17" ht="51" x14ac:dyDescent="0.2">
      <c r="A1222" s="108" t="s">
        <v>2090</v>
      </c>
      <c r="B1222" s="110">
        <v>322</v>
      </c>
      <c r="C1222" s="110">
        <v>64</v>
      </c>
      <c r="D1222" s="110">
        <v>19.899999999999999</v>
      </c>
      <c r="E1222" s="110">
        <v>45.3</v>
      </c>
      <c r="F1222" s="110">
        <v>16</v>
      </c>
      <c r="G1222" s="110">
        <v>5</v>
      </c>
      <c r="H1222" s="110">
        <v>62.5</v>
      </c>
      <c r="I1222" s="110">
        <v>67</v>
      </c>
      <c r="J1222" s="110">
        <v>20.8</v>
      </c>
      <c r="K1222" s="110">
        <v>40.299999999999997</v>
      </c>
      <c r="L1222" s="110">
        <v>101</v>
      </c>
      <c r="M1222" s="110">
        <v>31.4</v>
      </c>
      <c r="N1222" s="110">
        <v>48.5</v>
      </c>
      <c r="O1222" s="110">
        <v>74</v>
      </c>
      <c r="P1222" s="110">
        <v>23</v>
      </c>
      <c r="Q1222" s="110">
        <v>50</v>
      </c>
    </row>
    <row r="1223" spans="1:17" ht="76.5" x14ac:dyDescent="0.2">
      <c r="A1223" s="108" t="s">
        <v>2091</v>
      </c>
      <c r="B1223" s="110">
        <v>300</v>
      </c>
      <c r="C1223" s="110">
        <v>63</v>
      </c>
      <c r="D1223" s="110">
        <v>21</v>
      </c>
      <c r="E1223" s="110">
        <v>46</v>
      </c>
      <c r="F1223" s="110">
        <v>20</v>
      </c>
      <c r="G1223" s="110">
        <v>6.7</v>
      </c>
      <c r="H1223" s="110">
        <v>40</v>
      </c>
      <c r="I1223" s="110">
        <v>55</v>
      </c>
      <c r="J1223" s="110">
        <v>18.3</v>
      </c>
      <c r="K1223" s="110">
        <v>45.5</v>
      </c>
      <c r="L1223" s="110">
        <v>107</v>
      </c>
      <c r="M1223" s="110">
        <v>35.700000000000003</v>
      </c>
      <c r="N1223" s="110">
        <v>42.1</v>
      </c>
      <c r="O1223" s="110">
        <v>55</v>
      </c>
      <c r="P1223" s="110">
        <v>18.3</v>
      </c>
      <c r="Q1223" s="110">
        <v>49.1</v>
      </c>
    </row>
    <row r="1224" spans="1:17" ht="63.75" x14ac:dyDescent="0.2">
      <c r="A1224" s="108" t="s">
        <v>2092</v>
      </c>
      <c r="B1224" s="110">
        <v>355</v>
      </c>
      <c r="C1224" s="110">
        <v>83</v>
      </c>
      <c r="D1224" s="110">
        <v>23.4</v>
      </c>
      <c r="E1224" s="110">
        <v>44.6</v>
      </c>
      <c r="F1224" s="110">
        <v>27</v>
      </c>
      <c r="G1224" s="110">
        <v>7.6</v>
      </c>
      <c r="H1224" s="110">
        <v>44.4</v>
      </c>
      <c r="I1224" s="110">
        <v>81</v>
      </c>
      <c r="J1224" s="110">
        <v>22.8</v>
      </c>
      <c r="K1224" s="110">
        <v>43.2</v>
      </c>
      <c r="L1224" s="110">
        <v>99</v>
      </c>
      <c r="M1224" s="110">
        <v>27.9</v>
      </c>
      <c r="N1224" s="110">
        <v>41.4</v>
      </c>
      <c r="O1224" s="110">
        <v>65</v>
      </c>
      <c r="P1224" s="110">
        <v>18.3</v>
      </c>
      <c r="Q1224" s="110">
        <v>50.8</v>
      </c>
    </row>
    <row r="1225" spans="1:17" ht="51" x14ac:dyDescent="0.2">
      <c r="A1225" s="108" t="s">
        <v>2093</v>
      </c>
      <c r="B1225" s="110">
        <v>170</v>
      </c>
      <c r="C1225" s="110">
        <v>47</v>
      </c>
      <c r="D1225" s="110">
        <v>27.6</v>
      </c>
      <c r="E1225" s="110">
        <v>44.7</v>
      </c>
      <c r="F1225" s="110">
        <v>11</v>
      </c>
      <c r="G1225" s="110">
        <v>6.5</v>
      </c>
      <c r="H1225" s="110">
        <v>36.4</v>
      </c>
      <c r="I1225" s="110">
        <v>40</v>
      </c>
      <c r="J1225" s="110">
        <v>23.5</v>
      </c>
      <c r="K1225" s="110">
        <v>50</v>
      </c>
      <c r="L1225" s="110">
        <v>59</v>
      </c>
      <c r="M1225" s="110">
        <v>34.700000000000003</v>
      </c>
      <c r="N1225" s="110">
        <v>44.1</v>
      </c>
      <c r="O1225" s="110">
        <v>13</v>
      </c>
      <c r="P1225" s="110">
        <v>7.6</v>
      </c>
      <c r="Q1225" s="110">
        <v>30.8</v>
      </c>
    </row>
    <row r="1226" spans="1:17" ht="51" x14ac:dyDescent="0.2">
      <c r="A1226" s="108" t="s">
        <v>2094</v>
      </c>
      <c r="B1226" s="110">
        <v>207</v>
      </c>
      <c r="C1226" s="110">
        <v>52</v>
      </c>
      <c r="D1226" s="110">
        <v>25.1</v>
      </c>
      <c r="E1226" s="110">
        <v>51.9</v>
      </c>
      <c r="F1226" s="110">
        <v>7</v>
      </c>
      <c r="G1226" s="110">
        <v>3.4</v>
      </c>
      <c r="H1226" s="110">
        <v>57.1</v>
      </c>
      <c r="I1226" s="110">
        <v>40</v>
      </c>
      <c r="J1226" s="110">
        <v>19.3</v>
      </c>
      <c r="K1226" s="110">
        <v>50</v>
      </c>
      <c r="L1226" s="110">
        <v>76</v>
      </c>
      <c r="M1226" s="110">
        <v>36.700000000000003</v>
      </c>
      <c r="N1226" s="110">
        <v>43.4</v>
      </c>
      <c r="O1226" s="110">
        <v>32</v>
      </c>
      <c r="P1226" s="110">
        <v>15.5</v>
      </c>
      <c r="Q1226" s="110">
        <v>46.9</v>
      </c>
    </row>
    <row r="1227" spans="1:17" ht="63.75" x14ac:dyDescent="0.2">
      <c r="A1227" s="108" t="s">
        <v>2095</v>
      </c>
      <c r="B1227" s="110">
        <v>491</v>
      </c>
      <c r="C1227" s="110">
        <v>51</v>
      </c>
      <c r="D1227" s="110">
        <v>10.4</v>
      </c>
      <c r="E1227" s="110">
        <v>56.9</v>
      </c>
      <c r="F1227" s="110">
        <v>21</v>
      </c>
      <c r="G1227" s="110">
        <v>4.3</v>
      </c>
      <c r="H1227" s="110">
        <v>38.1</v>
      </c>
      <c r="I1227" s="110">
        <v>57</v>
      </c>
      <c r="J1227" s="110">
        <v>11.6</v>
      </c>
      <c r="K1227" s="110">
        <v>49.1</v>
      </c>
      <c r="L1227" s="110">
        <v>202</v>
      </c>
      <c r="M1227" s="110">
        <v>41.1</v>
      </c>
      <c r="N1227" s="110">
        <v>51.5</v>
      </c>
      <c r="O1227" s="110">
        <v>160</v>
      </c>
      <c r="P1227" s="110">
        <v>32.6</v>
      </c>
      <c r="Q1227" s="110">
        <v>50</v>
      </c>
    </row>
    <row r="1228" spans="1:17" ht="51" x14ac:dyDescent="0.2">
      <c r="A1228" s="108" t="s">
        <v>2096</v>
      </c>
      <c r="B1228" s="110">
        <v>554</v>
      </c>
      <c r="C1228" s="110">
        <v>123</v>
      </c>
      <c r="D1228" s="110">
        <v>22.2</v>
      </c>
      <c r="E1228" s="110">
        <v>46.3</v>
      </c>
      <c r="F1228" s="110">
        <v>26</v>
      </c>
      <c r="G1228" s="110">
        <v>4.7</v>
      </c>
      <c r="H1228" s="110">
        <v>38.5</v>
      </c>
      <c r="I1228" s="110">
        <v>124</v>
      </c>
      <c r="J1228" s="110">
        <v>22.4</v>
      </c>
      <c r="K1228" s="110">
        <v>41.1</v>
      </c>
      <c r="L1228" s="110">
        <v>177</v>
      </c>
      <c r="M1228" s="110">
        <v>31.9</v>
      </c>
      <c r="N1228" s="110">
        <v>48</v>
      </c>
      <c r="O1228" s="110">
        <v>104</v>
      </c>
      <c r="P1228" s="110">
        <v>18.8</v>
      </c>
      <c r="Q1228" s="110">
        <v>50</v>
      </c>
    </row>
    <row r="1229" spans="1:17" ht="51" x14ac:dyDescent="0.2">
      <c r="A1229" s="108" t="s">
        <v>2097</v>
      </c>
      <c r="B1229" s="110">
        <v>346</v>
      </c>
      <c r="C1229" s="110">
        <v>102</v>
      </c>
      <c r="D1229" s="110">
        <v>29.5</v>
      </c>
      <c r="E1229" s="110">
        <v>46.1</v>
      </c>
      <c r="F1229" s="110">
        <v>22</v>
      </c>
      <c r="G1229" s="110">
        <v>6.4</v>
      </c>
      <c r="H1229" s="110">
        <v>40.9</v>
      </c>
      <c r="I1229" s="110">
        <v>77</v>
      </c>
      <c r="J1229" s="110">
        <v>22.3</v>
      </c>
      <c r="K1229" s="110">
        <v>49.4</v>
      </c>
      <c r="L1229" s="110">
        <v>98</v>
      </c>
      <c r="M1229" s="110">
        <v>28.3</v>
      </c>
      <c r="N1229" s="110">
        <v>51</v>
      </c>
      <c r="O1229" s="110">
        <v>47</v>
      </c>
      <c r="P1229" s="110">
        <v>13.6</v>
      </c>
      <c r="Q1229" s="110">
        <v>42.6</v>
      </c>
    </row>
    <row r="1230" spans="1:17" ht="63.75" x14ac:dyDescent="0.2">
      <c r="A1230" s="108" t="s">
        <v>2098</v>
      </c>
      <c r="B1230" s="110">
        <v>348</v>
      </c>
      <c r="C1230" s="110">
        <v>77</v>
      </c>
      <c r="D1230" s="110">
        <v>22.1</v>
      </c>
      <c r="E1230" s="110">
        <v>40.299999999999997</v>
      </c>
      <c r="F1230" s="110">
        <v>16</v>
      </c>
      <c r="G1230" s="110">
        <v>4.5999999999999996</v>
      </c>
      <c r="H1230" s="110">
        <v>37.5</v>
      </c>
      <c r="I1230" s="110">
        <v>78</v>
      </c>
      <c r="J1230" s="110">
        <v>22.4</v>
      </c>
      <c r="K1230" s="110">
        <v>47.4</v>
      </c>
      <c r="L1230" s="110">
        <v>117</v>
      </c>
      <c r="M1230" s="110">
        <v>33.6</v>
      </c>
      <c r="N1230" s="110">
        <v>53</v>
      </c>
      <c r="O1230" s="110">
        <v>60</v>
      </c>
      <c r="P1230" s="110">
        <v>17.2</v>
      </c>
      <c r="Q1230" s="110">
        <v>48.3</v>
      </c>
    </row>
    <row r="1231" spans="1:17" ht="51" x14ac:dyDescent="0.2">
      <c r="A1231" s="108" t="s">
        <v>2099</v>
      </c>
      <c r="B1231" s="110">
        <v>625</v>
      </c>
      <c r="C1231" s="110">
        <v>149</v>
      </c>
      <c r="D1231" s="110">
        <v>23.8</v>
      </c>
      <c r="E1231" s="110">
        <v>55.7</v>
      </c>
      <c r="F1231" s="110">
        <v>32</v>
      </c>
      <c r="G1231" s="110">
        <v>5.0999999999999996</v>
      </c>
      <c r="H1231" s="110">
        <v>43.8</v>
      </c>
      <c r="I1231" s="110">
        <v>110</v>
      </c>
      <c r="J1231" s="110">
        <v>17.600000000000001</v>
      </c>
      <c r="K1231" s="110">
        <v>52.7</v>
      </c>
      <c r="L1231" s="110">
        <v>241</v>
      </c>
      <c r="M1231" s="110">
        <v>38.6</v>
      </c>
      <c r="N1231" s="110">
        <v>48.5</v>
      </c>
      <c r="O1231" s="110">
        <v>93</v>
      </c>
      <c r="P1231" s="110">
        <v>14.9</v>
      </c>
      <c r="Q1231" s="110">
        <v>41.9</v>
      </c>
    </row>
    <row r="1232" spans="1:17" ht="51" x14ac:dyDescent="0.2">
      <c r="A1232" s="108" t="s">
        <v>2100</v>
      </c>
      <c r="B1232" s="110">
        <v>827</v>
      </c>
      <c r="C1232" s="110">
        <v>206</v>
      </c>
      <c r="D1232" s="110">
        <v>24.9</v>
      </c>
      <c r="E1232" s="110">
        <v>44.7</v>
      </c>
      <c r="F1232" s="110">
        <v>44</v>
      </c>
      <c r="G1232" s="110">
        <v>5.3</v>
      </c>
      <c r="H1232" s="110">
        <v>45.5</v>
      </c>
      <c r="I1232" s="110">
        <v>159</v>
      </c>
      <c r="J1232" s="110">
        <v>19.2</v>
      </c>
      <c r="K1232" s="110">
        <v>49.1</v>
      </c>
      <c r="L1232" s="110">
        <v>292</v>
      </c>
      <c r="M1232" s="110">
        <v>35.299999999999997</v>
      </c>
      <c r="N1232" s="110">
        <v>46.9</v>
      </c>
      <c r="O1232" s="110">
        <v>126</v>
      </c>
      <c r="P1232" s="110">
        <v>15.2</v>
      </c>
      <c r="Q1232" s="110">
        <v>46.8</v>
      </c>
    </row>
    <row r="1233" spans="1:17" ht="63.75" x14ac:dyDescent="0.2">
      <c r="A1233" s="108" t="s">
        <v>2101</v>
      </c>
      <c r="B1233" s="110">
        <v>639</v>
      </c>
      <c r="C1233" s="110">
        <v>136</v>
      </c>
      <c r="D1233" s="110">
        <v>21.3</v>
      </c>
      <c r="E1233" s="110">
        <v>55.1</v>
      </c>
      <c r="F1233" s="110">
        <v>33</v>
      </c>
      <c r="G1233" s="110">
        <v>5.2</v>
      </c>
      <c r="H1233" s="110">
        <v>39.4</v>
      </c>
      <c r="I1233" s="110">
        <v>107</v>
      </c>
      <c r="J1233" s="110">
        <v>16.7</v>
      </c>
      <c r="K1233" s="110">
        <v>49.5</v>
      </c>
      <c r="L1233" s="110">
        <v>261</v>
      </c>
      <c r="M1233" s="110">
        <v>40.799999999999997</v>
      </c>
      <c r="N1233" s="110">
        <v>48.7</v>
      </c>
      <c r="O1233" s="110">
        <v>102</v>
      </c>
      <c r="P1233" s="110">
        <v>16</v>
      </c>
      <c r="Q1233" s="110">
        <v>48</v>
      </c>
    </row>
    <row r="1234" spans="1:17" ht="63.75" x14ac:dyDescent="0.2">
      <c r="A1234" s="108" t="s">
        <v>2102</v>
      </c>
      <c r="B1234" s="110">
        <v>970</v>
      </c>
      <c r="C1234" s="110">
        <v>191</v>
      </c>
      <c r="D1234" s="110">
        <v>19.7</v>
      </c>
      <c r="E1234" s="110">
        <v>46.1</v>
      </c>
      <c r="F1234" s="110">
        <v>66</v>
      </c>
      <c r="G1234" s="110">
        <v>6.8</v>
      </c>
      <c r="H1234" s="110">
        <v>43.9</v>
      </c>
      <c r="I1234" s="110">
        <v>150</v>
      </c>
      <c r="J1234" s="110">
        <v>15.5</v>
      </c>
      <c r="K1234" s="110">
        <v>44</v>
      </c>
      <c r="L1234" s="110">
        <v>359</v>
      </c>
      <c r="M1234" s="110">
        <v>37</v>
      </c>
      <c r="N1234" s="110">
        <v>49.6</v>
      </c>
      <c r="O1234" s="110">
        <v>204</v>
      </c>
      <c r="P1234" s="110">
        <v>21</v>
      </c>
      <c r="Q1234" s="110">
        <v>47.1</v>
      </c>
    </row>
    <row r="1235" spans="1:17" ht="63.75" x14ac:dyDescent="0.2">
      <c r="A1235" s="108" t="s">
        <v>2103</v>
      </c>
      <c r="B1235" s="110">
        <v>476</v>
      </c>
      <c r="C1235" s="110">
        <v>71</v>
      </c>
      <c r="D1235" s="110">
        <v>14.9</v>
      </c>
      <c r="E1235" s="110">
        <v>66.2</v>
      </c>
      <c r="F1235" s="110">
        <v>21</v>
      </c>
      <c r="G1235" s="110">
        <v>4.4000000000000004</v>
      </c>
      <c r="H1235" s="110">
        <v>33.299999999999997</v>
      </c>
      <c r="I1235" s="110">
        <v>73</v>
      </c>
      <c r="J1235" s="110">
        <v>15.3</v>
      </c>
      <c r="K1235" s="110">
        <v>47.9</v>
      </c>
      <c r="L1235" s="110">
        <v>213</v>
      </c>
      <c r="M1235" s="110">
        <v>44.7</v>
      </c>
      <c r="N1235" s="110">
        <v>50.2</v>
      </c>
      <c r="O1235" s="110">
        <v>98</v>
      </c>
      <c r="P1235" s="110">
        <v>20.6</v>
      </c>
      <c r="Q1235" s="110">
        <v>49</v>
      </c>
    </row>
    <row r="1236" spans="1:17" ht="51" x14ac:dyDescent="0.2">
      <c r="A1236" s="108" t="s">
        <v>2104</v>
      </c>
      <c r="B1236" s="110">
        <v>352</v>
      </c>
      <c r="C1236" s="110">
        <v>71</v>
      </c>
      <c r="D1236" s="110">
        <v>20.2</v>
      </c>
      <c r="E1236" s="110">
        <v>45.1</v>
      </c>
      <c r="F1236" s="110">
        <v>31</v>
      </c>
      <c r="G1236" s="110">
        <v>8.8000000000000007</v>
      </c>
      <c r="H1236" s="110">
        <v>41.9</v>
      </c>
      <c r="I1236" s="110">
        <v>68</v>
      </c>
      <c r="J1236" s="110">
        <v>19.3</v>
      </c>
      <c r="K1236" s="110">
        <v>55.9</v>
      </c>
      <c r="L1236" s="110">
        <v>138</v>
      </c>
      <c r="M1236" s="110">
        <v>39.200000000000003</v>
      </c>
      <c r="N1236" s="110">
        <v>47.8</v>
      </c>
      <c r="O1236" s="110">
        <v>44</v>
      </c>
      <c r="P1236" s="110">
        <v>12.5</v>
      </c>
      <c r="Q1236" s="110">
        <v>54.5</v>
      </c>
    </row>
    <row r="1237" spans="1:17" ht="63.75" x14ac:dyDescent="0.2">
      <c r="A1237" s="108" t="s">
        <v>2105</v>
      </c>
      <c r="B1237" s="110">
        <v>415</v>
      </c>
      <c r="C1237" s="110">
        <v>63</v>
      </c>
      <c r="D1237" s="110">
        <v>15.2</v>
      </c>
      <c r="E1237" s="110">
        <v>46</v>
      </c>
      <c r="F1237" s="110">
        <v>10</v>
      </c>
      <c r="G1237" s="110">
        <v>2.4</v>
      </c>
      <c r="H1237" s="110">
        <v>10</v>
      </c>
      <c r="I1237" s="110">
        <v>58</v>
      </c>
      <c r="J1237" s="110">
        <v>14</v>
      </c>
      <c r="K1237" s="110">
        <v>53.4</v>
      </c>
      <c r="L1237" s="110">
        <v>178</v>
      </c>
      <c r="M1237" s="110">
        <v>42.9</v>
      </c>
      <c r="N1237" s="110">
        <v>51.7</v>
      </c>
      <c r="O1237" s="110">
        <v>106</v>
      </c>
      <c r="P1237" s="110">
        <v>25.5</v>
      </c>
      <c r="Q1237" s="110">
        <v>37.700000000000003</v>
      </c>
    </row>
    <row r="1238" spans="1:17" ht="63.75" x14ac:dyDescent="0.2">
      <c r="A1238" s="108" t="s">
        <v>2106</v>
      </c>
      <c r="B1238" s="110">
        <v>621</v>
      </c>
      <c r="C1238" s="110">
        <v>116</v>
      </c>
      <c r="D1238" s="110">
        <v>18.7</v>
      </c>
      <c r="E1238" s="110">
        <v>46.6</v>
      </c>
      <c r="F1238" s="110">
        <v>35</v>
      </c>
      <c r="G1238" s="110">
        <v>5.6</v>
      </c>
      <c r="H1238" s="110">
        <v>40</v>
      </c>
      <c r="I1238" s="110">
        <v>129</v>
      </c>
      <c r="J1238" s="110">
        <v>20.8</v>
      </c>
      <c r="K1238" s="110">
        <v>48.8</v>
      </c>
      <c r="L1238" s="110">
        <v>219</v>
      </c>
      <c r="M1238" s="110">
        <v>35.299999999999997</v>
      </c>
      <c r="N1238" s="110">
        <v>45.7</v>
      </c>
      <c r="O1238" s="110">
        <v>122</v>
      </c>
      <c r="P1238" s="110">
        <v>19.600000000000001</v>
      </c>
      <c r="Q1238" s="110">
        <v>45.9</v>
      </c>
    </row>
    <row r="1239" spans="1:17" ht="63.75" x14ac:dyDescent="0.2">
      <c r="A1239" s="108" t="s">
        <v>2107</v>
      </c>
      <c r="B1239" s="110">
        <v>551</v>
      </c>
      <c r="C1239" s="110">
        <v>104</v>
      </c>
      <c r="D1239" s="110">
        <v>18.899999999999999</v>
      </c>
      <c r="E1239" s="110">
        <v>47.1</v>
      </c>
      <c r="F1239" s="110">
        <v>29</v>
      </c>
      <c r="G1239" s="110">
        <v>5.3</v>
      </c>
      <c r="H1239" s="110">
        <v>44.8</v>
      </c>
      <c r="I1239" s="110">
        <v>104</v>
      </c>
      <c r="J1239" s="110">
        <v>18.899999999999999</v>
      </c>
      <c r="K1239" s="110">
        <v>49</v>
      </c>
      <c r="L1239" s="110">
        <v>183</v>
      </c>
      <c r="M1239" s="110">
        <v>33.200000000000003</v>
      </c>
      <c r="N1239" s="110">
        <v>45.9</v>
      </c>
      <c r="O1239" s="110">
        <v>131</v>
      </c>
      <c r="P1239" s="110">
        <v>23.8</v>
      </c>
      <c r="Q1239" s="110">
        <v>47.3</v>
      </c>
    </row>
    <row r="1240" spans="1:17" ht="63.75" x14ac:dyDescent="0.2">
      <c r="A1240" s="108" t="s">
        <v>2108</v>
      </c>
      <c r="B1240" s="110">
        <v>192</v>
      </c>
      <c r="C1240" s="110">
        <v>44</v>
      </c>
      <c r="D1240" s="110">
        <v>22.9</v>
      </c>
      <c r="E1240" s="110">
        <v>34.1</v>
      </c>
      <c r="F1240" s="110">
        <v>12</v>
      </c>
      <c r="G1240" s="110">
        <v>6.3</v>
      </c>
      <c r="H1240" s="110">
        <v>50</v>
      </c>
      <c r="I1240" s="110">
        <v>49</v>
      </c>
      <c r="J1240" s="110">
        <v>25.5</v>
      </c>
      <c r="K1240" s="110">
        <v>51</v>
      </c>
      <c r="L1240" s="110">
        <v>61</v>
      </c>
      <c r="M1240" s="110">
        <v>31.8</v>
      </c>
      <c r="N1240" s="110">
        <v>42.6</v>
      </c>
      <c r="O1240" s="110">
        <v>26</v>
      </c>
      <c r="P1240" s="110">
        <v>13.5</v>
      </c>
      <c r="Q1240" s="110">
        <v>46.2</v>
      </c>
    </row>
    <row r="1241" spans="1:17" ht="51" x14ac:dyDescent="0.2">
      <c r="A1241" s="108" t="s">
        <v>2109</v>
      </c>
      <c r="B1241" s="110">
        <v>449</v>
      </c>
      <c r="C1241" s="110">
        <v>85</v>
      </c>
      <c r="D1241" s="110">
        <v>18.899999999999999</v>
      </c>
      <c r="E1241" s="110">
        <v>40</v>
      </c>
      <c r="F1241" s="110">
        <v>22</v>
      </c>
      <c r="G1241" s="110">
        <v>4.9000000000000004</v>
      </c>
      <c r="H1241" s="110">
        <v>36.4</v>
      </c>
      <c r="I1241" s="110">
        <v>71</v>
      </c>
      <c r="J1241" s="110">
        <v>15.8</v>
      </c>
      <c r="K1241" s="110">
        <v>43.7</v>
      </c>
      <c r="L1241" s="110">
        <v>180</v>
      </c>
      <c r="M1241" s="110">
        <v>40.1</v>
      </c>
      <c r="N1241" s="110">
        <v>49.4</v>
      </c>
      <c r="O1241" s="110">
        <v>91</v>
      </c>
      <c r="P1241" s="110">
        <v>20.3</v>
      </c>
      <c r="Q1241" s="110">
        <v>44</v>
      </c>
    </row>
    <row r="1242" spans="1:17" ht="51" x14ac:dyDescent="0.2">
      <c r="A1242" s="108" t="s">
        <v>2110</v>
      </c>
      <c r="B1242" s="110">
        <v>129</v>
      </c>
      <c r="C1242" s="110">
        <v>31</v>
      </c>
      <c r="D1242" s="110">
        <v>24</v>
      </c>
      <c r="E1242" s="110">
        <v>61.3</v>
      </c>
      <c r="F1242" s="110">
        <v>8</v>
      </c>
      <c r="G1242" s="110">
        <v>6.2</v>
      </c>
      <c r="H1242" s="110">
        <v>12.5</v>
      </c>
      <c r="I1242" s="110">
        <v>30</v>
      </c>
      <c r="J1242" s="110">
        <v>23.3</v>
      </c>
      <c r="K1242" s="110">
        <v>56.7</v>
      </c>
      <c r="L1242" s="110">
        <v>33</v>
      </c>
      <c r="M1242" s="110">
        <v>25.6</v>
      </c>
      <c r="N1242" s="110">
        <v>39.4</v>
      </c>
      <c r="O1242" s="110">
        <v>27</v>
      </c>
      <c r="P1242" s="110">
        <v>20.9</v>
      </c>
      <c r="Q1242" s="110">
        <v>55.6</v>
      </c>
    </row>
    <row r="1243" spans="1:17" ht="63.75" x14ac:dyDescent="0.2">
      <c r="A1243" s="108" t="s">
        <v>2111</v>
      </c>
      <c r="B1243" s="110">
        <v>277</v>
      </c>
      <c r="C1243" s="110">
        <v>70</v>
      </c>
      <c r="D1243" s="110">
        <v>25.3</v>
      </c>
      <c r="E1243" s="110">
        <v>47.1</v>
      </c>
      <c r="F1243" s="110">
        <v>27</v>
      </c>
      <c r="G1243" s="110">
        <v>9.6999999999999993</v>
      </c>
      <c r="H1243" s="110">
        <v>37</v>
      </c>
      <c r="I1243" s="110">
        <v>51</v>
      </c>
      <c r="J1243" s="110">
        <v>18.399999999999999</v>
      </c>
      <c r="K1243" s="110">
        <v>43.1</v>
      </c>
      <c r="L1243" s="110">
        <v>85</v>
      </c>
      <c r="M1243" s="110">
        <v>30.7</v>
      </c>
      <c r="N1243" s="110">
        <v>45.9</v>
      </c>
      <c r="O1243" s="110">
        <v>44</v>
      </c>
      <c r="P1243" s="110">
        <v>15.9</v>
      </c>
      <c r="Q1243" s="110">
        <v>54.5</v>
      </c>
    </row>
    <row r="1244" spans="1:17" ht="63.75" x14ac:dyDescent="0.2">
      <c r="A1244" s="108" t="s">
        <v>2112</v>
      </c>
      <c r="B1244" s="110">
        <v>82</v>
      </c>
      <c r="C1244" s="110">
        <v>13</v>
      </c>
      <c r="D1244" s="110">
        <v>15.9</v>
      </c>
      <c r="E1244" s="110">
        <v>61.5</v>
      </c>
      <c r="F1244" s="110">
        <v>4</v>
      </c>
      <c r="G1244" s="110">
        <v>4.9000000000000004</v>
      </c>
      <c r="H1244" s="110">
        <v>75</v>
      </c>
      <c r="I1244" s="110">
        <v>15</v>
      </c>
      <c r="J1244" s="110">
        <v>18.3</v>
      </c>
      <c r="K1244" s="110">
        <v>33.299999999999997</v>
      </c>
      <c r="L1244" s="110">
        <v>36</v>
      </c>
      <c r="M1244" s="110">
        <v>43.9</v>
      </c>
      <c r="N1244" s="110">
        <v>47.2</v>
      </c>
      <c r="O1244" s="110">
        <v>14</v>
      </c>
      <c r="P1244" s="110">
        <v>17.100000000000001</v>
      </c>
      <c r="Q1244" s="110">
        <v>57.1</v>
      </c>
    </row>
    <row r="1245" spans="1:17" ht="51" x14ac:dyDescent="0.2">
      <c r="A1245" s="108" t="s">
        <v>2113</v>
      </c>
      <c r="B1245" s="110">
        <v>64</v>
      </c>
      <c r="C1245" s="110">
        <v>11</v>
      </c>
      <c r="D1245" s="110">
        <v>17.2</v>
      </c>
      <c r="E1245" s="110">
        <v>27.3</v>
      </c>
      <c r="F1245" s="110">
        <v>0</v>
      </c>
      <c r="G1245" s="110">
        <v>0</v>
      </c>
      <c r="H1245" s="110" t="s">
        <v>979</v>
      </c>
      <c r="I1245" s="110">
        <v>15</v>
      </c>
      <c r="J1245" s="110">
        <v>23.4</v>
      </c>
      <c r="K1245" s="110">
        <v>26.7</v>
      </c>
      <c r="L1245" s="110">
        <v>26</v>
      </c>
      <c r="M1245" s="110">
        <v>40.6</v>
      </c>
      <c r="N1245" s="110">
        <v>57.7</v>
      </c>
      <c r="O1245" s="110">
        <v>12</v>
      </c>
      <c r="P1245" s="110">
        <v>18.8</v>
      </c>
      <c r="Q1245" s="110">
        <v>33.299999999999997</v>
      </c>
    </row>
    <row r="1246" spans="1:17" ht="63.75" x14ac:dyDescent="0.2">
      <c r="A1246" s="108" t="s">
        <v>2114</v>
      </c>
      <c r="B1246" s="110">
        <v>84</v>
      </c>
      <c r="C1246" s="110">
        <v>25</v>
      </c>
      <c r="D1246" s="110">
        <v>29.8</v>
      </c>
      <c r="E1246" s="110">
        <v>44</v>
      </c>
      <c r="F1246" s="110">
        <v>8</v>
      </c>
      <c r="G1246" s="110">
        <v>9.5</v>
      </c>
      <c r="H1246" s="110">
        <v>62.5</v>
      </c>
      <c r="I1246" s="110">
        <v>20</v>
      </c>
      <c r="J1246" s="110">
        <v>23.8</v>
      </c>
      <c r="K1246" s="110">
        <v>45</v>
      </c>
      <c r="L1246" s="110">
        <v>26</v>
      </c>
      <c r="M1246" s="110">
        <v>31</v>
      </c>
      <c r="N1246" s="110">
        <v>50</v>
      </c>
      <c r="O1246" s="110">
        <v>5</v>
      </c>
      <c r="P1246" s="110">
        <v>6</v>
      </c>
      <c r="Q1246" s="110">
        <v>0</v>
      </c>
    </row>
    <row r="1247" spans="1:17" ht="63.75" x14ac:dyDescent="0.2">
      <c r="A1247" s="108" t="s">
        <v>2115</v>
      </c>
      <c r="B1247" s="110">
        <v>126</v>
      </c>
      <c r="C1247" s="110">
        <v>37</v>
      </c>
      <c r="D1247" s="110">
        <v>29.4</v>
      </c>
      <c r="E1247" s="110">
        <v>51.4</v>
      </c>
      <c r="F1247" s="110">
        <v>9</v>
      </c>
      <c r="G1247" s="110">
        <v>7.1</v>
      </c>
      <c r="H1247" s="110">
        <v>44.4</v>
      </c>
      <c r="I1247" s="110">
        <v>30</v>
      </c>
      <c r="J1247" s="110">
        <v>23.8</v>
      </c>
      <c r="K1247" s="110">
        <v>46.7</v>
      </c>
      <c r="L1247" s="110">
        <v>41</v>
      </c>
      <c r="M1247" s="110">
        <v>32.5</v>
      </c>
      <c r="N1247" s="110">
        <v>46.3</v>
      </c>
      <c r="O1247" s="110">
        <v>9</v>
      </c>
      <c r="P1247" s="110">
        <v>7.1</v>
      </c>
      <c r="Q1247" s="110">
        <v>44.4</v>
      </c>
    </row>
    <row r="1248" spans="1:17" ht="63.75" x14ac:dyDescent="0.2">
      <c r="A1248" s="108" t="s">
        <v>2116</v>
      </c>
      <c r="B1248" s="110">
        <v>79</v>
      </c>
      <c r="C1248" s="110">
        <v>31</v>
      </c>
      <c r="D1248" s="110">
        <v>39.200000000000003</v>
      </c>
      <c r="E1248" s="110">
        <v>48.4</v>
      </c>
      <c r="F1248" s="110">
        <v>0</v>
      </c>
      <c r="G1248" s="110">
        <v>0</v>
      </c>
      <c r="H1248" s="110" t="s">
        <v>979</v>
      </c>
      <c r="I1248" s="110">
        <v>23</v>
      </c>
      <c r="J1248" s="110">
        <v>29.1</v>
      </c>
      <c r="K1248" s="110">
        <v>60.9</v>
      </c>
      <c r="L1248" s="110">
        <v>15</v>
      </c>
      <c r="M1248" s="110">
        <v>19</v>
      </c>
      <c r="N1248" s="110">
        <v>40</v>
      </c>
      <c r="O1248" s="110">
        <v>10</v>
      </c>
      <c r="P1248" s="110">
        <v>12.7</v>
      </c>
      <c r="Q1248" s="110">
        <v>50</v>
      </c>
    </row>
    <row r="1249" spans="1:17" ht="51" x14ac:dyDescent="0.2">
      <c r="A1249" s="108" t="s">
        <v>2117</v>
      </c>
      <c r="B1249" s="110">
        <v>80</v>
      </c>
      <c r="C1249" s="110">
        <v>17</v>
      </c>
      <c r="D1249" s="110">
        <v>21.3</v>
      </c>
      <c r="E1249" s="110">
        <v>17.600000000000001</v>
      </c>
      <c r="F1249" s="110">
        <v>3</v>
      </c>
      <c r="G1249" s="110">
        <v>3.8</v>
      </c>
      <c r="H1249" s="110">
        <v>33.299999999999997</v>
      </c>
      <c r="I1249" s="110">
        <v>19</v>
      </c>
      <c r="J1249" s="110">
        <v>23.8</v>
      </c>
      <c r="K1249" s="110">
        <v>36.799999999999997</v>
      </c>
      <c r="L1249" s="110">
        <v>26</v>
      </c>
      <c r="M1249" s="110">
        <v>32.5</v>
      </c>
      <c r="N1249" s="110">
        <v>42.3</v>
      </c>
      <c r="O1249" s="110">
        <v>15</v>
      </c>
      <c r="P1249" s="110">
        <v>18.8</v>
      </c>
      <c r="Q1249" s="110">
        <v>53.3</v>
      </c>
    </row>
    <row r="1250" spans="1:17" ht="63.75" x14ac:dyDescent="0.2">
      <c r="A1250" s="108" t="s">
        <v>2118</v>
      </c>
      <c r="B1250" s="110">
        <v>194</v>
      </c>
      <c r="C1250" s="110">
        <v>74</v>
      </c>
      <c r="D1250" s="110">
        <v>38.1</v>
      </c>
      <c r="E1250" s="110">
        <v>54.1</v>
      </c>
      <c r="F1250" s="110">
        <v>11</v>
      </c>
      <c r="G1250" s="110">
        <v>5.7</v>
      </c>
      <c r="H1250" s="110">
        <v>36.4</v>
      </c>
      <c r="I1250" s="110">
        <v>53</v>
      </c>
      <c r="J1250" s="110">
        <v>27.3</v>
      </c>
      <c r="K1250" s="110">
        <v>50.9</v>
      </c>
      <c r="L1250" s="110">
        <v>32</v>
      </c>
      <c r="M1250" s="110">
        <v>16.5</v>
      </c>
      <c r="N1250" s="110">
        <v>43.8</v>
      </c>
      <c r="O1250" s="110">
        <v>24</v>
      </c>
      <c r="P1250" s="110">
        <v>12.4</v>
      </c>
      <c r="Q1250" s="110">
        <v>37.5</v>
      </c>
    </row>
    <row r="1251" spans="1:17" ht="51" x14ac:dyDescent="0.2">
      <c r="A1251" s="108" t="s">
        <v>2119</v>
      </c>
      <c r="B1251" s="110">
        <v>131</v>
      </c>
      <c r="C1251" s="110">
        <v>30</v>
      </c>
      <c r="D1251" s="110">
        <v>22.9</v>
      </c>
      <c r="E1251" s="110">
        <v>43.3</v>
      </c>
      <c r="F1251" s="110">
        <v>10</v>
      </c>
      <c r="G1251" s="110">
        <v>7.6</v>
      </c>
      <c r="H1251" s="110">
        <v>50</v>
      </c>
      <c r="I1251" s="110">
        <v>23</v>
      </c>
      <c r="J1251" s="110">
        <v>17.600000000000001</v>
      </c>
      <c r="K1251" s="110">
        <v>43.5</v>
      </c>
      <c r="L1251" s="110">
        <v>51</v>
      </c>
      <c r="M1251" s="110">
        <v>38.9</v>
      </c>
      <c r="N1251" s="110">
        <v>49</v>
      </c>
      <c r="O1251" s="110">
        <v>17</v>
      </c>
      <c r="P1251" s="110">
        <v>13</v>
      </c>
      <c r="Q1251" s="110">
        <v>47.1</v>
      </c>
    </row>
    <row r="1252" spans="1:17" ht="51" x14ac:dyDescent="0.2">
      <c r="A1252" s="108" t="s">
        <v>2120</v>
      </c>
      <c r="B1252" s="110">
        <v>51</v>
      </c>
      <c r="C1252" s="110">
        <v>8</v>
      </c>
      <c r="D1252" s="110">
        <v>15.7</v>
      </c>
      <c r="E1252" s="110">
        <v>50</v>
      </c>
      <c r="F1252" s="110">
        <v>1</v>
      </c>
      <c r="G1252" s="110">
        <v>2</v>
      </c>
      <c r="H1252" s="110">
        <v>100</v>
      </c>
      <c r="I1252" s="110">
        <v>8</v>
      </c>
      <c r="J1252" s="110">
        <v>15.7</v>
      </c>
      <c r="K1252" s="110">
        <v>37.5</v>
      </c>
      <c r="L1252" s="110">
        <v>20</v>
      </c>
      <c r="M1252" s="110">
        <v>39.200000000000003</v>
      </c>
      <c r="N1252" s="110">
        <v>50</v>
      </c>
      <c r="O1252" s="110">
        <v>14</v>
      </c>
      <c r="P1252" s="110">
        <v>27.5</v>
      </c>
      <c r="Q1252" s="110">
        <v>42.9</v>
      </c>
    </row>
    <row r="1253" spans="1:17" ht="51" x14ac:dyDescent="0.2">
      <c r="A1253" s="108" t="s">
        <v>2121</v>
      </c>
      <c r="B1253" s="110">
        <v>379</v>
      </c>
      <c r="C1253" s="110">
        <v>85</v>
      </c>
      <c r="D1253" s="110">
        <v>22.4</v>
      </c>
      <c r="E1253" s="110">
        <v>51.8</v>
      </c>
      <c r="F1253" s="110">
        <v>24</v>
      </c>
      <c r="G1253" s="110">
        <v>6.3</v>
      </c>
      <c r="H1253" s="110">
        <v>54.2</v>
      </c>
      <c r="I1253" s="110">
        <v>83</v>
      </c>
      <c r="J1253" s="110">
        <v>21.9</v>
      </c>
      <c r="K1253" s="110">
        <v>50.6</v>
      </c>
      <c r="L1253" s="110">
        <v>143</v>
      </c>
      <c r="M1253" s="110">
        <v>37.700000000000003</v>
      </c>
      <c r="N1253" s="110">
        <v>43.4</v>
      </c>
      <c r="O1253" s="110">
        <v>44</v>
      </c>
      <c r="P1253" s="110">
        <v>11.6</v>
      </c>
      <c r="Q1253" s="110">
        <v>54.5</v>
      </c>
    </row>
    <row r="1254" spans="1:17" ht="51" x14ac:dyDescent="0.2">
      <c r="A1254" s="108" t="s">
        <v>2122</v>
      </c>
      <c r="B1254" s="110">
        <v>708</v>
      </c>
      <c r="C1254" s="110">
        <v>171</v>
      </c>
      <c r="D1254" s="110">
        <v>24.2</v>
      </c>
      <c r="E1254" s="110">
        <v>48</v>
      </c>
      <c r="F1254" s="110">
        <v>46</v>
      </c>
      <c r="G1254" s="110">
        <v>6.5</v>
      </c>
      <c r="H1254" s="110">
        <v>34.799999999999997</v>
      </c>
      <c r="I1254" s="110">
        <v>157</v>
      </c>
      <c r="J1254" s="110">
        <v>22.2</v>
      </c>
      <c r="K1254" s="110">
        <v>50.3</v>
      </c>
      <c r="L1254" s="110">
        <v>218</v>
      </c>
      <c r="M1254" s="110">
        <v>30.8</v>
      </c>
      <c r="N1254" s="110">
        <v>49.5</v>
      </c>
      <c r="O1254" s="110">
        <v>116</v>
      </c>
      <c r="P1254" s="110">
        <v>16.399999999999999</v>
      </c>
      <c r="Q1254" s="110">
        <v>52.6</v>
      </c>
    </row>
    <row r="1255" spans="1:17" ht="51" x14ac:dyDescent="0.2">
      <c r="A1255" s="108" t="s">
        <v>2123</v>
      </c>
      <c r="B1255" s="110">
        <v>90</v>
      </c>
      <c r="C1255" s="110">
        <v>26</v>
      </c>
      <c r="D1255" s="110">
        <v>28.9</v>
      </c>
      <c r="E1255" s="110">
        <v>26.9</v>
      </c>
      <c r="F1255" s="110">
        <v>3</v>
      </c>
      <c r="G1255" s="110">
        <v>3.3</v>
      </c>
      <c r="H1255" s="110">
        <v>0</v>
      </c>
      <c r="I1255" s="110">
        <v>29</v>
      </c>
      <c r="J1255" s="110">
        <v>32.200000000000003</v>
      </c>
      <c r="K1255" s="110">
        <v>51.7</v>
      </c>
      <c r="L1255" s="110">
        <v>22</v>
      </c>
      <c r="M1255" s="110">
        <v>24.4</v>
      </c>
      <c r="N1255" s="110">
        <v>45.5</v>
      </c>
      <c r="O1255" s="110">
        <v>10</v>
      </c>
      <c r="P1255" s="110">
        <v>11.1</v>
      </c>
      <c r="Q1255" s="110">
        <v>40</v>
      </c>
    </row>
    <row r="1256" spans="1:17" ht="63.75" x14ac:dyDescent="0.2">
      <c r="A1256" s="108" t="s">
        <v>2124</v>
      </c>
      <c r="B1256" s="110">
        <v>87</v>
      </c>
      <c r="C1256" s="110">
        <v>23</v>
      </c>
      <c r="D1256" s="110">
        <v>26.4</v>
      </c>
      <c r="E1256" s="110">
        <v>43.5</v>
      </c>
      <c r="F1256" s="110">
        <v>9</v>
      </c>
      <c r="G1256" s="110">
        <v>10.3</v>
      </c>
      <c r="H1256" s="110">
        <v>55.6</v>
      </c>
      <c r="I1256" s="110">
        <v>15</v>
      </c>
      <c r="J1256" s="110">
        <v>17.2</v>
      </c>
      <c r="K1256" s="110">
        <v>46.7</v>
      </c>
      <c r="L1256" s="110">
        <v>27</v>
      </c>
      <c r="M1256" s="110">
        <v>31</v>
      </c>
      <c r="N1256" s="110">
        <v>44.4</v>
      </c>
      <c r="O1256" s="110">
        <v>13</v>
      </c>
      <c r="P1256" s="110">
        <v>14.9</v>
      </c>
      <c r="Q1256" s="110">
        <v>38.5</v>
      </c>
    </row>
    <row r="1257" spans="1:17" ht="51" x14ac:dyDescent="0.2">
      <c r="A1257" s="108" t="s">
        <v>2125</v>
      </c>
      <c r="B1257" s="110">
        <v>87</v>
      </c>
      <c r="C1257" s="110">
        <v>21</v>
      </c>
      <c r="D1257" s="110">
        <v>24.1</v>
      </c>
      <c r="E1257" s="110">
        <v>61.9</v>
      </c>
      <c r="F1257" s="110">
        <v>2</v>
      </c>
      <c r="G1257" s="110">
        <v>2.2999999999999998</v>
      </c>
      <c r="H1257" s="110">
        <v>50</v>
      </c>
      <c r="I1257" s="110">
        <v>20</v>
      </c>
      <c r="J1257" s="110">
        <v>23</v>
      </c>
      <c r="K1257" s="110">
        <v>55</v>
      </c>
      <c r="L1257" s="110">
        <v>26</v>
      </c>
      <c r="M1257" s="110">
        <v>29.9</v>
      </c>
      <c r="N1257" s="110">
        <v>42.3</v>
      </c>
      <c r="O1257" s="110">
        <v>18</v>
      </c>
      <c r="P1257" s="110">
        <v>20.7</v>
      </c>
      <c r="Q1257" s="110">
        <v>50</v>
      </c>
    </row>
    <row r="1258" spans="1:17" ht="63.75" x14ac:dyDescent="0.2">
      <c r="A1258" s="108" t="s">
        <v>2126</v>
      </c>
      <c r="B1258" s="110">
        <v>178</v>
      </c>
      <c r="C1258" s="110">
        <v>48</v>
      </c>
      <c r="D1258" s="110">
        <v>27</v>
      </c>
      <c r="E1258" s="110">
        <v>52.1</v>
      </c>
      <c r="F1258" s="110">
        <v>10</v>
      </c>
      <c r="G1258" s="110">
        <v>5.6</v>
      </c>
      <c r="H1258" s="110">
        <v>60</v>
      </c>
      <c r="I1258" s="110">
        <v>38</v>
      </c>
      <c r="J1258" s="110">
        <v>21.3</v>
      </c>
      <c r="K1258" s="110">
        <v>44.7</v>
      </c>
      <c r="L1258" s="110">
        <v>56</v>
      </c>
      <c r="M1258" s="110">
        <v>31.5</v>
      </c>
      <c r="N1258" s="110">
        <v>51.8</v>
      </c>
      <c r="O1258" s="110">
        <v>26</v>
      </c>
      <c r="P1258" s="110">
        <v>14.6</v>
      </c>
      <c r="Q1258" s="110">
        <v>46.2</v>
      </c>
    </row>
    <row r="1259" spans="1:17" ht="63.75" x14ac:dyDescent="0.2">
      <c r="A1259" s="108" t="s">
        <v>2127</v>
      </c>
      <c r="B1259" s="109">
        <v>1211</v>
      </c>
      <c r="C1259" s="110">
        <v>327</v>
      </c>
      <c r="D1259" s="110">
        <v>27</v>
      </c>
      <c r="E1259" s="110">
        <v>45.9</v>
      </c>
      <c r="F1259" s="110">
        <v>75</v>
      </c>
      <c r="G1259" s="110">
        <v>6.2</v>
      </c>
      <c r="H1259" s="110">
        <v>48</v>
      </c>
      <c r="I1259" s="110">
        <v>267</v>
      </c>
      <c r="J1259" s="110">
        <v>22</v>
      </c>
      <c r="K1259" s="110">
        <v>47.9</v>
      </c>
      <c r="L1259" s="110">
        <v>397</v>
      </c>
      <c r="M1259" s="110">
        <v>32.799999999999997</v>
      </c>
      <c r="N1259" s="110">
        <v>50.6</v>
      </c>
      <c r="O1259" s="110">
        <v>145</v>
      </c>
      <c r="P1259" s="110">
        <v>12</v>
      </c>
      <c r="Q1259" s="110">
        <v>50.3</v>
      </c>
    </row>
    <row r="1260" spans="1:17" ht="51" x14ac:dyDescent="0.2">
      <c r="A1260" s="108" t="s">
        <v>2128</v>
      </c>
      <c r="B1260" s="110">
        <v>298</v>
      </c>
      <c r="C1260" s="110">
        <v>77</v>
      </c>
      <c r="D1260" s="110">
        <v>25.8</v>
      </c>
      <c r="E1260" s="110">
        <v>54.5</v>
      </c>
      <c r="F1260" s="110">
        <v>23</v>
      </c>
      <c r="G1260" s="110">
        <v>7.7</v>
      </c>
      <c r="H1260" s="110">
        <v>30.4</v>
      </c>
      <c r="I1260" s="110">
        <v>69</v>
      </c>
      <c r="J1260" s="110">
        <v>23.2</v>
      </c>
      <c r="K1260" s="110">
        <v>43.5</v>
      </c>
      <c r="L1260" s="110">
        <v>99</v>
      </c>
      <c r="M1260" s="110">
        <v>33.200000000000003</v>
      </c>
      <c r="N1260" s="110">
        <v>49.5</v>
      </c>
      <c r="O1260" s="110">
        <v>30</v>
      </c>
      <c r="P1260" s="110">
        <v>10.1</v>
      </c>
      <c r="Q1260" s="110">
        <v>50</v>
      </c>
    </row>
    <row r="1261" spans="1:17" ht="51" x14ac:dyDescent="0.2">
      <c r="A1261" s="108" t="s">
        <v>2129</v>
      </c>
      <c r="B1261" s="110">
        <v>187</v>
      </c>
      <c r="C1261" s="110">
        <v>49</v>
      </c>
      <c r="D1261" s="110">
        <v>26.2</v>
      </c>
      <c r="E1261" s="110">
        <v>42.9</v>
      </c>
      <c r="F1261" s="110">
        <v>10</v>
      </c>
      <c r="G1261" s="110">
        <v>5.3</v>
      </c>
      <c r="H1261" s="110">
        <v>50</v>
      </c>
      <c r="I1261" s="110">
        <v>48</v>
      </c>
      <c r="J1261" s="110">
        <v>25.7</v>
      </c>
      <c r="K1261" s="110">
        <v>45.8</v>
      </c>
      <c r="L1261" s="110">
        <v>51</v>
      </c>
      <c r="M1261" s="110">
        <v>27.3</v>
      </c>
      <c r="N1261" s="110">
        <v>47.1</v>
      </c>
      <c r="O1261" s="110">
        <v>29</v>
      </c>
      <c r="P1261" s="110">
        <v>15.5</v>
      </c>
      <c r="Q1261" s="110">
        <v>44.8</v>
      </c>
    </row>
    <row r="1262" spans="1:17" ht="51" x14ac:dyDescent="0.2">
      <c r="A1262" s="108" t="s">
        <v>2130</v>
      </c>
      <c r="B1262" s="110">
        <v>580</v>
      </c>
      <c r="C1262" s="110">
        <v>168</v>
      </c>
      <c r="D1262" s="110">
        <v>29</v>
      </c>
      <c r="E1262" s="110">
        <v>57.7</v>
      </c>
      <c r="F1262" s="110">
        <v>30</v>
      </c>
      <c r="G1262" s="110">
        <v>5.2</v>
      </c>
      <c r="H1262" s="110">
        <v>50</v>
      </c>
      <c r="I1262" s="110">
        <v>165</v>
      </c>
      <c r="J1262" s="110">
        <v>28.4</v>
      </c>
      <c r="K1262" s="110">
        <v>52.1</v>
      </c>
      <c r="L1262" s="110">
        <v>159</v>
      </c>
      <c r="M1262" s="110">
        <v>27.4</v>
      </c>
      <c r="N1262" s="110">
        <v>49.1</v>
      </c>
      <c r="O1262" s="110">
        <v>58</v>
      </c>
      <c r="P1262" s="110">
        <v>10</v>
      </c>
      <c r="Q1262" s="110">
        <v>48.3</v>
      </c>
    </row>
    <row r="1263" spans="1:17" ht="51" x14ac:dyDescent="0.2">
      <c r="A1263" s="108" t="s">
        <v>2131</v>
      </c>
      <c r="B1263" s="110">
        <v>120</v>
      </c>
      <c r="C1263" s="110">
        <v>18</v>
      </c>
      <c r="D1263" s="110">
        <v>15</v>
      </c>
      <c r="E1263" s="110">
        <v>50</v>
      </c>
      <c r="F1263" s="110">
        <v>9</v>
      </c>
      <c r="G1263" s="110">
        <v>7.5</v>
      </c>
      <c r="H1263" s="110">
        <v>22.2</v>
      </c>
      <c r="I1263" s="110">
        <v>18</v>
      </c>
      <c r="J1263" s="110">
        <v>15</v>
      </c>
      <c r="K1263" s="110">
        <v>44.4</v>
      </c>
      <c r="L1263" s="110">
        <v>50</v>
      </c>
      <c r="M1263" s="110">
        <v>41.7</v>
      </c>
      <c r="N1263" s="110">
        <v>48</v>
      </c>
      <c r="O1263" s="110">
        <v>25</v>
      </c>
      <c r="P1263" s="110">
        <v>20.8</v>
      </c>
      <c r="Q1263" s="110">
        <v>56</v>
      </c>
    </row>
    <row r="1264" spans="1:17" ht="63.75" x14ac:dyDescent="0.2">
      <c r="A1264" s="108" t="s">
        <v>2132</v>
      </c>
      <c r="B1264" s="110">
        <v>130</v>
      </c>
      <c r="C1264" s="110">
        <v>16</v>
      </c>
      <c r="D1264" s="110">
        <v>12.3</v>
      </c>
      <c r="E1264" s="110">
        <v>43.8</v>
      </c>
      <c r="F1264" s="110">
        <v>21</v>
      </c>
      <c r="G1264" s="110">
        <v>16.2</v>
      </c>
      <c r="H1264" s="110">
        <v>9.5</v>
      </c>
      <c r="I1264" s="110">
        <v>37</v>
      </c>
      <c r="J1264" s="110">
        <v>28.5</v>
      </c>
      <c r="K1264" s="110">
        <v>29.7</v>
      </c>
      <c r="L1264" s="110">
        <v>40</v>
      </c>
      <c r="M1264" s="110">
        <v>30.8</v>
      </c>
      <c r="N1264" s="110">
        <v>40</v>
      </c>
      <c r="O1264" s="110">
        <v>16</v>
      </c>
      <c r="P1264" s="110">
        <v>12.3</v>
      </c>
      <c r="Q1264" s="110">
        <v>56.3</v>
      </c>
    </row>
    <row r="1265" spans="1:17" ht="38.25" x14ac:dyDescent="0.2">
      <c r="A1265" s="108" t="s">
        <v>2133</v>
      </c>
      <c r="B1265" s="110">
        <v>358</v>
      </c>
      <c r="C1265" s="110">
        <v>61</v>
      </c>
      <c r="D1265" s="110">
        <v>17</v>
      </c>
      <c r="E1265" s="110">
        <v>45.9</v>
      </c>
      <c r="F1265" s="110">
        <v>23</v>
      </c>
      <c r="G1265" s="110">
        <v>6.4</v>
      </c>
      <c r="H1265" s="110">
        <v>34.799999999999997</v>
      </c>
      <c r="I1265" s="110">
        <v>76</v>
      </c>
      <c r="J1265" s="110">
        <v>21.2</v>
      </c>
      <c r="K1265" s="110">
        <v>44.7</v>
      </c>
      <c r="L1265" s="110">
        <v>137</v>
      </c>
      <c r="M1265" s="110">
        <v>38.299999999999997</v>
      </c>
      <c r="N1265" s="110">
        <v>45.3</v>
      </c>
      <c r="O1265" s="110">
        <v>61</v>
      </c>
      <c r="P1265" s="110">
        <v>17</v>
      </c>
      <c r="Q1265" s="110">
        <v>41</v>
      </c>
    </row>
    <row r="1266" spans="1:17" ht="38.25" x14ac:dyDescent="0.2">
      <c r="A1266" s="108" t="s">
        <v>2134</v>
      </c>
      <c r="B1266" s="110">
        <v>112</v>
      </c>
      <c r="C1266" s="110">
        <v>21</v>
      </c>
      <c r="D1266" s="110">
        <v>18.8</v>
      </c>
      <c r="E1266" s="110">
        <v>38.1</v>
      </c>
      <c r="F1266" s="110">
        <v>1</v>
      </c>
      <c r="G1266" s="110">
        <v>0.9</v>
      </c>
      <c r="H1266" s="110">
        <v>0</v>
      </c>
      <c r="I1266" s="110">
        <v>23</v>
      </c>
      <c r="J1266" s="110">
        <v>20.5</v>
      </c>
      <c r="K1266" s="110">
        <v>52.2</v>
      </c>
      <c r="L1266" s="110">
        <v>36</v>
      </c>
      <c r="M1266" s="110">
        <v>32.1</v>
      </c>
      <c r="N1266" s="110">
        <v>47.2</v>
      </c>
      <c r="O1266" s="110">
        <v>31</v>
      </c>
      <c r="P1266" s="110">
        <v>27.7</v>
      </c>
      <c r="Q1266" s="110">
        <v>41.9</v>
      </c>
    </row>
    <row r="1267" spans="1:17" ht="38.25" x14ac:dyDescent="0.2">
      <c r="A1267" s="108" t="s">
        <v>2135</v>
      </c>
      <c r="B1267" s="110">
        <v>585</v>
      </c>
      <c r="C1267" s="110">
        <v>139</v>
      </c>
      <c r="D1267" s="110">
        <v>23.8</v>
      </c>
      <c r="E1267" s="110">
        <v>47.5</v>
      </c>
      <c r="F1267" s="110">
        <v>47</v>
      </c>
      <c r="G1267" s="110">
        <v>8</v>
      </c>
      <c r="H1267" s="110">
        <v>31.9</v>
      </c>
      <c r="I1267" s="110">
        <v>132</v>
      </c>
      <c r="J1267" s="110">
        <v>22.6</v>
      </c>
      <c r="K1267" s="110">
        <v>47</v>
      </c>
      <c r="L1267" s="110">
        <v>182</v>
      </c>
      <c r="M1267" s="110">
        <v>31.1</v>
      </c>
      <c r="N1267" s="110">
        <v>45.1</v>
      </c>
      <c r="O1267" s="110">
        <v>85</v>
      </c>
      <c r="P1267" s="110">
        <v>14.5</v>
      </c>
      <c r="Q1267" s="110">
        <v>50.6</v>
      </c>
    </row>
    <row r="1268" spans="1:17" ht="51" x14ac:dyDescent="0.2">
      <c r="A1268" s="108" t="s">
        <v>2136</v>
      </c>
      <c r="B1268" s="110">
        <v>233</v>
      </c>
      <c r="C1268" s="110">
        <v>48</v>
      </c>
      <c r="D1268" s="110">
        <v>20.6</v>
      </c>
      <c r="E1268" s="110">
        <v>50</v>
      </c>
      <c r="F1268" s="110">
        <v>15</v>
      </c>
      <c r="G1268" s="110">
        <v>6.4</v>
      </c>
      <c r="H1268" s="110">
        <v>26.7</v>
      </c>
      <c r="I1268" s="110">
        <v>52</v>
      </c>
      <c r="J1268" s="110">
        <v>22.3</v>
      </c>
      <c r="K1268" s="110">
        <v>48.1</v>
      </c>
      <c r="L1268" s="110">
        <v>73</v>
      </c>
      <c r="M1268" s="110">
        <v>31.3</v>
      </c>
      <c r="N1268" s="110">
        <v>52.1</v>
      </c>
      <c r="O1268" s="110">
        <v>45</v>
      </c>
      <c r="P1268" s="110">
        <v>19.3</v>
      </c>
      <c r="Q1268" s="110">
        <v>44.4</v>
      </c>
    </row>
    <row r="1269" spans="1:17" ht="51" x14ac:dyDescent="0.2">
      <c r="A1269" s="108" t="s">
        <v>2137</v>
      </c>
      <c r="B1269" s="110">
        <v>240</v>
      </c>
      <c r="C1269" s="110">
        <v>33</v>
      </c>
      <c r="D1269" s="110">
        <v>13.8</v>
      </c>
      <c r="E1269" s="110">
        <v>36.4</v>
      </c>
      <c r="F1269" s="110">
        <v>13</v>
      </c>
      <c r="G1269" s="110">
        <v>5.4</v>
      </c>
      <c r="H1269" s="110">
        <v>30.8</v>
      </c>
      <c r="I1269" s="110">
        <v>42</v>
      </c>
      <c r="J1269" s="110">
        <v>17.5</v>
      </c>
      <c r="K1269" s="110">
        <v>45.2</v>
      </c>
      <c r="L1269" s="110">
        <v>103</v>
      </c>
      <c r="M1269" s="110">
        <v>42.9</v>
      </c>
      <c r="N1269" s="110">
        <v>48.5</v>
      </c>
      <c r="O1269" s="110">
        <v>49</v>
      </c>
      <c r="P1269" s="110">
        <v>20.399999999999999</v>
      </c>
      <c r="Q1269" s="110">
        <v>46.9</v>
      </c>
    </row>
    <row r="1270" spans="1:17" ht="51" x14ac:dyDescent="0.2">
      <c r="A1270" s="108" t="s">
        <v>2138</v>
      </c>
      <c r="B1270" s="110">
        <v>522</v>
      </c>
      <c r="C1270" s="110">
        <v>115</v>
      </c>
      <c r="D1270" s="110">
        <v>22</v>
      </c>
      <c r="E1270" s="110">
        <v>51.3</v>
      </c>
      <c r="F1270" s="110">
        <v>29</v>
      </c>
      <c r="G1270" s="110">
        <v>5.6</v>
      </c>
      <c r="H1270" s="110">
        <v>58.6</v>
      </c>
      <c r="I1270" s="110">
        <v>126</v>
      </c>
      <c r="J1270" s="110">
        <v>24.1</v>
      </c>
      <c r="K1270" s="110">
        <v>42.1</v>
      </c>
      <c r="L1270" s="110">
        <v>181</v>
      </c>
      <c r="M1270" s="110">
        <v>34.700000000000003</v>
      </c>
      <c r="N1270" s="110">
        <v>45.9</v>
      </c>
      <c r="O1270" s="110">
        <v>71</v>
      </c>
      <c r="P1270" s="110">
        <v>13.6</v>
      </c>
      <c r="Q1270" s="110">
        <v>52.1</v>
      </c>
    </row>
    <row r="1271" spans="1:17" ht="38.25" x14ac:dyDescent="0.2">
      <c r="A1271" s="108" t="s">
        <v>2139</v>
      </c>
      <c r="B1271" s="110">
        <v>184</v>
      </c>
      <c r="C1271" s="110">
        <v>38</v>
      </c>
      <c r="D1271" s="110">
        <v>20.7</v>
      </c>
      <c r="E1271" s="110">
        <v>52.6</v>
      </c>
      <c r="F1271" s="110">
        <v>12</v>
      </c>
      <c r="G1271" s="110">
        <v>6.5</v>
      </c>
      <c r="H1271" s="110">
        <v>25</v>
      </c>
      <c r="I1271" s="110">
        <v>34</v>
      </c>
      <c r="J1271" s="110">
        <v>18.5</v>
      </c>
      <c r="K1271" s="110">
        <v>38.200000000000003</v>
      </c>
      <c r="L1271" s="110">
        <v>70</v>
      </c>
      <c r="M1271" s="110">
        <v>38</v>
      </c>
      <c r="N1271" s="110">
        <v>50</v>
      </c>
      <c r="O1271" s="110">
        <v>30</v>
      </c>
      <c r="P1271" s="110">
        <v>16.3</v>
      </c>
      <c r="Q1271" s="110">
        <v>50</v>
      </c>
    </row>
    <row r="1272" spans="1:17" ht="63.75" x14ac:dyDescent="0.2">
      <c r="A1272" s="108" t="s">
        <v>2140</v>
      </c>
      <c r="B1272" s="110">
        <v>987</v>
      </c>
      <c r="C1272" s="110">
        <v>244</v>
      </c>
      <c r="D1272" s="110">
        <v>24.7</v>
      </c>
      <c r="E1272" s="110">
        <v>48.4</v>
      </c>
      <c r="F1272" s="110">
        <v>44</v>
      </c>
      <c r="G1272" s="110">
        <v>4.5</v>
      </c>
      <c r="H1272" s="110">
        <v>38.6</v>
      </c>
      <c r="I1272" s="110">
        <v>245</v>
      </c>
      <c r="J1272" s="110">
        <v>24.8</v>
      </c>
      <c r="K1272" s="110">
        <v>49</v>
      </c>
      <c r="L1272" s="110">
        <v>340</v>
      </c>
      <c r="M1272" s="110">
        <v>34.4</v>
      </c>
      <c r="N1272" s="110">
        <v>47.4</v>
      </c>
      <c r="O1272" s="110">
        <v>114</v>
      </c>
      <c r="P1272" s="110">
        <v>11.6</v>
      </c>
      <c r="Q1272" s="110">
        <v>46.5</v>
      </c>
    </row>
    <row r="1273" spans="1:17" ht="38.25" x14ac:dyDescent="0.2">
      <c r="A1273" s="108" t="s">
        <v>2141</v>
      </c>
      <c r="B1273" s="110">
        <v>410</v>
      </c>
      <c r="C1273" s="110">
        <v>106</v>
      </c>
      <c r="D1273" s="110">
        <v>25.9</v>
      </c>
      <c r="E1273" s="110">
        <v>48.1</v>
      </c>
      <c r="F1273" s="110">
        <v>21</v>
      </c>
      <c r="G1273" s="110">
        <v>5.0999999999999996</v>
      </c>
      <c r="H1273" s="110">
        <v>47.6</v>
      </c>
      <c r="I1273" s="110">
        <v>78</v>
      </c>
      <c r="J1273" s="110">
        <v>19</v>
      </c>
      <c r="K1273" s="110">
        <v>51.3</v>
      </c>
      <c r="L1273" s="110">
        <v>119</v>
      </c>
      <c r="M1273" s="110">
        <v>29</v>
      </c>
      <c r="N1273" s="110">
        <v>45.4</v>
      </c>
      <c r="O1273" s="110">
        <v>86</v>
      </c>
      <c r="P1273" s="110">
        <v>21</v>
      </c>
      <c r="Q1273" s="110">
        <v>51.2</v>
      </c>
    </row>
    <row r="1274" spans="1:17" ht="38.25" x14ac:dyDescent="0.2">
      <c r="A1274" s="108" t="s">
        <v>2142</v>
      </c>
      <c r="B1274" s="110">
        <v>93</v>
      </c>
      <c r="C1274" s="110">
        <v>14</v>
      </c>
      <c r="D1274" s="110">
        <v>15.1</v>
      </c>
      <c r="E1274" s="110">
        <v>64.3</v>
      </c>
      <c r="F1274" s="110">
        <v>7</v>
      </c>
      <c r="G1274" s="110">
        <v>7.5</v>
      </c>
      <c r="H1274" s="110">
        <v>71.400000000000006</v>
      </c>
      <c r="I1274" s="110">
        <v>13</v>
      </c>
      <c r="J1274" s="110">
        <v>14</v>
      </c>
      <c r="K1274" s="110">
        <v>38.5</v>
      </c>
      <c r="L1274" s="110">
        <v>38</v>
      </c>
      <c r="M1274" s="110">
        <v>40.9</v>
      </c>
      <c r="N1274" s="110">
        <v>47.4</v>
      </c>
      <c r="O1274" s="110">
        <v>21</v>
      </c>
      <c r="P1274" s="110">
        <v>22.6</v>
      </c>
      <c r="Q1274" s="110">
        <v>52.4</v>
      </c>
    </row>
    <row r="1275" spans="1:17" ht="51" x14ac:dyDescent="0.2">
      <c r="A1275" s="108" t="s">
        <v>2143</v>
      </c>
      <c r="B1275" s="110">
        <v>78</v>
      </c>
      <c r="C1275" s="110">
        <v>16</v>
      </c>
      <c r="D1275" s="110">
        <v>20.5</v>
      </c>
      <c r="E1275" s="110">
        <v>43.8</v>
      </c>
      <c r="F1275" s="110">
        <v>5</v>
      </c>
      <c r="G1275" s="110">
        <v>6.4</v>
      </c>
      <c r="H1275" s="110">
        <v>20</v>
      </c>
      <c r="I1275" s="110">
        <v>18</v>
      </c>
      <c r="J1275" s="110">
        <v>23.1</v>
      </c>
      <c r="K1275" s="110">
        <v>50</v>
      </c>
      <c r="L1275" s="110">
        <v>22</v>
      </c>
      <c r="M1275" s="110">
        <v>28.2</v>
      </c>
      <c r="N1275" s="110">
        <v>50</v>
      </c>
      <c r="O1275" s="110">
        <v>17</v>
      </c>
      <c r="P1275" s="110">
        <v>21.8</v>
      </c>
      <c r="Q1275" s="110">
        <v>47.1</v>
      </c>
    </row>
    <row r="1276" spans="1:17" ht="51" x14ac:dyDescent="0.2">
      <c r="A1276" s="108" t="s">
        <v>2144</v>
      </c>
      <c r="B1276" s="110">
        <v>697</v>
      </c>
      <c r="C1276" s="110">
        <v>132</v>
      </c>
      <c r="D1276" s="110">
        <v>18.899999999999999</v>
      </c>
      <c r="E1276" s="110">
        <v>47</v>
      </c>
      <c r="F1276" s="110">
        <v>48</v>
      </c>
      <c r="G1276" s="110">
        <v>6.9</v>
      </c>
      <c r="H1276" s="110">
        <v>50</v>
      </c>
      <c r="I1276" s="110">
        <v>149</v>
      </c>
      <c r="J1276" s="110">
        <v>21.4</v>
      </c>
      <c r="K1276" s="110">
        <v>52.3</v>
      </c>
      <c r="L1276" s="110">
        <v>223</v>
      </c>
      <c r="M1276" s="110">
        <v>32</v>
      </c>
      <c r="N1276" s="110">
        <v>52.5</v>
      </c>
      <c r="O1276" s="110">
        <v>145</v>
      </c>
      <c r="P1276" s="110">
        <v>20.8</v>
      </c>
      <c r="Q1276" s="110">
        <v>51.7</v>
      </c>
    </row>
    <row r="1277" spans="1:17" ht="63.75" x14ac:dyDescent="0.2">
      <c r="A1277" s="108" t="s">
        <v>2145</v>
      </c>
      <c r="B1277" s="110">
        <v>456</v>
      </c>
      <c r="C1277" s="110">
        <v>113</v>
      </c>
      <c r="D1277" s="110">
        <v>24.8</v>
      </c>
      <c r="E1277" s="110">
        <v>50.4</v>
      </c>
      <c r="F1277" s="110">
        <v>28</v>
      </c>
      <c r="G1277" s="110">
        <v>6.1</v>
      </c>
      <c r="H1277" s="110">
        <v>53.6</v>
      </c>
      <c r="I1277" s="110">
        <v>96</v>
      </c>
      <c r="J1277" s="110">
        <v>21.1</v>
      </c>
      <c r="K1277" s="110">
        <v>52.1</v>
      </c>
      <c r="L1277" s="110">
        <v>159</v>
      </c>
      <c r="M1277" s="110">
        <v>34.9</v>
      </c>
      <c r="N1277" s="110">
        <v>42.1</v>
      </c>
      <c r="O1277" s="110">
        <v>60</v>
      </c>
      <c r="P1277" s="110">
        <v>13.2</v>
      </c>
      <c r="Q1277" s="110">
        <v>50</v>
      </c>
    </row>
    <row r="1278" spans="1:17" ht="51" x14ac:dyDescent="0.2">
      <c r="A1278" s="108" t="s">
        <v>2146</v>
      </c>
      <c r="B1278" s="110">
        <v>141</v>
      </c>
      <c r="C1278" s="110">
        <v>40</v>
      </c>
      <c r="D1278" s="110">
        <v>28.4</v>
      </c>
      <c r="E1278" s="110">
        <v>57.5</v>
      </c>
      <c r="F1278" s="110">
        <v>9</v>
      </c>
      <c r="G1278" s="110">
        <v>6.4</v>
      </c>
      <c r="H1278" s="110">
        <v>55.6</v>
      </c>
      <c r="I1278" s="110">
        <v>32</v>
      </c>
      <c r="J1278" s="110">
        <v>22.7</v>
      </c>
      <c r="K1278" s="110">
        <v>50</v>
      </c>
      <c r="L1278" s="110">
        <v>30</v>
      </c>
      <c r="M1278" s="110">
        <v>21.3</v>
      </c>
      <c r="N1278" s="110">
        <v>40</v>
      </c>
      <c r="O1278" s="110">
        <v>30</v>
      </c>
      <c r="P1278" s="110">
        <v>21.3</v>
      </c>
      <c r="Q1278" s="110">
        <v>50</v>
      </c>
    </row>
    <row r="1279" spans="1:17" ht="51" x14ac:dyDescent="0.2">
      <c r="A1279" s="108" t="s">
        <v>2147</v>
      </c>
      <c r="B1279" s="110">
        <v>806</v>
      </c>
      <c r="C1279" s="110">
        <v>185</v>
      </c>
      <c r="D1279" s="110">
        <v>23</v>
      </c>
      <c r="E1279" s="110">
        <v>44.9</v>
      </c>
      <c r="F1279" s="110">
        <v>64</v>
      </c>
      <c r="G1279" s="110">
        <v>7.9</v>
      </c>
      <c r="H1279" s="110">
        <v>54.7</v>
      </c>
      <c r="I1279" s="110">
        <v>166</v>
      </c>
      <c r="J1279" s="110">
        <v>20.6</v>
      </c>
      <c r="K1279" s="110">
        <v>50</v>
      </c>
      <c r="L1279" s="110">
        <v>266</v>
      </c>
      <c r="M1279" s="110">
        <v>33</v>
      </c>
      <c r="N1279" s="110">
        <v>47.4</v>
      </c>
      <c r="O1279" s="110">
        <v>125</v>
      </c>
      <c r="P1279" s="110">
        <v>15.5</v>
      </c>
      <c r="Q1279" s="110">
        <v>47.2</v>
      </c>
    </row>
    <row r="1280" spans="1:17" ht="38.25" x14ac:dyDescent="0.2">
      <c r="A1280" s="108" t="s">
        <v>2148</v>
      </c>
      <c r="B1280" s="110">
        <v>325</v>
      </c>
      <c r="C1280" s="110">
        <v>78</v>
      </c>
      <c r="D1280" s="110">
        <v>24</v>
      </c>
      <c r="E1280" s="110">
        <v>47.4</v>
      </c>
      <c r="F1280" s="110">
        <v>12</v>
      </c>
      <c r="G1280" s="110">
        <v>3.7</v>
      </c>
      <c r="H1280" s="110">
        <v>25</v>
      </c>
      <c r="I1280" s="110">
        <v>78</v>
      </c>
      <c r="J1280" s="110">
        <v>24</v>
      </c>
      <c r="K1280" s="110">
        <v>46.2</v>
      </c>
      <c r="L1280" s="110">
        <v>103</v>
      </c>
      <c r="M1280" s="110">
        <v>31.7</v>
      </c>
      <c r="N1280" s="110">
        <v>46.6</v>
      </c>
      <c r="O1280" s="110">
        <v>54</v>
      </c>
      <c r="P1280" s="110">
        <v>16.600000000000001</v>
      </c>
      <c r="Q1280" s="110">
        <v>44.4</v>
      </c>
    </row>
    <row r="1281" spans="1:17" ht="51" x14ac:dyDescent="0.2">
      <c r="A1281" s="108" t="s">
        <v>2149</v>
      </c>
      <c r="B1281" s="110">
        <v>504</v>
      </c>
      <c r="C1281" s="110">
        <v>112</v>
      </c>
      <c r="D1281" s="110">
        <v>22.2</v>
      </c>
      <c r="E1281" s="110">
        <v>53.6</v>
      </c>
      <c r="F1281" s="110">
        <v>26</v>
      </c>
      <c r="G1281" s="110">
        <v>5.2</v>
      </c>
      <c r="H1281" s="110">
        <v>34.6</v>
      </c>
      <c r="I1281" s="110">
        <v>99</v>
      </c>
      <c r="J1281" s="110">
        <v>19.600000000000001</v>
      </c>
      <c r="K1281" s="110">
        <v>48.5</v>
      </c>
      <c r="L1281" s="110">
        <v>176</v>
      </c>
      <c r="M1281" s="110">
        <v>34.9</v>
      </c>
      <c r="N1281" s="110">
        <v>47.2</v>
      </c>
      <c r="O1281" s="110">
        <v>91</v>
      </c>
      <c r="P1281" s="110">
        <v>18.100000000000001</v>
      </c>
      <c r="Q1281" s="110">
        <v>41.8</v>
      </c>
    </row>
    <row r="1282" spans="1:17" ht="51" x14ac:dyDescent="0.2">
      <c r="A1282" s="108" t="s">
        <v>2150</v>
      </c>
      <c r="B1282" s="110">
        <v>635</v>
      </c>
      <c r="C1282" s="110">
        <v>160</v>
      </c>
      <c r="D1282" s="110">
        <v>25.2</v>
      </c>
      <c r="E1282" s="110">
        <v>46.9</v>
      </c>
      <c r="F1282" s="110">
        <v>52</v>
      </c>
      <c r="G1282" s="110">
        <v>8.1999999999999993</v>
      </c>
      <c r="H1282" s="110">
        <v>51.9</v>
      </c>
      <c r="I1282" s="110">
        <v>180</v>
      </c>
      <c r="J1282" s="110">
        <v>28.3</v>
      </c>
      <c r="K1282" s="110">
        <v>46.7</v>
      </c>
      <c r="L1282" s="110">
        <v>174</v>
      </c>
      <c r="M1282" s="110">
        <v>27.4</v>
      </c>
      <c r="N1282" s="110">
        <v>49.4</v>
      </c>
      <c r="O1282" s="110">
        <v>69</v>
      </c>
      <c r="P1282" s="110">
        <v>10.9</v>
      </c>
      <c r="Q1282" s="110">
        <v>49.3</v>
      </c>
    </row>
    <row r="1283" spans="1:17" ht="38.25" x14ac:dyDescent="0.2">
      <c r="A1283" s="108" t="s">
        <v>2151</v>
      </c>
      <c r="B1283" s="110">
        <v>302</v>
      </c>
      <c r="C1283" s="110">
        <v>59</v>
      </c>
      <c r="D1283" s="110">
        <v>19.5</v>
      </c>
      <c r="E1283" s="110">
        <v>49.2</v>
      </c>
      <c r="F1283" s="110">
        <v>13</v>
      </c>
      <c r="G1283" s="110">
        <v>4.3</v>
      </c>
      <c r="H1283" s="110">
        <v>53.8</v>
      </c>
      <c r="I1283" s="110">
        <v>58</v>
      </c>
      <c r="J1283" s="110">
        <v>19.2</v>
      </c>
      <c r="K1283" s="110">
        <v>46.6</v>
      </c>
      <c r="L1283" s="110">
        <v>124</v>
      </c>
      <c r="M1283" s="110">
        <v>41.1</v>
      </c>
      <c r="N1283" s="110">
        <v>44.4</v>
      </c>
      <c r="O1283" s="110">
        <v>48</v>
      </c>
      <c r="P1283" s="110">
        <v>15.9</v>
      </c>
      <c r="Q1283" s="110">
        <v>54.2</v>
      </c>
    </row>
    <row r="1284" spans="1:17" ht="51" x14ac:dyDescent="0.2">
      <c r="A1284" s="108" t="s">
        <v>2152</v>
      </c>
      <c r="B1284" s="110">
        <v>74</v>
      </c>
      <c r="C1284" s="110">
        <v>8</v>
      </c>
      <c r="D1284" s="110">
        <v>10.8</v>
      </c>
      <c r="E1284" s="110">
        <v>37.5</v>
      </c>
      <c r="F1284" s="110">
        <v>3</v>
      </c>
      <c r="G1284" s="110">
        <v>4.0999999999999996</v>
      </c>
      <c r="H1284" s="110">
        <v>66.7</v>
      </c>
      <c r="I1284" s="110">
        <v>11</v>
      </c>
      <c r="J1284" s="110">
        <v>14.9</v>
      </c>
      <c r="K1284" s="110">
        <v>45.5</v>
      </c>
      <c r="L1284" s="110">
        <v>28</v>
      </c>
      <c r="M1284" s="110">
        <v>37.799999999999997</v>
      </c>
      <c r="N1284" s="110">
        <v>32.1</v>
      </c>
      <c r="O1284" s="110">
        <v>24</v>
      </c>
      <c r="P1284" s="110">
        <v>32.4</v>
      </c>
      <c r="Q1284" s="110">
        <v>58.3</v>
      </c>
    </row>
    <row r="1285" spans="1:17" ht="63.75" x14ac:dyDescent="0.2">
      <c r="A1285" s="108" t="s">
        <v>2153</v>
      </c>
      <c r="B1285" s="110">
        <v>167</v>
      </c>
      <c r="C1285" s="110">
        <v>29</v>
      </c>
      <c r="D1285" s="110">
        <v>17.399999999999999</v>
      </c>
      <c r="E1285" s="110">
        <v>44.8</v>
      </c>
      <c r="F1285" s="110">
        <v>3</v>
      </c>
      <c r="G1285" s="110">
        <v>1.8</v>
      </c>
      <c r="H1285" s="110">
        <v>0</v>
      </c>
      <c r="I1285" s="110">
        <v>37</v>
      </c>
      <c r="J1285" s="110">
        <v>22.2</v>
      </c>
      <c r="K1285" s="110">
        <v>54.1</v>
      </c>
      <c r="L1285" s="110">
        <v>62</v>
      </c>
      <c r="M1285" s="110">
        <v>37.1</v>
      </c>
      <c r="N1285" s="110">
        <v>46.8</v>
      </c>
      <c r="O1285" s="110">
        <v>36</v>
      </c>
      <c r="P1285" s="110">
        <v>21.6</v>
      </c>
      <c r="Q1285" s="110">
        <v>50</v>
      </c>
    </row>
    <row r="1286" spans="1:17" ht="51" x14ac:dyDescent="0.2">
      <c r="A1286" s="108" t="s">
        <v>2154</v>
      </c>
      <c r="B1286" s="110">
        <v>248</v>
      </c>
      <c r="C1286" s="110">
        <v>52</v>
      </c>
      <c r="D1286" s="110">
        <v>21</v>
      </c>
      <c r="E1286" s="110">
        <v>40.4</v>
      </c>
      <c r="F1286" s="110">
        <v>8</v>
      </c>
      <c r="G1286" s="110">
        <v>3.2</v>
      </c>
      <c r="H1286" s="110">
        <v>75</v>
      </c>
      <c r="I1286" s="110">
        <v>53</v>
      </c>
      <c r="J1286" s="110">
        <v>21.4</v>
      </c>
      <c r="K1286" s="110">
        <v>43.4</v>
      </c>
      <c r="L1286" s="110">
        <v>85</v>
      </c>
      <c r="M1286" s="110">
        <v>34.299999999999997</v>
      </c>
      <c r="N1286" s="110">
        <v>44.7</v>
      </c>
      <c r="O1286" s="110">
        <v>50</v>
      </c>
      <c r="P1286" s="110">
        <v>20.2</v>
      </c>
      <c r="Q1286" s="110">
        <v>44</v>
      </c>
    </row>
    <row r="1287" spans="1:17" ht="38.25" x14ac:dyDescent="0.2">
      <c r="A1287" s="108" t="s">
        <v>2155</v>
      </c>
      <c r="B1287" s="110">
        <v>352</v>
      </c>
      <c r="C1287" s="110">
        <v>105</v>
      </c>
      <c r="D1287" s="110">
        <v>29.8</v>
      </c>
      <c r="E1287" s="110">
        <v>49.5</v>
      </c>
      <c r="F1287" s="110">
        <v>27</v>
      </c>
      <c r="G1287" s="110">
        <v>7.7</v>
      </c>
      <c r="H1287" s="110">
        <v>44.4</v>
      </c>
      <c r="I1287" s="110">
        <v>80</v>
      </c>
      <c r="J1287" s="110">
        <v>22.7</v>
      </c>
      <c r="K1287" s="110">
        <v>45</v>
      </c>
      <c r="L1287" s="110">
        <v>104</v>
      </c>
      <c r="M1287" s="110">
        <v>29.5</v>
      </c>
      <c r="N1287" s="110">
        <v>51</v>
      </c>
      <c r="O1287" s="110">
        <v>36</v>
      </c>
      <c r="P1287" s="110">
        <v>10.199999999999999</v>
      </c>
      <c r="Q1287" s="110">
        <v>41.7</v>
      </c>
    </row>
    <row r="1288" spans="1:17" ht="38.25" x14ac:dyDescent="0.2">
      <c r="A1288" s="108" t="s">
        <v>2156</v>
      </c>
      <c r="B1288" s="110">
        <v>37</v>
      </c>
      <c r="C1288" s="110">
        <v>4</v>
      </c>
      <c r="D1288" s="110">
        <v>10.8</v>
      </c>
      <c r="E1288" s="110">
        <v>50</v>
      </c>
      <c r="F1288" s="110">
        <v>2</v>
      </c>
      <c r="G1288" s="110">
        <v>5.4</v>
      </c>
      <c r="H1288" s="110">
        <v>0</v>
      </c>
      <c r="I1288" s="110">
        <v>3</v>
      </c>
      <c r="J1288" s="110">
        <v>8.1</v>
      </c>
      <c r="K1288" s="110">
        <v>33.299999999999997</v>
      </c>
      <c r="L1288" s="110">
        <v>17</v>
      </c>
      <c r="M1288" s="110">
        <v>45.9</v>
      </c>
      <c r="N1288" s="110">
        <v>41.2</v>
      </c>
      <c r="O1288" s="110">
        <v>11</v>
      </c>
      <c r="P1288" s="110">
        <v>29.7</v>
      </c>
      <c r="Q1288" s="110">
        <v>54.5</v>
      </c>
    </row>
    <row r="1289" spans="1:17" ht="63.75" x14ac:dyDescent="0.2">
      <c r="A1289" s="108" t="s">
        <v>2157</v>
      </c>
      <c r="B1289" s="110">
        <v>639</v>
      </c>
      <c r="C1289" s="110">
        <v>166</v>
      </c>
      <c r="D1289" s="110">
        <v>26</v>
      </c>
      <c r="E1289" s="110">
        <v>48.2</v>
      </c>
      <c r="F1289" s="110">
        <v>48</v>
      </c>
      <c r="G1289" s="110">
        <v>7.5</v>
      </c>
      <c r="H1289" s="110">
        <v>35.4</v>
      </c>
      <c r="I1289" s="110">
        <v>137</v>
      </c>
      <c r="J1289" s="110">
        <v>21.4</v>
      </c>
      <c r="K1289" s="110">
        <v>48.9</v>
      </c>
      <c r="L1289" s="110">
        <v>201</v>
      </c>
      <c r="M1289" s="110">
        <v>31.5</v>
      </c>
      <c r="N1289" s="110">
        <v>46.3</v>
      </c>
      <c r="O1289" s="110">
        <v>87</v>
      </c>
      <c r="P1289" s="110">
        <v>13.6</v>
      </c>
      <c r="Q1289" s="110">
        <v>54</v>
      </c>
    </row>
    <row r="1290" spans="1:17" ht="51" x14ac:dyDescent="0.2">
      <c r="A1290" s="108" t="s">
        <v>2158</v>
      </c>
      <c r="B1290" s="109">
        <v>1394</v>
      </c>
      <c r="C1290" s="110">
        <v>332</v>
      </c>
      <c r="D1290" s="110">
        <v>23.8</v>
      </c>
      <c r="E1290" s="110">
        <v>47.9</v>
      </c>
      <c r="F1290" s="110">
        <v>81</v>
      </c>
      <c r="G1290" s="110">
        <v>5.8</v>
      </c>
      <c r="H1290" s="110">
        <v>49.4</v>
      </c>
      <c r="I1290" s="110">
        <v>322</v>
      </c>
      <c r="J1290" s="110">
        <v>23.1</v>
      </c>
      <c r="K1290" s="110">
        <v>46.6</v>
      </c>
      <c r="L1290" s="110">
        <v>420</v>
      </c>
      <c r="M1290" s="110">
        <v>30.1</v>
      </c>
      <c r="N1290" s="110">
        <v>47.4</v>
      </c>
      <c r="O1290" s="110">
        <v>239</v>
      </c>
      <c r="P1290" s="110">
        <v>17.100000000000001</v>
      </c>
      <c r="Q1290" s="110">
        <v>46.4</v>
      </c>
    </row>
    <row r="1291" spans="1:17" ht="51" x14ac:dyDescent="0.2">
      <c r="A1291" s="108" t="s">
        <v>2159</v>
      </c>
      <c r="B1291" s="110">
        <v>583</v>
      </c>
      <c r="C1291" s="110">
        <v>98</v>
      </c>
      <c r="D1291" s="110">
        <v>16.8</v>
      </c>
      <c r="E1291" s="110">
        <v>41.8</v>
      </c>
      <c r="F1291" s="110">
        <v>28</v>
      </c>
      <c r="G1291" s="110">
        <v>4.8</v>
      </c>
      <c r="H1291" s="110">
        <v>25</v>
      </c>
      <c r="I1291" s="110">
        <v>110</v>
      </c>
      <c r="J1291" s="110">
        <v>18.899999999999999</v>
      </c>
      <c r="K1291" s="110">
        <v>50</v>
      </c>
      <c r="L1291" s="110">
        <v>207</v>
      </c>
      <c r="M1291" s="110">
        <v>35.5</v>
      </c>
      <c r="N1291" s="110">
        <v>49.3</v>
      </c>
      <c r="O1291" s="110">
        <v>140</v>
      </c>
      <c r="P1291" s="110">
        <v>24</v>
      </c>
      <c r="Q1291" s="110">
        <v>41.4</v>
      </c>
    </row>
    <row r="1292" spans="1:17" ht="63.75" x14ac:dyDescent="0.2">
      <c r="A1292" s="108" t="s">
        <v>2160</v>
      </c>
      <c r="B1292" s="109">
        <v>2743</v>
      </c>
      <c r="C1292" s="110">
        <v>573</v>
      </c>
      <c r="D1292" s="110">
        <v>20.9</v>
      </c>
      <c r="E1292" s="110">
        <v>47.6</v>
      </c>
      <c r="F1292" s="110">
        <v>181</v>
      </c>
      <c r="G1292" s="110">
        <v>6.6</v>
      </c>
      <c r="H1292" s="110">
        <v>43.1</v>
      </c>
      <c r="I1292" s="110">
        <v>571</v>
      </c>
      <c r="J1292" s="110">
        <v>20.8</v>
      </c>
      <c r="K1292" s="110">
        <v>46.1</v>
      </c>
      <c r="L1292" s="110">
        <v>886</v>
      </c>
      <c r="M1292" s="110">
        <v>32.299999999999997</v>
      </c>
      <c r="N1292" s="110">
        <v>49.8</v>
      </c>
      <c r="O1292" s="110">
        <v>532</v>
      </c>
      <c r="P1292" s="110">
        <v>19.399999999999999</v>
      </c>
      <c r="Q1292" s="110">
        <v>47.2</v>
      </c>
    </row>
    <row r="1293" spans="1:17" ht="51" x14ac:dyDescent="0.2">
      <c r="A1293" s="108" t="s">
        <v>2161</v>
      </c>
      <c r="B1293" s="109">
        <v>1163</v>
      </c>
      <c r="C1293" s="110">
        <v>318</v>
      </c>
      <c r="D1293" s="110">
        <v>27.3</v>
      </c>
      <c r="E1293" s="110">
        <v>49.1</v>
      </c>
      <c r="F1293" s="110">
        <v>67</v>
      </c>
      <c r="G1293" s="110">
        <v>5.8</v>
      </c>
      <c r="H1293" s="110">
        <v>34.299999999999997</v>
      </c>
      <c r="I1293" s="110">
        <v>280</v>
      </c>
      <c r="J1293" s="110">
        <v>24.1</v>
      </c>
      <c r="K1293" s="110">
        <v>50.7</v>
      </c>
      <c r="L1293" s="110">
        <v>352</v>
      </c>
      <c r="M1293" s="110">
        <v>30.3</v>
      </c>
      <c r="N1293" s="110">
        <v>48</v>
      </c>
      <c r="O1293" s="110">
        <v>146</v>
      </c>
      <c r="P1293" s="110">
        <v>12.6</v>
      </c>
      <c r="Q1293" s="110">
        <v>52.7</v>
      </c>
    </row>
    <row r="1294" spans="1:17" ht="63.75" x14ac:dyDescent="0.2">
      <c r="A1294" s="108" t="s">
        <v>2162</v>
      </c>
      <c r="B1294" s="110">
        <v>824</v>
      </c>
      <c r="C1294" s="110">
        <v>186</v>
      </c>
      <c r="D1294" s="110">
        <v>22.6</v>
      </c>
      <c r="E1294" s="110">
        <v>53.8</v>
      </c>
      <c r="F1294" s="110">
        <v>67</v>
      </c>
      <c r="G1294" s="110">
        <v>8.1</v>
      </c>
      <c r="H1294" s="110">
        <v>46.3</v>
      </c>
      <c r="I1294" s="110">
        <v>181</v>
      </c>
      <c r="J1294" s="110">
        <v>22</v>
      </c>
      <c r="K1294" s="110">
        <v>48.6</v>
      </c>
      <c r="L1294" s="110">
        <v>271</v>
      </c>
      <c r="M1294" s="110">
        <v>32.9</v>
      </c>
      <c r="N1294" s="110">
        <v>49.1</v>
      </c>
      <c r="O1294" s="110">
        <v>119</v>
      </c>
      <c r="P1294" s="110">
        <v>14.4</v>
      </c>
      <c r="Q1294" s="110">
        <v>49.6</v>
      </c>
    </row>
    <row r="1295" spans="1:17" ht="63.75" x14ac:dyDescent="0.2">
      <c r="A1295" s="108" t="s">
        <v>2163</v>
      </c>
      <c r="B1295" s="110">
        <v>508</v>
      </c>
      <c r="C1295" s="110">
        <v>69</v>
      </c>
      <c r="D1295" s="110">
        <v>13.6</v>
      </c>
      <c r="E1295" s="110">
        <v>43.5</v>
      </c>
      <c r="F1295" s="110">
        <v>50</v>
      </c>
      <c r="G1295" s="110">
        <v>9.8000000000000007</v>
      </c>
      <c r="H1295" s="110">
        <v>20</v>
      </c>
      <c r="I1295" s="110">
        <v>179</v>
      </c>
      <c r="J1295" s="110">
        <v>35.200000000000003</v>
      </c>
      <c r="K1295" s="110">
        <v>20.100000000000001</v>
      </c>
      <c r="L1295" s="110">
        <v>137</v>
      </c>
      <c r="M1295" s="110">
        <v>27</v>
      </c>
      <c r="N1295" s="110">
        <v>37.200000000000003</v>
      </c>
      <c r="O1295" s="110">
        <v>73</v>
      </c>
      <c r="P1295" s="110">
        <v>14.4</v>
      </c>
      <c r="Q1295" s="110">
        <v>47.9</v>
      </c>
    </row>
    <row r="1296" spans="1:17" ht="38.25" x14ac:dyDescent="0.2">
      <c r="A1296" s="108" t="s">
        <v>2164</v>
      </c>
      <c r="B1296" s="110">
        <v>65</v>
      </c>
      <c r="C1296" s="110">
        <v>10</v>
      </c>
      <c r="D1296" s="110">
        <v>15.4</v>
      </c>
      <c r="E1296" s="110">
        <v>60</v>
      </c>
      <c r="F1296" s="110">
        <v>3</v>
      </c>
      <c r="G1296" s="110">
        <v>4.5999999999999996</v>
      </c>
      <c r="H1296" s="110">
        <v>66.7</v>
      </c>
      <c r="I1296" s="110">
        <v>8</v>
      </c>
      <c r="J1296" s="110">
        <v>12.3</v>
      </c>
      <c r="K1296" s="110">
        <v>75</v>
      </c>
      <c r="L1296" s="110">
        <v>29</v>
      </c>
      <c r="M1296" s="110">
        <v>44.6</v>
      </c>
      <c r="N1296" s="110">
        <v>34.5</v>
      </c>
      <c r="O1296" s="110">
        <v>15</v>
      </c>
      <c r="P1296" s="110">
        <v>23.1</v>
      </c>
      <c r="Q1296" s="110">
        <v>40</v>
      </c>
    </row>
    <row r="1297" spans="1:17" ht="63.75" x14ac:dyDescent="0.2">
      <c r="A1297" s="108" t="s">
        <v>2165</v>
      </c>
      <c r="B1297" s="109">
        <v>1711</v>
      </c>
      <c r="C1297" s="110">
        <v>366</v>
      </c>
      <c r="D1297" s="110">
        <v>21.4</v>
      </c>
      <c r="E1297" s="110">
        <v>47.8</v>
      </c>
      <c r="F1297" s="110">
        <v>87</v>
      </c>
      <c r="G1297" s="110">
        <v>5.0999999999999996</v>
      </c>
      <c r="H1297" s="110">
        <v>36.799999999999997</v>
      </c>
      <c r="I1297" s="110">
        <v>320</v>
      </c>
      <c r="J1297" s="110">
        <v>18.7</v>
      </c>
      <c r="K1297" s="110">
        <v>48.8</v>
      </c>
      <c r="L1297" s="110">
        <v>543</v>
      </c>
      <c r="M1297" s="110">
        <v>31.7</v>
      </c>
      <c r="N1297" s="110">
        <v>51</v>
      </c>
      <c r="O1297" s="110">
        <v>395</v>
      </c>
      <c r="P1297" s="110">
        <v>23.1</v>
      </c>
      <c r="Q1297" s="110">
        <v>48.6</v>
      </c>
    </row>
    <row r="1298" spans="1:17" ht="51" x14ac:dyDescent="0.2">
      <c r="A1298" s="108" t="s">
        <v>2166</v>
      </c>
      <c r="B1298" s="110">
        <v>194</v>
      </c>
      <c r="C1298" s="110">
        <v>55</v>
      </c>
      <c r="D1298" s="110">
        <v>28.4</v>
      </c>
      <c r="E1298" s="110">
        <v>50.9</v>
      </c>
      <c r="F1298" s="110">
        <v>14</v>
      </c>
      <c r="G1298" s="110">
        <v>7.2</v>
      </c>
      <c r="H1298" s="110">
        <v>57.1</v>
      </c>
      <c r="I1298" s="110">
        <v>42</v>
      </c>
      <c r="J1298" s="110">
        <v>21.6</v>
      </c>
      <c r="K1298" s="110">
        <v>50</v>
      </c>
      <c r="L1298" s="110">
        <v>56</v>
      </c>
      <c r="M1298" s="110">
        <v>28.9</v>
      </c>
      <c r="N1298" s="110">
        <v>48.2</v>
      </c>
      <c r="O1298" s="110">
        <v>27</v>
      </c>
      <c r="P1298" s="110">
        <v>13.9</v>
      </c>
      <c r="Q1298" s="110">
        <v>55.6</v>
      </c>
    </row>
    <row r="1299" spans="1:17" ht="51" x14ac:dyDescent="0.2">
      <c r="A1299" s="108" t="s">
        <v>2167</v>
      </c>
      <c r="B1299" s="110">
        <v>153</v>
      </c>
      <c r="C1299" s="110">
        <v>35</v>
      </c>
      <c r="D1299" s="110">
        <v>22.9</v>
      </c>
      <c r="E1299" s="110">
        <v>62.9</v>
      </c>
      <c r="F1299" s="110">
        <v>15</v>
      </c>
      <c r="G1299" s="110">
        <v>9.8000000000000007</v>
      </c>
      <c r="H1299" s="110">
        <v>40</v>
      </c>
      <c r="I1299" s="110">
        <v>26</v>
      </c>
      <c r="J1299" s="110">
        <v>17</v>
      </c>
      <c r="K1299" s="110">
        <v>42.3</v>
      </c>
      <c r="L1299" s="110">
        <v>65</v>
      </c>
      <c r="M1299" s="110">
        <v>42.5</v>
      </c>
      <c r="N1299" s="110">
        <v>44.6</v>
      </c>
      <c r="O1299" s="110">
        <v>12</v>
      </c>
      <c r="P1299" s="110">
        <v>7.8</v>
      </c>
      <c r="Q1299" s="110">
        <v>41.7</v>
      </c>
    </row>
    <row r="1300" spans="1:17" ht="51" x14ac:dyDescent="0.2">
      <c r="A1300" s="108" t="s">
        <v>2168</v>
      </c>
      <c r="B1300" s="110">
        <v>209</v>
      </c>
      <c r="C1300" s="110">
        <v>52</v>
      </c>
      <c r="D1300" s="110">
        <v>24.9</v>
      </c>
      <c r="E1300" s="110">
        <v>51.9</v>
      </c>
      <c r="F1300" s="110">
        <v>14</v>
      </c>
      <c r="G1300" s="110">
        <v>6.7</v>
      </c>
      <c r="H1300" s="110">
        <v>50</v>
      </c>
      <c r="I1300" s="110">
        <v>40</v>
      </c>
      <c r="J1300" s="110">
        <v>19.100000000000001</v>
      </c>
      <c r="K1300" s="110">
        <v>50</v>
      </c>
      <c r="L1300" s="110">
        <v>76</v>
      </c>
      <c r="M1300" s="110">
        <v>36.4</v>
      </c>
      <c r="N1300" s="110">
        <v>50</v>
      </c>
      <c r="O1300" s="110">
        <v>27</v>
      </c>
      <c r="P1300" s="110">
        <v>12.9</v>
      </c>
      <c r="Q1300" s="110">
        <v>48.1</v>
      </c>
    </row>
    <row r="1301" spans="1:17" ht="51" x14ac:dyDescent="0.2">
      <c r="A1301" s="108" t="s">
        <v>2169</v>
      </c>
      <c r="B1301" s="110">
        <v>278</v>
      </c>
      <c r="C1301" s="110">
        <v>85</v>
      </c>
      <c r="D1301" s="110">
        <v>30.6</v>
      </c>
      <c r="E1301" s="110">
        <v>49.4</v>
      </c>
      <c r="F1301" s="110">
        <v>18</v>
      </c>
      <c r="G1301" s="110">
        <v>6.5</v>
      </c>
      <c r="H1301" s="110">
        <v>44.4</v>
      </c>
      <c r="I1301" s="110">
        <v>54</v>
      </c>
      <c r="J1301" s="110">
        <v>19.399999999999999</v>
      </c>
      <c r="K1301" s="110">
        <v>48.1</v>
      </c>
      <c r="L1301" s="110">
        <v>81</v>
      </c>
      <c r="M1301" s="110">
        <v>29.1</v>
      </c>
      <c r="N1301" s="110">
        <v>45.7</v>
      </c>
      <c r="O1301" s="110">
        <v>40</v>
      </c>
      <c r="P1301" s="110">
        <v>14.4</v>
      </c>
      <c r="Q1301" s="110">
        <v>47.5</v>
      </c>
    </row>
    <row r="1302" spans="1:17" ht="51" x14ac:dyDescent="0.2">
      <c r="A1302" s="108" t="s">
        <v>2170</v>
      </c>
      <c r="B1302" s="110">
        <v>231</v>
      </c>
      <c r="C1302" s="110">
        <v>61</v>
      </c>
      <c r="D1302" s="110">
        <v>26.4</v>
      </c>
      <c r="E1302" s="110">
        <v>65.599999999999994</v>
      </c>
      <c r="F1302" s="110">
        <v>18</v>
      </c>
      <c r="G1302" s="110">
        <v>7.8</v>
      </c>
      <c r="H1302" s="110">
        <v>33.299999999999997</v>
      </c>
      <c r="I1302" s="110">
        <v>49</v>
      </c>
      <c r="J1302" s="110">
        <v>21.2</v>
      </c>
      <c r="K1302" s="110">
        <v>40.799999999999997</v>
      </c>
      <c r="L1302" s="110">
        <v>86</v>
      </c>
      <c r="M1302" s="110">
        <v>37.200000000000003</v>
      </c>
      <c r="N1302" s="110">
        <v>48.8</v>
      </c>
      <c r="O1302" s="110">
        <v>17</v>
      </c>
      <c r="P1302" s="110">
        <v>7.4</v>
      </c>
      <c r="Q1302" s="110">
        <v>52.9</v>
      </c>
    </row>
    <row r="1303" spans="1:17" ht="63.75" x14ac:dyDescent="0.2">
      <c r="A1303" s="108" t="s">
        <v>2171</v>
      </c>
      <c r="B1303" s="110">
        <v>188</v>
      </c>
      <c r="C1303" s="110">
        <v>69</v>
      </c>
      <c r="D1303" s="110">
        <v>36.700000000000003</v>
      </c>
      <c r="E1303" s="110">
        <v>52.2</v>
      </c>
      <c r="F1303" s="110">
        <v>10</v>
      </c>
      <c r="G1303" s="110">
        <v>5.3</v>
      </c>
      <c r="H1303" s="110">
        <v>40</v>
      </c>
      <c r="I1303" s="110">
        <v>40</v>
      </c>
      <c r="J1303" s="110">
        <v>21.3</v>
      </c>
      <c r="K1303" s="110">
        <v>50</v>
      </c>
      <c r="L1303" s="110">
        <v>44</v>
      </c>
      <c r="M1303" s="110">
        <v>23.4</v>
      </c>
      <c r="N1303" s="110">
        <v>40.9</v>
      </c>
      <c r="O1303" s="110">
        <v>25</v>
      </c>
      <c r="P1303" s="110">
        <v>13.3</v>
      </c>
      <c r="Q1303" s="110">
        <v>44</v>
      </c>
    </row>
    <row r="1304" spans="1:17" ht="51" x14ac:dyDescent="0.2">
      <c r="A1304" s="108" t="s">
        <v>2172</v>
      </c>
      <c r="B1304" s="110">
        <v>203</v>
      </c>
      <c r="C1304" s="110">
        <v>48</v>
      </c>
      <c r="D1304" s="110">
        <v>23.6</v>
      </c>
      <c r="E1304" s="110">
        <v>45.8</v>
      </c>
      <c r="F1304" s="110">
        <v>12</v>
      </c>
      <c r="G1304" s="110">
        <v>5.9</v>
      </c>
      <c r="H1304" s="110">
        <v>41.7</v>
      </c>
      <c r="I1304" s="110">
        <v>44</v>
      </c>
      <c r="J1304" s="110">
        <v>21.7</v>
      </c>
      <c r="K1304" s="110">
        <v>45.5</v>
      </c>
      <c r="L1304" s="110">
        <v>67</v>
      </c>
      <c r="M1304" s="110">
        <v>33</v>
      </c>
      <c r="N1304" s="110">
        <v>46.3</v>
      </c>
      <c r="O1304" s="110">
        <v>32</v>
      </c>
      <c r="P1304" s="110">
        <v>15.8</v>
      </c>
      <c r="Q1304" s="110">
        <v>50</v>
      </c>
    </row>
    <row r="1305" spans="1:17" ht="51" x14ac:dyDescent="0.2">
      <c r="A1305" s="108" t="s">
        <v>2173</v>
      </c>
      <c r="B1305" s="110">
        <v>225</v>
      </c>
      <c r="C1305" s="110">
        <v>60</v>
      </c>
      <c r="D1305" s="110">
        <v>26.7</v>
      </c>
      <c r="E1305" s="110">
        <v>43.3</v>
      </c>
      <c r="F1305" s="110">
        <v>7</v>
      </c>
      <c r="G1305" s="110">
        <v>3.1</v>
      </c>
      <c r="H1305" s="110">
        <v>42.9</v>
      </c>
      <c r="I1305" s="110">
        <v>40</v>
      </c>
      <c r="J1305" s="110">
        <v>17.8</v>
      </c>
      <c r="K1305" s="110">
        <v>47.5</v>
      </c>
      <c r="L1305" s="110">
        <v>88</v>
      </c>
      <c r="M1305" s="110">
        <v>39.1</v>
      </c>
      <c r="N1305" s="110">
        <v>47.7</v>
      </c>
      <c r="O1305" s="110">
        <v>30</v>
      </c>
      <c r="P1305" s="110">
        <v>13.3</v>
      </c>
      <c r="Q1305" s="110">
        <v>43.3</v>
      </c>
    </row>
    <row r="1306" spans="1:17" ht="51" x14ac:dyDescent="0.2">
      <c r="A1306" s="108" t="s">
        <v>2174</v>
      </c>
      <c r="B1306" s="110">
        <v>286</v>
      </c>
      <c r="C1306" s="110">
        <v>78</v>
      </c>
      <c r="D1306" s="110">
        <v>27.3</v>
      </c>
      <c r="E1306" s="110">
        <v>43.6</v>
      </c>
      <c r="F1306" s="110">
        <v>7</v>
      </c>
      <c r="G1306" s="110">
        <v>2.4</v>
      </c>
      <c r="H1306" s="110">
        <v>42.9</v>
      </c>
      <c r="I1306" s="110">
        <v>57</v>
      </c>
      <c r="J1306" s="110">
        <v>19.899999999999999</v>
      </c>
      <c r="K1306" s="110">
        <v>42.1</v>
      </c>
      <c r="L1306" s="110">
        <v>96</v>
      </c>
      <c r="M1306" s="110">
        <v>33.6</v>
      </c>
      <c r="N1306" s="110">
        <v>45.8</v>
      </c>
      <c r="O1306" s="110">
        <v>48</v>
      </c>
      <c r="P1306" s="110">
        <v>16.8</v>
      </c>
      <c r="Q1306" s="110">
        <v>50</v>
      </c>
    </row>
    <row r="1307" spans="1:17" ht="51" x14ac:dyDescent="0.2">
      <c r="A1307" s="108" t="s">
        <v>2175</v>
      </c>
      <c r="B1307" s="110">
        <v>182</v>
      </c>
      <c r="C1307" s="110">
        <v>58</v>
      </c>
      <c r="D1307" s="110">
        <v>31.9</v>
      </c>
      <c r="E1307" s="110">
        <v>46.6</v>
      </c>
      <c r="F1307" s="110">
        <v>9</v>
      </c>
      <c r="G1307" s="110">
        <v>4.9000000000000004</v>
      </c>
      <c r="H1307" s="110">
        <v>11.1</v>
      </c>
      <c r="I1307" s="110">
        <v>42</v>
      </c>
      <c r="J1307" s="110">
        <v>23.1</v>
      </c>
      <c r="K1307" s="110">
        <v>42.9</v>
      </c>
      <c r="L1307" s="110">
        <v>51</v>
      </c>
      <c r="M1307" s="110">
        <v>28</v>
      </c>
      <c r="N1307" s="110">
        <v>47.1</v>
      </c>
      <c r="O1307" s="110">
        <v>22</v>
      </c>
      <c r="P1307" s="110">
        <v>12.1</v>
      </c>
      <c r="Q1307" s="110">
        <v>45.5</v>
      </c>
    </row>
    <row r="1308" spans="1:17" ht="51" x14ac:dyDescent="0.2">
      <c r="A1308" s="108" t="s">
        <v>2176</v>
      </c>
      <c r="B1308" s="110">
        <v>324</v>
      </c>
      <c r="C1308" s="110">
        <v>91</v>
      </c>
      <c r="D1308" s="110">
        <v>28.1</v>
      </c>
      <c r="E1308" s="110">
        <v>50.5</v>
      </c>
      <c r="F1308" s="110">
        <v>16</v>
      </c>
      <c r="G1308" s="110">
        <v>4.9000000000000004</v>
      </c>
      <c r="H1308" s="110">
        <v>43.8</v>
      </c>
      <c r="I1308" s="110">
        <v>68</v>
      </c>
      <c r="J1308" s="110">
        <v>21</v>
      </c>
      <c r="K1308" s="110">
        <v>52.9</v>
      </c>
      <c r="L1308" s="110">
        <v>112</v>
      </c>
      <c r="M1308" s="110">
        <v>34.6</v>
      </c>
      <c r="N1308" s="110">
        <v>47.3</v>
      </c>
      <c r="O1308" s="110">
        <v>37</v>
      </c>
      <c r="P1308" s="110">
        <v>11.4</v>
      </c>
      <c r="Q1308" s="110">
        <v>51.4</v>
      </c>
    </row>
    <row r="1309" spans="1:17" ht="51" x14ac:dyDescent="0.2">
      <c r="A1309" s="108" t="s">
        <v>2177</v>
      </c>
      <c r="B1309" s="110">
        <v>289</v>
      </c>
      <c r="C1309" s="110">
        <v>85</v>
      </c>
      <c r="D1309" s="110">
        <v>29.4</v>
      </c>
      <c r="E1309" s="110">
        <v>41.2</v>
      </c>
      <c r="F1309" s="110">
        <v>9</v>
      </c>
      <c r="G1309" s="110">
        <v>3.1</v>
      </c>
      <c r="H1309" s="110">
        <v>44.4</v>
      </c>
      <c r="I1309" s="110">
        <v>60</v>
      </c>
      <c r="J1309" s="110">
        <v>20.8</v>
      </c>
      <c r="K1309" s="110">
        <v>51.7</v>
      </c>
      <c r="L1309" s="110">
        <v>93</v>
      </c>
      <c r="M1309" s="110">
        <v>32.200000000000003</v>
      </c>
      <c r="N1309" s="110">
        <v>48.4</v>
      </c>
      <c r="O1309" s="110">
        <v>42</v>
      </c>
      <c r="P1309" s="110">
        <v>14.5</v>
      </c>
      <c r="Q1309" s="110">
        <v>47.6</v>
      </c>
    </row>
    <row r="1310" spans="1:17" ht="38.25" x14ac:dyDescent="0.2">
      <c r="A1310" s="108" t="s">
        <v>2178</v>
      </c>
      <c r="B1310" s="110">
        <v>119</v>
      </c>
      <c r="C1310" s="110">
        <v>23</v>
      </c>
      <c r="D1310" s="110">
        <v>19.3</v>
      </c>
      <c r="E1310" s="110">
        <v>52.2</v>
      </c>
      <c r="F1310" s="110">
        <v>11</v>
      </c>
      <c r="G1310" s="110">
        <v>9.1999999999999993</v>
      </c>
      <c r="H1310" s="110">
        <v>45.5</v>
      </c>
      <c r="I1310" s="110">
        <v>26</v>
      </c>
      <c r="J1310" s="110">
        <v>21.8</v>
      </c>
      <c r="K1310" s="110">
        <v>46.2</v>
      </c>
      <c r="L1310" s="110">
        <v>43</v>
      </c>
      <c r="M1310" s="110">
        <v>36.1</v>
      </c>
      <c r="N1310" s="110">
        <v>53.5</v>
      </c>
      <c r="O1310" s="110">
        <v>16</v>
      </c>
      <c r="P1310" s="110">
        <v>13.4</v>
      </c>
      <c r="Q1310" s="110">
        <v>56.3</v>
      </c>
    </row>
    <row r="1311" spans="1:17" ht="38.25" x14ac:dyDescent="0.2">
      <c r="A1311" s="108" t="s">
        <v>2179</v>
      </c>
      <c r="B1311" s="110">
        <v>76</v>
      </c>
      <c r="C1311" s="110">
        <v>14</v>
      </c>
      <c r="D1311" s="110">
        <v>18.399999999999999</v>
      </c>
      <c r="E1311" s="110">
        <v>50</v>
      </c>
      <c r="F1311" s="110">
        <v>3</v>
      </c>
      <c r="G1311" s="110">
        <v>3.9</v>
      </c>
      <c r="H1311" s="110">
        <v>33.299999999999997</v>
      </c>
      <c r="I1311" s="110">
        <v>12</v>
      </c>
      <c r="J1311" s="110">
        <v>15.8</v>
      </c>
      <c r="K1311" s="110">
        <v>50</v>
      </c>
      <c r="L1311" s="110">
        <v>31</v>
      </c>
      <c r="M1311" s="110">
        <v>40.799999999999997</v>
      </c>
      <c r="N1311" s="110">
        <v>51.6</v>
      </c>
      <c r="O1311" s="110">
        <v>16</v>
      </c>
      <c r="P1311" s="110">
        <v>21.1</v>
      </c>
      <c r="Q1311" s="110">
        <v>50</v>
      </c>
    </row>
    <row r="1312" spans="1:17" ht="38.25" x14ac:dyDescent="0.2">
      <c r="A1312" s="108" t="s">
        <v>2180</v>
      </c>
      <c r="B1312" s="110">
        <v>117</v>
      </c>
      <c r="C1312" s="110">
        <v>22</v>
      </c>
      <c r="D1312" s="110">
        <v>18.8</v>
      </c>
      <c r="E1312" s="110">
        <v>77.3</v>
      </c>
      <c r="F1312" s="110">
        <v>10</v>
      </c>
      <c r="G1312" s="110">
        <v>8.5</v>
      </c>
      <c r="H1312" s="110">
        <v>30</v>
      </c>
      <c r="I1312" s="110">
        <v>22</v>
      </c>
      <c r="J1312" s="110">
        <v>18.8</v>
      </c>
      <c r="K1312" s="110">
        <v>40.9</v>
      </c>
      <c r="L1312" s="110">
        <v>37</v>
      </c>
      <c r="M1312" s="110">
        <v>31.6</v>
      </c>
      <c r="N1312" s="110">
        <v>45.9</v>
      </c>
      <c r="O1312" s="110">
        <v>26</v>
      </c>
      <c r="P1312" s="110">
        <v>22.2</v>
      </c>
      <c r="Q1312" s="110">
        <v>46.2</v>
      </c>
    </row>
    <row r="1313" spans="1:17" ht="38.25" x14ac:dyDescent="0.2">
      <c r="A1313" s="108" t="s">
        <v>2181</v>
      </c>
      <c r="B1313" s="110">
        <v>81</v>
      </c>
      <c r="C1313" s="110">
        <v>25</v>
      </c>
      <c r="D1313" s="110">
        <v>30.9</v>
      </c>
      <c r="E1313" s="110">
        <v>48</v>
      </c>
      <c r="F1313" s="110">
        <v>6</v>
      </c>
      <c r="G1313" s="110">
        <v>7.4</v>
      </c>
      <c r="H1313" s="110">
        <v>33.299999999999997</v>
      </c>
      <c r="I1313" s="110">
        <v>8</v>
      </c>
      <c r="J1313" s="110">
        <v>9.9</v>
      </c>
      <c r="K1313" s="110">
        <v>62.5</v>
      </c>
      <c r="L1313" s="110">
        <v>29</v>
      </c>
      <c r="M1313" s="110">
        <v>35.799999999999997</v>
      </c>
      <c r="N1313" s="110">
        <v>37.9</v>
      </c>
      <c r="O1313" s="110">
        <v>13</v>
      </c>
      <c r="P1313" s="110">
        <v>16</v>
      </c>
      <c r="Q1313" s="110">
        <v>46.2</v>
      </c>
    </row>
    <row r="1314" spans="1:17" ht="51" x14ac:dyDescent="0.2">
      <c r="A1314" s="108" t="s">
        <v>2182</v>
      </c>
      <c r="B1314" s="110">
        <v>245</v>
      </c>
      <c r="C1314" s="110">
        <v>63</v>
      </c>
      <c r="D1314" s="110">
        <v>25.7</v>
      </c>
      <c r="E1314" s="110">
        <v>42.9</v>
      </c>
      <c r="F1314" s="110">
        <v>9</v>
      </c>
      <c r="G1314" s="110">
        <v>3.7</v>
      </c>
      <c r="H1314" s="110">
        <v>33.299999999999997</v>
      </c>
      <c r="I1314" s="110">
        <v>55</v>
      </c>
      <c r="J1314" s="110">
        <v>22.4</v>
      </c>
      <c r="K1314" s="110">
        <v>49.1</v>
      </c>
      <c r="L1314" s="110">
        <v>68</v>
      </c>
      <c r="M1314" s="110">
        <v>27.8</v>
      </c>
      <c r="N1314" s="110">
        <v>48.5</v>
      </c>
      <c r="O1314" s="110">
        <v>50</v>
      </c>
      <c r="P1314" s="110">
        <v>20.399999999999999</v>
      </c>
      <c r="Q1314" s="110">
        <v>52</v>
      </c>
    </row>
    <row r="1315" spans="1:17" ht="38.25" x14ac:dyDescent="0.2">
      <c r="A1315" s="108" t="s">
        <v>2183</v>
      </c>
      <c r="B1315" s="110">
        <v>50</v>
      </c>
      <c r="C1315" s="110">
        <v>11</v>
      </c>
      <c r="D1315" s="110">
        <v>22</v>
      </c>
      <c r="E1315" s="110">
        <v>9.1</v>
      </c>
      <c r="F1315" s="110">
        <v>1</v>
      </c>
      <c r="G1315" s="110">
        <v>2</v>
      </c>
      <c r="H1315" s="110">
        <v>100</v>
      </c>
      <c r="I1315" s="110">
        <v>10</v>
      </c>
      <c r="J1315" s="110">
        <v>20</v>
      </c>
      <c r="K1315" s="110">
        <v>40</v>
      </c>
      <c r="L1315" s="110">
        <v>12</v>
      </c>
      <c r="M1315" s="110">
        <v>24</v>
      </c>
      <c r="N1315" s="110">
        <v>58.3</v>
      </c>
      <c r="O1315" s="110">
        <v>16</v>
      </c>
      <c r="P1315" s="110">
        <v>32</v>
      </c>
      <c r="Q1315" s="110">
        <v>62.5</v>
      </c>
    </row>
    <row r="1316" spans="1:17" ht="38.25" x14ac:dyDescent="0.2">
      <c r="A1316" s="108" t="s">
        <v>2184</v>
      </c>
      <c r="B1316" s="110">
        <v>53</v>
      </c>
      <c r="C1316" s="110">
        <v>16</v>
      </c>
      <c r="D1316" s="110">
        <v>30.2</v>
      </c>
      <c r="E1316" s="110">
        <v>43.8</v>
      </c>
      <c r="F1316" s="110">
        <v>2</v>
      </c>
      <c r="G1316" s="110">
        <v>3.8</v>
      </c>
      <c r="H1316" s="110">
        <v>0</v>
      </c>
      <c r="I1316" s="110">
        <v>14</v>
      </c>
      <c r="J1316" s="110">
        <v>26.4</v>
      </c>
      <c r="K1316" s="110">
        <v>50</v>
      </c>
      <c r="L1316" s="110">
        <v>14</v>
      </c>
      <c r="M1316" s="110">
        <v>26.4</v>
      </c>
      <c r="N1316" s="110">
        <v>42.9</v>
      </c>
      <c r="O1316" s="110">
        <v>7</v>
      </c>
      <c r="P1316" s="110">
        <v>13.2</v>
      </c>
      <c r="Q1316" s="110">
        <v>42.9</v>
      </c>
    </row>
    <row r="1317" spans="1:17" ht="38.25" x14ac:dyDescent="0.2">
      <c r="A1317" s="108" t="s">
        <v>2185</v>
      </c>
      <c r="B1317" s="110">
        <v>272</v>
      </c>
      <c r="C1317" s="110">
        <v>59</v>
      </c>
      <c r="D1317" s="110">
        <v>21.7</v>
      </c>
      <c r="E1317" s="110">
        <v>54.2</v>
      </c>
      <c r="F1317" s="110">
        <v>17</v>
      </c>
      <c r="G1317" s="110">
        <v>6.3</v>
      </c>
      <c r="H1317" s="110">
        <v>41.2</v>
      </c>
      <c r="I1317" s="110">
        <v>69</v>
      </c>
      <c r="J1317" s="110">
        <v>25.4</v>
      </c>
      <c r="K1317" s="110">
        <v>49.3</v>
      </c>
      <c r="L1317" s="110">
        <v>92</v>
      </c>
      <c r="M1317" s="110">
        <v>33.799999999999997</v>
      </c>
      <c r="N1317" s="110">
        <v>47.8</v>
      </c>
      <c r="O1317" s="110">
        <v>35</v>
      </c>
      <c r="P1317" s="110">
        <v>12.9</v>
      </c>
      <c r="Q1317" s="110">
        <v>51.4</v>
      </c>
    </row>
    <row r="1318" spans="1:17" ht="38.25" x14ac:dyDescent="0.2">
      <c r="A1318" s="108" t="s">
        <v>2186</v>
      </c>
      <c r="B1318" s="110">
        <v>75</v>
      </c>
      <c r="C1318" s="110">
        <v>13</v>
      </c>
      <c r="D1318" s="110">
        <v>17.3</v>
      </c>
      <c r="E1318" s="110">
        <v>46.2</v>
      </c>
      <c r="F1318" s="110">
        <v>3</v>
      </c>
      <c r="G1318" s="110">
        <v>4</v>
      </c>
      <c r="H1318" s="110">
        <v>66.7</v>
      </c>
      <c r="I1318" s="110">
        <v>17</v>
      </c>
      <c r="J1318" s="110">
        <v>22.7</v>
      </c>
      <c r="K1318" s="110">
        <v>64.7</v>
      </c>
      <c r="L1318" s="110">
        <v>28</v>
      </c>
      <c r="M1318" s="110">
        <v>37.299999999999997</v>
      </c>
      <c r="N1318" s="110">
        <v>39.299999999999997</v>
      </c>
      <c r="O1318" s="110">
        <v>14</v>
      </c>
      <c r="P1318" s="110">
        <v>18.7</v>
      </c>
      <c r="Q1318" s="110">
        <v>57.1</v>
      </c>
    </row>
    <row r="1319" spans="1:17" ht="51" x14ac:dyDescent="0.2">
      <c r="A1319" s="108" t="s">
        <v>2187</v>
      </c>
      <c r="B1319" s="110">
        <v>470</v>
      </c>
      <c r="C1319" s="110">
        <v>126</v>
      </c>
      <c r="D1319" s="110">
        <v>26.8</v>
      </c>
      <c r="E1319" s="110">
        <v>45.2</v>
      </c>
      <c r="F1319" s="110">
        <v>23</v>
      </c>
      <c r="G1319" s="110">
        <v>4.9000000000000004</v>
      </c>
      <c r="H1319" s="110">
        <v>60.9</v>
      </c>
      <c r="I1319" s="110">
        <v>106</v>
      </c>
      <c r="J1319" s="110">
        <v>22.6</v>
      </c>
      <c r="K1319" s="110">
        <v>51.9</v>
      </c>
      <c r="L1319" s="110">
        <v>136</v>
      </c>
      <c r="M1319" s="110">
        <v>28.9</v>
      </c>
      <c r="N1319" s="110">
        <v>50</v>
      </c>
      <c r="O1319" s="110">
        <v>79</v>
      </c>
      <c r="P1319" s="110">
        <v>16.8</v>
      </c>
      <c r="Q1319" s="110">
        <v>46.8</v>
      </c>
    </row>
    <row r="1320" spans="1:17" ht="51" x14ac:dyDescent="0.2">
      <c r="A1320" s="108" t="s">
        <v>2188</v>
      </c>
      <c r="B1320" s="110">
        <v>413</v>
      </c>
      <c r="C1320" s="110">
        <v>96</v>
      </c>
      <c r="D1320" s="110">
        <v>23.2</v>
      </c>
      <c r="E1320" s="110">
        <v>49</v>
      </c>
      <c r="F1320" s="110">
        <v>28</v>
      </c>
      <c r="G1320" s="110">
        <v>6.8</v>
      </c>
      <c r="H1320" s="110">
        <v>32.1</v>
      </c>
      <c r="I1320" s="110">
        <v>74</v>
      </c>
      <c r="J1320" s="110">
        <v>17.899999999999999</v>
      </c>
      <c r="K1320" s="110">
        <v>48.6</v>
      </c>
      <c r="L1320" s="110">
        <v>154</v>
      </c>
      <c r="M1320" s="110">
        <v>37.299999999999997</v>
      </c>
      <c r="N1320" s="110">
        <v>46.8</v>
      </c>
      <c r="O1320" s="110">
        <v>61</v>
      </c>
      <c r="P1320" s="110">
        <v>14.8</v>
      </c>
      <c r="Q1320" s="110">
        <v>52.5</v>
      </c>
    </row>
    <row r="1321" spans="1:17" ht="38.25" x14ac:dyDescent="0.2">
      <c r="A1321" s="108" t="s">
        <v>2189</v>
      </c>
      <c r="B1321" s="110">
        <v>168</v>
      </c>
      <c r="C1321" s="110">
        <v>32</v>
      </c>
      <c r="D1321" s="110">
        <v>19</v>
      </c>
      <c r="E1321" s="110">
        <v>40.6</v>
      </c>
      <c r="F1321" s="110">
        <v>11</v>
      </c>
      <c r="G1321" s="110">
        <v>6.5</v>
      </c>
      <c r="H1321" s="110">
        <v>27.3</v>
      </c>
      <c r="I1321" s="110">
        <v>32</v>
      </c>
      <c r="J1321" s="110">
        <v>19</v>
      </c>
      <c r="K1321" s="110">
        <v>43.8</v>
      </c>
      <c r="L1321" s="110">
        <v>62</v>
      </c>
      <c r="M1321" s="110">
        <v>36.9</v>
      </c>
      <c r="N1321" s="110">
        <v>50</v>
      </c>
      <c r="O1321" s="110">
        <v>31</v>
      </c>
      <c r="P1321" s="110">
        <v>18.5</v>
      </c>
      <c r="Q1321" s="110">
        <v>41.9</v>
      </c>
    </row>
    <row r="1322" spans="1:17" ht="38.25" x14ac:dyDescent="0.2">
      <c r="A1322" s="108" t="s">
        <v>2190</v>
      </c>
      <c r="B1322" s="110">
        <v>165</v>
      </c>
      <c r="C1322" s="110">
        <v>29</v>
      </c>
      <c r="D1322" s="110">
        <v>17.600000000000001</v>
      </c>
      <c r="E1322" s="110">
        <v>62.1</v>
      </c>
      <c r="F1322" s="110">
        <v>12</v>
      </c>
      <c r="G1322" s="110">
        <v>7.3</v>
      </c>
      <c r="H1322" s="110">
        <v>50</v>
      </c>
      <c r="I1322" s="110">
        <v>26</v>
      </c>
      <c r="J1322" s="110">
        <v>15.8</v>
      </c>
      <c r="K1322" s="110">
        <v>46.2</v>
      </c>
      <c r="L1322" s="110">
        <v>65</v>
      </c>
      <c r="M1322" s="110">
        <v>39.4</v>
      </c>
      <c r="N1322" s="110">
        <v>50.8</v>
      </c>
      <c r="O1322" s="110">
        <v>33</v>
      </c>
      <c r="P1322" s="110">
        <v>20</v>
      </c>
      <c r="Q1322" s="110">
        <v>45.5</v>
      </c>
    </row>
    <row r="1323" spans="1:17" ht="38.25" x14ac:dyDescent="0.2">
      <c r="A1323" s="108" t="s">
        <v>2191</v>
      </c>
      <c r="B1323" s="110">
        <v>151</v>
      </c>
      <c r="C1323" s="110">
        <v>33</v>
      </c>
      <c r="D1323" s="110">
        <v>21.9</v>
      </c>
      <c r="E1323" s="110">
        <v>57.6</v>
      </c>
      <c r="F1323" s="110">
        <v>6</v>
      </c>
      <c r="G1323" s="110">
        <v>4</v>
      </c>
      <c r="H1323" s="110">
        <v>16.7</v>
      </c>
      <c r="I1323" s="110">
        <v>38</v>
      </c>
      <c r="J1323" s="110">
        <v>25.2</v>
      </c>
      <c r="K1323" s="110">
        <v>50</v>
      </c>
      <c r="L1323" s="110">
        <v>52</v>
      </c>
      <c r="M1323" s="110">
        <v>34.4</v>
      </c>
      <c r="N1323" s="110">
        <v>50</v>
      </c>
      <c r="O1323" s="110">
        <v>22</v>
      </c>
      <c r="P1323" s="110">
        <v>14.6</v>
      </c>
      <c r="Q1323" s="110">
        <v>50</v>
      </c>
    </row>
    <row r="1324" spans="1:17" ht="38.25" x14ac:dyDescent="0.2">
      <c r="A1324" s="108" t="s">
        <v>2192</v>
      </c>
      <c r="B1324" s="110">
        <v>198</v>
      </c>
      <c r="C1324" s="110">
        <v>37</v>
      </c>
      <c r="D1324" s="110">
        <v>18.7</v>
      </c>
      <c r="E1324" s="110">
        <v>37.799999999999997</v>
      </c>
      <c r="F1324" s="110">
        <v>10</v>
      </c>
      <c r="G1324" s="110">
        <v>5.0999999999999996</v>
      </c>
      <c r="H1324" s="110">
        <v>40</v>
      </c>
      <c r="I1324" s="110">
        <v>51</v>
      </c>
      <c r="J1324" s="110">
        <v>25.8</v>
      </c>
      <c r="K1324" s="110">
        <v>56.9</v>
      </c>
      <c r="L1324" s="110">
        <v>76</v>
      </c>
      <c r="M1324" s="110">
        <v>38.4</v>
      </c>
      <c r="N1324" s="110">
        <v>42.1</v>
      </c>
      <c r="O1324" s="110">
        <v>24</v>
      </c>
      <c r="P1324" s="110">
        <v>12.1</v>
      </c>
      <c r="Q1324" s="110">
        <v>58.3</v>
      </c>
    </row>
    <row r="1325" spans="1:17" ht="38.25" x14ac:dyDescent="0.2">
      <c r="A1325" s="108" t="s">
        <v>2193</v>
      </c>
      <c r="B1325" s="110">
        <v>103</v>
      </c>
      <c r="C1325" s="110">
        <v>24</v>
      </c>
      <c r="D1325" s="110">
        <v>23.3</v>
      </c>
      <c r="E1325" s="110">
        <v>58.3</v>
      </c>
      <c r="F1325" s="110">
        <v>13</v>
      </c>
      <c r="G1325" s="110">
        <v>12.6</v>
      </c>
      <c r="H1325" s="110">
        <v>30.8</v>
      </c>
      <c r="I1325" s="110">
        <v>23</v>
      </c>
      <c r="J1325" s="110">
        <v>22.3</v>
      </c>
      <c r="K1325" s="110">
        <v>47.8</v>
      </c>
      <c r="L1325" s="110">
        <v>37</v>
      </c>
      <c r="M1325" s="110">
        <v>35.9</v>
      </c>
      <c r="N1325" s="110">
        <v>51.4</v>
      </c>
      <c r="O1325" s="110">
        <v>6</v>
      </c>
      <c r="P1325" s="110">
        <v>5.8</v>
      </c>
      <c r="Q1325" s="110">
        <v>33.299999999999997</v>
      </c>
    </row>
    <row r="1326" spans="1:17" ht="38.25" x14ac:dyDescent="0.2">
      <c r="A1326" s="108" t="s">
        <v>2194</v>
      </c>
      <c r="B1326" s="110">
        <v>45</v>
      </c>
      <c r="C1326" s="110">
        <v>8</v>
      </c>
      <c r="D1326" s="110">
        <v>17.8</v>
      </c>
      <c r="E1326" s="110">
        <v>62.5</v>
      </c>
      <c r="F1326" s="110">
        <v>2</v>
      </c>
      <c r="G1326" s="110">
        <v>4.4000000000000004</v>
      </c>
      <c r="H1326" s="110">
        <v>0</v>
      </c>
      <c r="I1326" s="110">
        <v>8</v>
      </c>
      <c r="J1326" s="110">
        <v>17.8</v>
      </c>
      <c r="K1326" s="110">
        <v>62.5</v>
      </c>
      <c r="L1326" s="110">
        <v>12</v>
      </c>
      <c r="M1326" s="110">
        <v>26.7</v>
      </c>
      <c r="N1326" s="110">
        <v>33.299999999999997</v>
      </c>
      <c r="O1326" s="110">
        <v>15</v>
      </c>
      <c r="P1326" s="110">
        <v>33.299999999999997</v>
      </c>
      <c r="Q1326" s="110">
        <v>40</v>
      </c>
    </row>
    <row r="1327" spans="1:17" ht="38.25" x14ac:dyDescent="0.2">
      <c r="A1327" s="108" t="s">
        <v>2195</v>
      </c>
      <c r="B1327" s="110">
        <v>200</v>
      </c>
      <c r="C1327" s="110">
        <v>59</v>
      </c>
      <c r="D1327" s="110">
        <v>29.5</v>
      </c>
      <c r="E1327" s="110">
        <v>44.1</v>
      </c>
      <c r="F1327" s="110">
        <v>19</v>
      </c>
      <c r="G1327" s="110">
        <v>9.5</v>
      </c>
      <c r="H1327" s="110">
        <v>36.799999999999997</v>
      </c>
      <c r="I1327" s="110">
        <v>47</v>
      </c>
      <c r="J1327" s="110">
        <v>23.5</v>
      </c>
      <c r="K1327" s="110">
        <v>48.9</v>
      </c>
      <c r="L1327" s="110">
        <v>57</v>
      </c>
      <c r="M1327" s="110">
        <v>28.5</v>
      </c>
      <c r="N1327" s="110">
        <v>43.9</v>
      </c>
      <c r="O1327" s="110">
        <v>18</v>
      </c>
      <c r="P1327" s="110">
        <v>9</v>
      </c>
      <c r="Q1327" s="110">
        <v>55.6</v>
      </c>
    </row>
    <row r="1328" spans="1:17" ht="38.25" x14ac:dyDescent="0.2">
      <c r="A1328" s="108" t="s">
        <v>2196</v>
      </c>
      <c r="B1328" s="110">
        <v>212</v>
      </c>
      <c r="C1328" s="110">
        <v>51</v>
      </c>
      <c r="D1328" s="110">
        <v>24.1</v>
      </c>
      <c r="E1328" s="110">
        <v>62.7</v>
      </c>
      <c r="F1328" s="110">
        <v>8</v>
      </c>
      <c r="G1328" s="110">
        <v>3.8</v>
      </c>
      <c r="H1328" s="110">
        <v>25</v>
      </c>
      <c r="I1328" s="110">
        <v>34</v>
      </c>
      <c r="J1328" s="110">
        <v>16</v>
      </c>
      <c r="K1328" s="110">
        <v>47.1</v>
      </c>
      <c r="L1328" s="110">
        <v>77</v>
      </c>
      <c r="M1328" s="110">
        <v>36.299999999999997</v>
      </c>
      <c r="N1328" s="110">
        <v>51.9</v>
      </c>
      <c r="O1328" s="110">
        <v>42</v>
      </c>
      <c r="P1328" s="110">
        <v>19.8</v>
      </c>
      <c r="Q1328" s="110">
        <v>54.8</v>
      </c>
    </row>
    <row r="1329" spans="1:17" ht="38.25" x14ac:dyDescent="0.2">
      <c r="A1329" s="108" t="s">
        <v>2197</v>
      </c>
      <c r="B1329" s="110">
        <v>461</v>
      </c>
      <c r="C1329" s="110">
        <v>140</v>
      </c>
      <c r="D1329" s="110">
        <v>30.4</v>
      </c>
      <c r="E1329" s="110">
        <v>37.9</v>
      </c>
      <c r="F1329" s="110">
        <v>19</v>
      </c>
      <c r="G1329" s="110">
        <v>4.0999999999999996</v>
      </c>
      <c r="H1329" s="110">
        <v>42.1</v>
      </c>
      <c r="I1329" s="110">
        <v>101</v>
      </c>
      <c r="J1329" s="110">
        <v>21.9</v>
      </c>
      <c r="K1329" s="110">
        <v>47.5</v>
      </c>
      <c r="L1329" s="110">
        <v>131</v>
      </c>
      <c r="M1329" s="110">
        <v>28.4</v>
      </c>
      <c r="N1329" s="110">
        <v>50.4</v>
      </c>
      <c r="O1329" s="110">
        <v>70</v>
      </c>
      <c r="P1329" s="110">
        <v>15.2</v>
      </c>
      <c r="Q1329" s="110">
        <v>51.4</v>
      </c>
    </row>
    <row r="1330" spans="1:17" ht="38.25" x14ac:dyDescent="0.2">
      <c r="A1330" s="108" t="s">
        <v>2198</v>
      </c>
      <c r="B1330" s="110">
        <v>280</v>
      </c>
      <c r="C1330" s="110">
        <v>66</v>
      </c>
      <c r="D1330" s="110">
        <v>23.6</v>
      </c>
      <c r="E1330" s="110">
        <v>48.5</v>
      </c>
      <c r="F1330" s="110">
        <v>21</v>
      </c>
      <c r="G1330" s="110">
        <v>7.5</v>
      </c>
      <c r="H1330" s="110">
        <v>52.4</v>
      </c>
      <c r="I1330" s="110">
        <v>60</v>
      </c>
      <c r="J1330" s="110">
        <v>21.4</v>
      </c>
      <c r="K1330" s="110">
        <v>53.3</v>
      </c>
      <c r="L1330" s="110">
        <v>100</v>
      </c>
      <c r="M1330" s="110">
        <v>35.700000000000003</v>
      </c>
      <c r="N1330" s="110">
        <v>41</v>
      </c>
      <c r="O1330" s="110">
        <v>33</v>
      </c>
      <c r="P1330" s="110">
        <v>11.8</v>
      </c>
      <c r="Q1330" s="110">
        <v>42.4</v>
      </c>
    </row>
    <row r="1331" spans="1:17" ht="38.25" x14ac:dyDescent="0.2">
      <c r="A1331" s="108" t="s">
        <v>2199</v>
      </c>
      <c r="B1331" s="110">
        <v>313</v>
      </c>
      <c r="C1331" s="110">
        <v>66</v>
      </c>
      <c r="D1331" s="110">
        <v>21.1</v>
      </c>
      <c r="E1331" s="110">
        <v>47</v>
      </c>
      <c r="F1331" s="110">
        <v>12</v>
      </c>
      <c r="G1331" s="110">
        <v>3.8</v>
      </c>
      <c r="H1331" s="110">
        <v>58.3</v>
      </c>
      <c r="I1331" s="110">
        <v>46</v>
      </c>
      <c r="J1331" s="110">
        <v>14.7</v>
      </c>
      <c r="K1331" s="110">
        <v>52.2</v>
      </c>
      <c r="L1331" s="110">
        <v>122</v>
      </c>
      <c r="M1331" s="110">
        <v>39</v>
      </c>
      <c r="N1331" s="110">
        <v>45.9</v>
      </c>
      <c r="O1331" s="110">
        <v>67</v>
      </c>
      <c r="P1331" s="110">
        <v>21.4</v>
      </c>
      <c r="Q1331" s="110">
        <v>46.3</v>
      </c>
    </row>
    <row r="1332" spans="1:17" ht="51" x14ac:dyDescent="0.2">
      <c r="A1332" s="108" t="s">
        <v>2200</v>
      </c>
      <c r="B1332" s="110">
        <v>179</v>
      </c>
      <c r="C1332" s="110">
        <v>39</v>
      </c>
      <c r="D1332" s="110">
        <v>21.8</v>
      </c>
      <c r="E1332" s="110">
        <v>53.8</v>
      </c>
      <c r="F1332" s="110">
        <v>12</v>
      </c>
      <c r="G1332" s="110">
        <v>6.7</v>
      </c>
      <c r="H1332" s="110">
        <v>33.299999999999997</v>
      </c>
      <c r="I1332" s="110">
        <v>36</v>
      </c>
      <c r="J1332" s="110">
        <v>20.100000000000001</v>
      </c>
      <c r="K1332" s="110">
        <v>38.9</v>
      </c>
      <c r="L1332" s="110">
        <v>66</v>
      </c>
      <c r="M1332" s="110">
        <v>36.9</v>
      </c>
      <c r="N1332" s="110">
        <v>51.5</v>
      </c>
      <c r="O1332" s="110">
        <v>26</v>
      </c>
      <c r="P1332" s="110">
        <v>14.5</v>
      </c>
      <c r="Q1332" s="110">
        <v>50</v>
      </c>
    </row>
    <row r="1333" spans="1:17" ht="63.75" x14ac:dyDescent="0.2">
      <c r="A1333" s="108" t="s">
        <v>2201</v>
      </c>
      <c r="B1333" s="110">
        <v>282</v>
      </c>
      <c r="C1333" s="110">
        <v>48</v>
      </c>
      <c r="D1333" s="110">
        <v>17</v>
      </c>
      <c r="E1333" s="110">
        <v>43.8</v>
      </c>
      <c r="F1333" s="110">
        <v>22</v>
      </c>
      <c r="G1333" s="110">
        <v>7.8</v>
      </c>
      <c r="H1333" s="110">
        <v>50</v>
      </c>
      <c r="I1333" s="110">
        <v>49</v>
      </c>
      <c r="J1333" s="110">
        <v>17.399999999999999</v>
      </c>
      <c r="K1333" s="110">
        <v>46.9</v>
      </c>
      <c r="L1333" s="110">
        <v>102</v>
      </c>
      <c r="M1333" s="110">
        <v>36.200000000000003</v>
      </c>
      <c r="N1333" s="110">
        <v>50</v>
      </c>
      <c r="O1333" s="110">
        <v>61</v>
      </c>
      <c r="P1333" s="110">
        <v>21.6</v>
      </c>
      <c r="Q1333" s="110">
        <v>49.2</v>
      </c>
    </row>
    <row r="1334" spans="1:17" ht="38.25" x14ac:dyDescent="0.2">
      <c r="A1334" s="108" t="s">
        <v>2202</v>
      </c>
      <c r="B1334" s="110">
        <v>136</v>
      </c>
      <c r="C1334" s="110">
        <v>39</v>
      </c>
      <c r="D1334" s="110">
        <v>28.7</v>
      </c>
      <c r="E1334" s="110">
        <v>38.5</v>
      </c>
      <c r="F1334" s="110">
        <v>2</v>
      </c>
      <c r="G1334" s="110">
        <v>1.5</v>
      </c>
      <c r="H1334" s="110">
        <v>100</v>
      </c>
      <c r="I1334" s="110">
        <v>35</v>
      </c>
      <c r="J1334" s="110">
        <v>25.7</v>
      </c>
      <c r="K1334" s="110">
        <v>42.9</v>
      </c>
      <c r="L1334" s="110">
        <v>41</v>
      </c>
      <c r="M1334" s="110">
        <v>30.1</v>
      </c>
      <c r="N1334" s="110">
        <v>43.9</v>
      </c>
      <c r="O1334" s="110">
        <v>19</v>
      </c>
      <c r="P1334" s="110">
        <v>14</v>
      </c>
      <c r="Q1334" s="110">
        <v>47.4</v>
      </c>
    </row>
    <row r="1335" spans="1:17" ht="51" x14ac:dyDescent="0.2">
      <c r="A1335" s="108" t="s">
        <v>2203</v>
      </c>
      <c r="B1335" s="110">
        <v>44</v>
      </c>
      <c r="C1335" s="110">
        <v>10</v>
      </c>
      <c r="D1335" s="110">
        <v>22.7</v>
      </c>
      <c r="E1335" s="110">
        <v>50</v>
      </c>
      <c r="F1335" s="110">
        <v>3</v>
      </c>
      <c r="G1335" s="110">
        <v>6.8</v>
      </c>
      <c r="H1335" s="110">
        <v>33.299999999999997</v>
      </c>
      <c r="I1335" s="110">
        <v>8</v>
      </c>
      <c r="J1335" s="110">
        <v>18.2</v>
      </c>
      <c r="K1335" s="110">
        <v>50</v>
      </c>
      <c r="L1335" s="110">
        <v>20</v>
      </c>
      <c r="M1335" s="110">
        <v>45.5</v>
      </c>
      <c r="N1335" s="110">
        <v>45</v>
      </c>
      <c r="O1335" s="110">
        <v>3</v>
      </c>
      <c r="P1335" s="110">
        <v>6.8</v>
      </c>
      <c r="Q1335" s="110">
        <v>100</v>
      </c>
    </row>
    <row r="1336" spans="1:17" ht="51" x14ac:dyDescent="0.2">
      <c r="A1336" s="108" t="s">
        <v>2204</v>
      </c>
      <c r="B1336" s="110">
        <v>54</v>
      </c>
      <c r="C1336" s="110">
        <v>13</v>
      </c>
      <c r="D1336" s="110">
        <v>24.1</v>
      </c>
      <c r="E1336" s="110">
        <v>53.8</v>
      </c>
      <c r="F1336" s="110">
        <v>4</v>
      </c>
      <c r="G1336" s="110">
        <v>7.4</v>
      </c>
      <c r="H1336" s="110">
        <v>50</v>
      </c>
      <c r="I1336" s="110">
        <v>12</v>
      </c>
      <c r="J1336" s="110">
        <v>22.2</v>
      </c>
      <c r="K1336" s="110">
        <v>50</v>
      </c>
      <c r="L1336" s="110">
        <v>16</v>
      </c>
      <c r="M1336" s="110">
        <v>29.6</v>
      </c>
      <c r="N1336" s="110">
        <v>56.3</v>
      </c>
      <c r="O1336" s="110">
        <v>9</v>
      </c>
      <c r="P1336" s="110">
        <v>16.7</v>
      </c>
      <c r="Q1336" s="110">
        <v>44.4</v>
      </c>
    </row>
    <row r="1337" spans="1:17" ht="38.25" x14ac:dyDescent="0.2">
      <c r="A1337" s="108" t="s">
        <v>2205</v>
      </c>
      <c r="B1337" s="110">
        <v>84</v>
      </c>
      <c r="C1337" s="110">
        <v>19</v>
      </c>
      <c r="D1337" s="110">
        <v>22.6</v>
      </c>
      <c r="E1337" s="110">
        <v>47.4</v>
      </c>
      <c r="F1337" s="110">
        <v>4</v>
      </c>
      <c r="G1337" s="110">
        <v>4.8</v>
      </c>
      <c r="H1337" s="110">
        <v>0</v>
      </c>
      <c r="I1337" s="110">
        <v>18</v>
      </c>
      <c r="J1337" s="110">
        <v>21.4</v>
      </c>
      <c r="K1337" s="110">
        <v>44.4</v>
      </c>
      <c r="L1337" s="110">
        <v>29</v>
      </c>
      <c r="M1337" s="110">
        <v>34.5</v>
      </c>
      <c r="N1337" s="110">
        <v>41.4</v>
      </c>
      <c r="O1337" s="110">
        <v>14</v>
      </c>
      <c r="P1337" s="110">
        <v>16.7</v>
      </c>
      <c r="Q1337" s="110">
        <v>35.700000000000003</v>
      </c>
    </row>
    <row r="1338" spans="1:17" ht="51" x14ac:dyDescent="0.2">
      <c r="A1338" s="108" t="s">
        <v>2206</v>
      </c>
      <c r="B1338" s="110">
        <v>157</v>
      </c>
      <c r="C1338" s="110">
        <v>41</v>
      </c>
      <c r="D1338" s="110">
        <v>26.1</v>
      </c>
      <c r="E1338" s="110">
        <v>56.1</v>
      </c>
      <c r="F1338" s="110">
        <v>12</v>
      </c>
      <c r="G1338" s="110">
        <v>7.6</v>
      </c>
      <c r="H1338" s="110">
        <v>50</v>
      </c>
      <c r="I1338" s="110">
        <v>28</v>
      </c>
      <c r="J1338" s="110">
        <v>17.8</v>
      </c>
      <c r="K1338" s="110">
        <v>46.4</v>
      </c>
      <c r="L1338" s="110">
        <v>48</v>
      </c>
      <c r="M1338" s="110">
        <v>30.6</v>
      </c>
      <c r="N1338" s="110">
        <v>39.6</v>
      </c>
      <c r="O1338" s="110">
        <v>28</v>
      </c>
      <c r="P1338" s="110">
        <v>17.8</v>
      </c>
      <c r="Q1338" s="110">
        <v>53.6</v>
      </c>
    </row>
    <row r="1339" spans="1:17" ht="38.25" x14ac:dyDescent="0.2">
      <c r="A1339" s="108" t="s">
        <v>2207</v>
      </c>
      <c r="B1339" s="110">
        <v>75</v>
      </c>
      <c r="C1339" s="110">
        <v>6</v>
      </c>
      <c r="D1339" s="110">
        <v>8</v>
      </c>
      <c r="E1339" s="110">
        <v>66.7</v>
      </c>
      <c r="F1339" s="110">
        <v>5</v>
      </c>
      <c r="G1339" s="110">
        <v>6.7</v>
      </c>
      <c r="H1339" s="110">
        <v>60</v>
      </c>
      <c r="I1339" s="110">
        <v>12</v>
      </c>
      <c r="J1339" s="110">
        <v>16</v>
      </c>
      <c r="K1339" s="110">
        <v>25</v>
      </c>
      <c r="L1339" s="110">
        <v>27</v>
      </c>
      <c r="M1339" s="110">
        <v>36</v>
      </c>
      <c r="N1339" s="110">
        <v>48.1</v>
      </c>
      <c r="O1339" s="110">
        <v>25</v>
      </c>
      <c r="P1339" s="110">
        <v>33.299999999999997</v>
      </c>
      <c r="Q1339" s="110">
        <v>52</v>
      </c>
    </row>
    <row r="1340" spans="1:17" ht="51" x14ac:dyDescent="0.2">
      <c r="A1340" s="108" t="s">
        <v>2208</v>
      </c>
      <c r="B1340" s="110">
        <v>464</v>
      </c>
      <c r="C1340" s="110">
        <v>87</v>
      </c>
      <c r="D1340" s="110">
        <v>18.8</v>
      </c>
      <c r="E1340" s="110">
        <v>51.7</v>
      </c>
      <c r="F1340" s="110">
        <v>50</v>
      </c>
      <c r="G1340" s="110">
        <v>10.8</v>
      </c>
      <c r="H1340" s="110">
        <v>30</v>
      </c>
      <c r="I1340" s="110">
        <v>102</v>
      </c>
      <c r="J1340" s="110">
        <v>22</v>
      </c>
      <c r="K1340" s="110">
        <v>46.1</v>
      </c>
      <c r="L1340" s="110">
        <v>180</v>
      </c>
      <c r="M1340" s="110">
        <v>38.799999999999997</v>
      </c>
      <c r="N1340" s="110">
        <v>49.4</v>
      </c>
      <c r="O1340" s="110">
        <v>45</v>
      </c>
      <c r="P1340" s="110">
        <v>9.6999999999999993</v>
      </c>
      <c r="Q1340" s="110">
        <v>53.3</v>
      </c>
    </row>
    <row r="1341" spans="1:17" ht="38.25" x14ac:dyDescent="0.2">
      <c r="A1341" s="108" t="s">
        <v>2209</v>
      </c>
      <c r="B1341" s="110">
        <v>51</v>
      </c>
      <c r="C1341" s="110">
        <v>8</v>
      </c>
      <c r="D1341" s="110">
        <v>15.7</v>
      </c>
      <c r="E1341" s="110">
        <v>50</v>
      </c>
      <c r="F1341" s="110">
        <v>5</v>
      </c>
      <c r="G1341" s="110">
        <v>9.8000000000000007</v>
      </c>
      <c r="H1341" s="110">
        <v>40</v>
      </c>
      <c r="I1341" s="110">
        <v>8</v>
      </c>
      <c r="J1341" s="110">
        <v>15.7</v>
      </c>
      <c r="K1341" s="110">
        <v>37.5</v>
      </c>
      <c r="L1341" s="110">
        <v>19</v>
      </c>
      <c r="M1341" s="110">
        <v>37.299999999999997</v>
      </c>
      <c r="N1341" s="110">
        <v>47.4</v>
      </c>
      <c r="O1341" s="110">
        <v>11</v>
      </c>
      <c r="P1341" s="110">
        <v>21.6</v>
      </c>
      <c r="Q1341" s="110">
        <v>54.5</v>
      </c>
    </row>
    <row r="1342" spans="1:17" ht="51" x14ac:dyDescent="0.2">
      <c r="A1342" s="108" t="s">
        <v>2210</v>
      </c>
      <c r="B1342" s="110">
        <v>94</v>
      </c>
      <c r="C1342" s="110">
        <v>27</v>
      </c>
      <c r="D1342" s="110">
        <v>28.7</v>
      </c>
      <c r="E1342" s="110">
        <v>37</v>
      </c>
      <c r="F1342" s="110">
        <v>5</v>
      </c>
      <c r="G1342" s="110">
        <v>5.3</v>
      </c>
      <c r="H1342" s="110">
        <v>80</v>
      </c>
      <c r="I1342" s="110">
        <v>12</v>
      </c>
      <c r="J1342" s="110">
        <v>12.8</v>
      </c>
      <c r="K1342" s="110">
        <v>50</v>
      </c>
      <c r="L1342" s="110">
        <v>36</v>
      </c>
      <c r="M1342" s="110">
        <v>38.299999999999997</v>
      </c>
      <c r="N1342" s="110">
        <v>47.2</v>
      </c>
      <c r="O1342" s="110">
        <v>14</v>
      </c>
      <c r="P1342" s="110">
        <v>14.9</v>
      </c>
      <c r="Q1342" s="110">
        <v>57.1</v>
      </c>
    </row>
    <row r="1343" spans="1:17" ht="51" x14ac:dyDescent="0.2">
      <c r="A1343" s="108" t="s">
        <v>2211</v>
      </c>
      <c r="B1343" s="110">
        <v>91</v>
      </c>
      <c r="C1343" s="110">
        <v>26</v>
      </c>
      <c r="D1343" s="110">
        <v>28.6</v>
      </c>
      <c r="E1343" s="110">
        <v>46.2</v>
      </c>
      <c r="F1343" s="110">
        <v>7</v>
      </c>
      <c r="G1343" s="110">
        <v>7.7</v>
      </c>
      <c r="H1343" s="110">
        <v>71.400000000000006</v>
      </c>
      <c r="I1343" s="110">
        <v>20</v>
      </c>
      <c r="J1343" s="110">
        <v>22</v>
      </c>
      <c r="K1343" s="110">
        <v>50</v>
      </c>
      <c r="L1343" s="110">
        <v>29</v>
      </c>
      <c r="M1343" s="110">
        <v>31.9</v>
      </c>
      <c r="N1343" s="110">
        <v>44.8</v>
      </c>
      <c r="O1343" s="110">
        <v>9</v>
      </c>
      <c r="P1343" s="110">
        <v>9.9</v>
      </c>
      <c r="Q1343" s="110">
        <v>55.6</v>
      </c>
    </row>
    <row r="1344" spans="1:17" ht="38.25" x14ac:dyDescent="0.2">
      <c r="A1344" s="108" t="s">
        <v>2212</v>
      </c>
      <c r="B1344" s="110">
        <v>219</v>
      </c>
      <c r="C1344" s="110">
        <v>66</v>
      </c>
      <c r="D1344" s="110">
        <v>30.1</v>
      </c>
      <c r="E1344" s="110">
        <v>40.9</v>
      </c>
      <c r="F1344" s="110">
        <v>10</v>
      </c>
      <c r="G1344" s="110">
        <v>4.5999999999999996</v>
      </c>
      <c r="H1344" s="110">
        <v>40</v>
      </c>
      <c r="I1344" s="110">
        <v>52</v>
      </c>
      <c r="J1344" s="110">
        <v>23.7</v>
      </c>
      <c r="K1344" s="110">
        <v>44.2</v>
      </c>
      <c r="L1344" s="110">
        <v>69</v>
      </c>
      <c r="M1344" s="110">
        <v>31.5</v>
      </c>
      <c r="N1344" s="110">
        <v>49.3</v>
      </c>
      <c r="O1344" s="110">
        <v>22</v>
      </c>
      <c r="P1344" s="110">
        <v>10</v>
      </c>
      <c r="Q1344" s="110">
        <v>50</v>
      </c>
    </row>
    <row r="1345" spans="1:17" ht="38.25" x14ac:dyDescent="0.2">
      <c r="A1345" s="108" t="s">
        <v>2213</v>
      </c>
      <c r="B1345" s="110">
        <v>519</v>
      </c>
      <c r="C1345" s="110">
        <v>96</v>
      </c>
      <c r="D1345" s="110">
        <v>18.5</v>
      </c>
      <c r="E1345" s="110">
        <v>47.9</v>
      </c>
      <c r="F1345" s="110">
        <v>30</v>
      </c>
      <c r="G1345" s="110">
        <v>5.8</v>
      </c>
      <c r="H1345" s="110">
        <v>46.7</v>
      </c>
      <c r="I1345" s="110">
        <v>68</v>
      </c>
      <c r="J1345" s="110">
        <v>13.1</v>
      </c>
      <c r="K1345" s="110">
        <v>52.9</v>
      </c>
      <c r="L1345" s="110">
        <v>151</v>
      </c>
      <c r="M1345" s="110">
        <v>29.1</v>
      </c>
      <c r="N1345" s="110">
        <v>48.3</v>
      </c>
      <c r="O1345" s="110">
        <v>174</v>
      </c>
      <c r="P1345" s="110">
        <v>33.5</v>
      </c>
      <c r="Q1345" s="110">
        <v>60.3</v>
      </c>
    </row>
    <row r="1346" spans="1:17" ht="38.25" x14ac:dyDescent="0.2">
      <c r="A1346" s="108" t="s">
        <v>2214</v>
      </c>
      <c r="B1346" s="110">
        <v>175</v>
      </c>
      <c r="C1346" s="110">
        <v>46</v>
      </c>
      <c r="D1346" s="110">
        <v>26.3</v>
      </c>
      <c r="E1346" s="110">
        <v>54.3</v>
      </c>
      <c r="F1346" s="110">
        <v>8</v>
      </c>
      <c r="G1346" s="110">
        <v>4.5999999999999996</v>
      </c>
      <c r="H1346" s="110">
        <v>25</v>
      </c>
      <c r="I1346" s="110">
        <v>32</v>
      </c>
      <c r="J1346" s="110">
        <v>18.3</v>
      </c>
      <c r="K1346" s="110">
        <v>43.8</v>
      </c>
      <c r="L1346" s="110">
        <v>62</v>
      </c>
      <c r="M1346" s="110">
        <v>35.4</v>
      </c>
      <c r="N1346" s="110">
        <v>50</v>
      </c>
      <c r="O1346" s="110">
        <v>27</v>
      </c>
      <c r="P1346" s="110">
        <v>15.4</v>
      </c>
      <c r="Q1346" s="110">
        <v>44.4</v>
      </c>
    </row>
    <row r="1347" spans="1:17" ht="38.25" x14ac:dyDescent="0.2">
      <c r="A1347" s="108" t="s">
        <v>2215</v>
      </c>
      <c r="B1347" s="110">
        <v>108</v>
      </c>
      <c r="C1347" s="110">
        <v>20</v>
      </c>
      <c r="D1347" s="110">
        <v>18.5</v>
      </c>
      <c r="E1347" s="110">
        <v>45</v>
      </c>
      <c r="F1347" s="110">
        <v>5</v>
      </c>
      <c r="G1347" s="110">
        <v>4.5999999999999996</v>
      </c>
      <c r="H1347" s="110">
        <v>40</v>
      </c>
      <c r="I1347" s="110">
        <v>20</v>
      </c>
      <c r="J1347" s="110">
        <v>18.5</v>
      </c>
      <c r="K1347" s="110">
        <v>45</v>
      </c>
      <c r="L1347" s="110">
        <v>46</v>
      </c>
      <c r="M1347" s="110">
        <v>42.6</v>
      </c>
      <c r="N1347" s="110">
        <v>45.7</v>
      </c>
      <c r="O1347" s="110">
        <v>17</v>
      </c>
      <c r="P1347" s="110">
        <v>15.7</v>
      </c>
      <c r="Q1347" s="110">
        <v>52.9</v>
      </c>
    </row>
    <row r="1348" spans="1:17" ht="38.25" x14ac:dyDescent="0.2">
      <c r="A1348" s="108" t="s">
        <v>2216</v>
      </c>
      <c r="B1348" s="110">
        <v>298</v>
      </c>
      <c r="C1348" s="110">
        <v>36</v>
      </c>
      <c r="D1348" s="110">
        <v>12.1</v>
      </c>
      <c r="E1348" s="110">
        <v>69.400000000000006</v>
      </c>
      <c r="F1348" s="110">
        <v>41</v>
      </c>
      <c r="G1348" s="110">
        <v>13.8</v>
      </c>
      <c r="H1348" s="110">
        <v>17.100000000000001</v>
      </c>
      <c r="I1348" s="110">
        <v>120</v>
      </c>
      <c r="J1348" s="110">
        <v>40.299999999999997</v>
      </c>
      <c r="K1348" s="110">
        <v>25.8</v>
      </c>
      <c r="L1348" s="110">
        <v>78</v>
      </c>
      <c r="M1348" s="110">
        <v>26.2</v>
      </c>
      <c r="N1348" s="110">
        <v>33.299999999999997</v>
      </c>
      <c r="O1348" s="110">
        <v>23</v>
      </c>
      <c r="P1348" s="110">
        <v>7.7</v>
      </c>
      <c r="Q1348" s="110">
        <v>52.2</v>
      </c>
    </row>
    <row r="1349" spans="1:17" ht="38.25" x14ac:dyDescent="0.2">
      <c r="A1349" s="108" t="s">
        <v>2217</v>
      </c>
      <c r="B1349" s="110">
        <v>99</v>
      </c>
      <c r="C1349" s="110">
        <v>26</v>
      </c>
      <c r="D1349" s="110">
        <v>26.3</v>
      </c>
      <c r="E1349" s="110">
        <v>57.7</v>
      </c>
      <c r="F1349" s="110">
        <v>5</v>
      </c>
      <c r="G1349" s="110">
        <v>5.0999999999999996</v>
      </c>
      <c r="H1349" s="110">
        <v>20</v>
      </c>
      <c r="I1349" s="110">
        <v>26</v>
      </c>
      <c r="J1349" s="110">
        <v>26.3</v>
      </c>
      <c r="K1349" s="110">
        <v>46.2</v>
      </c>
      <c r="L1349" s="110">
        <v>27</v>
      </c>
      <c r="M1349" s="110">
        <v>27.3</v>
      </c>
      <c r="N1349" s="110">
        <v>48.1</v>
      </c>
      <c r="O1349" s="110">
        <v>15</v>
      </c>
      <c r="P1349" s="110">
        <v>15.2</v>
      </c>
      <c r="Q1349" s="110">
        <v>40</v>
      </c>
    </row>
    <row r="1350" spans="1:17" ht="51" x14ac:dyDescent="0.2">
      <c r="A1350" s="108" t="s">
        <v>2218</v>
      </c>
      <c r="B1350" s="110">
        <v>160</v>
      </c>
      <c r="C1350" s="110">
        <v>33</v>
      </c>
      <c r="D1350" s="110">
        <v>20.6</v>
      </c>
      <c r="E1350" s="110">
        <v>57.6</v>
      </c>
      <c r="F1350" s="110">
        <v>14</v>
      </c>
      <c r="G1350" s="110">
        <v>8.8000000000000007</v>
      </c>
      <c r="H1350" s="110">
        <v>42.9</v>
      </c>
      <c r="I1350" s="110">
        <v>27</v>
      </c>
      <c r="J1350" s="110">
        <v>16.899999999999999</v>
      </c>
      <c r="K1350" s="110">
        <v>51.9</v>
      </c>
      <c r="L1350" s="110">
        <v>58</v>
      </c>
      <c r="M1350" s="110">
        <v>36.299999999999997</v>
      </c>
      <c r="N1350" s="110">
        <v>50</v>
      </c>
      <c r="O1350" s="110">
        <v>28</v>
      </c>
      <c r="P1350" s="110">
        <v>17.5</v>
      </c>
      <c r="Q1350" s="110">
        <v>42.9</v>
      </c>
    </row>
    <row r="1351" spans="1:17" ht="38.25" x14ac:dyDescent="0.2">
      <c r="A1351" s="108" t="s">
        <v>2219</v>
      </c>
      <c r="B1351" s="110">
        <v>71</v>
      </c>
      <c r="C1351" s="110">
        <v>19</v>
      </c>
      <c r="D1351" s="110">
        <v>26.8</v>
      </c>
      <c r="E1351" s="110">
        <v>42.1</v>
      </c>
      <c r="F1351" s="110">
        <v>4</v>
      </c>
      <c r="G1351" s="110">
        <v>5.6</v>
      </c>
      <c r="H1351" s="110">
        <v>75</v>
      </c>
      <c r="I1351" s="110">
        <v>15</v>
      </c>
      <c r="J1351" s="110">
        <v>21.1</v>
      </c>
      <c r="K1351" s="110">
        <v>46.7</v>
      </c>
      <c r="L1351" s="110">
        <v>23</v>
      </c>
      <c r="M1351" s="110">
        <v>32.4</v>
      </c>
      <c r="N1351" s="110">
        <v>43.5</v>
      </c>
      <c r="O1351" s="110">
        <v>10</v>
      </c>
      <c r="P1351" s="110">
        <v>14.1</v>
      </c>
      <c r="Q1351" s="110">
        <v>60</v>
      </c>
    </row>
    <row r="1352" spans="1:17" ht="38.25" x14ac:dyDescent="0.2">
      <c r="A1352" s="108" t="s">
        <v>2220</v>
      </c>
      <c r="B1352" s="110">
        <v>61</v>
      </c>
      <c r="C1352" s="110">
        <v>18</v>
      </c>
      <c r="D1352" s="110">
        <v>29.5</v>
      </c>
      <c r="E1352" s="110">
        <v>66.7</v>
      </c>
      <c r="F1352" s="110">
        <v>1</v>
      </c>
      <c r="G1352" s="110">
        <v>1.6</v>
      </c>
      <c r="H1352" s="110">
        <v>100</v>
      </c>
      <c r="I1352" s="110">
        <v>15</v>
      </c>
      <c r="J1352" s="110">
        <v>24.6</v>
      </c>
      <c r="K1352" s="110">
        <v>60</v>
      </c>
      <c r="L1352" s="110">
        <v>23</v>
      </c>
      <c r="M1352" s="110">
        <v>37.700000000000003</v>
      </c>
      <c r="N1352" s="110">
        <v>34.799999999999997</v>
      </c>
      <c r="O1352" s="110">
        <v>4</v>
      </c>
      <c r="P1352" s="110">
        <v>6.6</v>
      </c>
      <c r="Q1352" s="110">
        <v>50</v>
      </c>
    </row>
    <row r="1353" spans="1:17" ht="38.25" x14ac:dyDescent="0.2">
      <c r="A1353" s="108" t="s">
        <v>2221</v>
      </c>
      <c r="B1353" s="110">
        <v>214</v>
      </c>
      <c r="C1353" s="110">
        <v>48</v>
      </c>
      <c r="D1353" s="110">
        <v>22.4</v>
      </c>
      <c r="E1353" s="110">
        <v>47.9</v>
      </c>
      <c r="F1353" s="110">
        <v>11</v>
      </c>
      <c r="G1353" s="110">
        <v>5.0999999999999996</v>
      </c>
      <c r="H1353" s="110">
        <v>45.5</v>
      </c>
      <c r="I1353" s="110">
        <v>50</v>
      </c>
      <c r="J1353" s="110">
        <v>23.4</v>
      </c>
      <c r="K1353" s="110">
        <v>50</v>
      </c>
      <c r="L1353" s="110">
        <v>65</v>
      </c>
      <c r="M1353" s="110">
        <v>30.4</v>
      </c>
      <c r="N1353" s="110">
        <v>46.2</v>
      </c>
      <c r="O1353" s="110">
        <v>40</v>
      </c>
      <c r="P1353" s="110">
        <v>18.7</v>
      </c>
      <c r="Q1353" s="110">
        <v>50</v>
      </c>
    </row>
    <row r="1354" spans="1:17" ht="38.25" x14ac:dyDescent="0.2">
      <c r="A1354" s="108" t="s">
        <v>2222</v>
      </c>
      <c r="B1354" s="110">
        <v>79</v>
      </c>
      <c r="C1354" s="110">
        <v>18</v>
      </c>
      <c r="D1354" s="110">
        <v>22.8</v>
      </c>
      <c r="E1354" s="110">
        <v>44.4</v>
      </c>
      <c r="F1354" s="110">
        <v>5</v>
      </c>
      <c r="G1354" s="110">
        <v>6.3</v>
      </c>
      <c r="H1354" s="110">
        <v>40</v>
      </c>
      <c r="I1354" s="110">
        <v>15</v>
      </c>
      <c r="J1354" s="110">
        <v>19</v>
      </c>
      <c r="K1354" s="110">
        <v>53.3</v>
      </c>
      <c r="L1354" s="110">
        <v>22</v>
      </c>
      <c r="M1354" s="110">
        <v>27.8</v>
      </c>
      <c r="N1354" s="110">
        <v>36.4</v>
      </c>
      <c r="O1354" s="110">
        <v>19</v>
      </c>
      <c r="P1354" s="110">
        <v>24.1</v>
      </c>
      <c r="Q1354" s="110">
        <v>52.6</v>
      </c>
    </row>
    <row r="1355" spans="1:17" ht="51" x14ac:dyDescent="0.2">
      <c r="A1355" s="108" t="s">
        <v>2223</v>
      </c>
      <c r="B1355" s="110">
        <v>139</v>
      </c>
      <c r="C1355" s="110">
        <v>32</v>
      </c>
      <c r="D1355" s="110">
        <v>23</v>
      </c>
      <c r="E1355" s="110">
        <v>56.3</v>
      </c>
      <c r="F1355" s="110">
        <v>13</v>
      </c>
      <c r="G1355" s="110">
        <v>9.4</v>
      </c>
      <c r="H1355" s="110">
        <v>38.5</v>
      </c>
      <c r="I1355" s="110">
        <v>44</v>
      </c>
      <c r="J1355" s="110">
        <v>31.7</v>
      </c>
      <c r="K1355" s="110">
        <v>47.7</v>
      </c>
      <c r="L1355" s="110">
        <v>37</v>
      </c>
      <c r="M1355" s="110">
        <v>26.6</v>
      </c>
      <c r="N1355" s="110">
        <v>48.6</v>
      </c>
      <c r="O1355" s="110">
        <v>13</v>
      </c>
      <c r="P1355" s="110">
        <v>9.4</v>
      </c>
      <c r="Q1355" s="110">
        <v>46.2</v>
      </c>
    </row>
    <row r="1356" spans="1:17" ht="38.25" x14ac:dyDescent="0.2">
      <c r="A1356" s="108" t="s">
        <v>2224</v>
      </c>
      <c r="B1356" s="110">
        <v>177</v>
      </c>
      <c r="C1356" s="110">
        <v>50</v>
      </c>
      <c r="D1356" s="110">
        <v>28.2</v>
      </c>
      <c r="E1356" s="110">
        <v>46</v>
      </c>
      <c r="F1356" s="110">
        <v>12</v>
      </c>
      <c r="G1356" s="110">
        <v>6.8</v>
      </c>
      <c r="H1356" s="110">
        <v>66.7</v>
      </c>
      <c r="I1356" s="110">
        <v>43</v>
      </c>
      <c r="J1356" s="110">
        <v>24.3</v>
      </c>
      <c r="K1356" s="110">
        <v>44.2</v>
      </c>
      <c r="L1356" s="110">
        <v>47</v>
      </c>
      <c r="M1356" s="110">
        <v>26.6</v>
      </c>
      <c r="N1356" s="110">
        <v>48.9</v>
      </c>
      <c r="O1356" s="110">
        <v>25</v>
      </c>
      <c r="P1356" s="110">
        <v>14.1</v>
      </c>
      <c r="Q1356" s="110">
        <v>40</v>
      </c>
    </row>
    <row r="1357" spans="1:17" ht="38.25" x14ac:dyDescent="0.2">
      <c r="A1357" s="108" t="s">
        <v>2225</v>
      </c>
      <c r="B1357" s="110">
        <v>351</v>
      </c>
      <c r="C1357" s="110">
        <v>98</v>
      </c>
      <c r="D1357" s="110">
        <v>27.9</v>
      </c>
      <c r="E1357" s="110">
        <v>58.2</v>
      </c>
      <c r="F1357" s="110">
        <v>16</v>
      </c>
      <c r="G1357" s="110">
        <v>4.5999999999999996</v>
      </c>
      <c r="H1357" s="110">
        <v>56.3</v>
      </c>
      <c r="I1357" s="110">
        <v>71</v>
      </c>
      <c r="J1357" s="110">
        <v>20.2</v>
      </c>
      <c r="K1357" s="110">
        <v>46.5</v>
      </c>
      <c r="L1357" s="110">
        <v>116</v>
      </c>
      <c r="M1357" s="110">
        <v>33</v>
      </c>
      <c r="N1357" s="110">
        <v>50.9</v>
      </c>
      <c r="O1357" s="110">
        <v>50</v>
      </c>
      <c r="P1357" s="110">
        <v>14.2</v>
      </c>
      <c r="Q1357" s="110">
        <v>52</v>
      </c>
    </row>
    <row r="1358" spans="1:17" ht="38.25" x14ac:dyDescent="0.2">
      <c r="A1358" s="108" t="s">
        <v>2226</v>
      </c>
      <c r="B1358" s="110">
        <v>27</v>
      </c>
      <c r="C1358" s="110">
        <v>4</v>
      </c>
      <c r="D1358" s="110">
        <v>14.8</v>
      </c>
      <c r="E1358" s="110">
        <v>50</v>
      </c>
      <c r="F1358" s="110">
        <v>1</v>
      </c>
      <c r="G1358" s="110">
        <v>3.7</v>
      </c>
      <c r="H1358" s="110">
        <v>0</v>
      </c>
      <c r="I1358" s="110">
        <v>4</v>
      </c>
      <c r="J1358" s="110">
        <v>14.8</v>
      </c>
      <c r="K1358" s="110">
        <v>25</v>
      </c>
      <c r="L1358" s="110">
        <v>11</v>
      </c>
      <c r="M1358" s="110">
        <v>40.700000000000003</v>
      </c>
      <c r="N1358" s="110">
        <v>45.5</v>
      </c>
      <c r="O1358" s="110">
        <v>7</v>
      </c>
      <c r="P1358" s="110">
        <v>25.9</v>
      </c>
      <c r="Q1358" s="110">
        <v>71.400000000000006</v>
      </c>
    </row>
    <row r="1359" spans="1:17" ht="51" x14ac:dyDescent="0.2">
      <c r="A1359" s="108" t="s">
        <v>2227</v>
      </c>
      <c r="B1359" s="110">
        <v>67</v>
      </c>
      <c r="C1359" s="110">
        <v>13</v>
      </c>
      <c r="D1359" s="110">
        <v>19.399999999999999</v>
      </c>
      <c r="E1359" s="110">
        <v>53.8</v>
      </c>
      <c r="F1359" s="110">
        <v>8</v>
      </c>
      <c r="G1359" s="110">
        <v>11.9</v>
      </c>
      <c r="H1359" s="110">
        <v>25</v>
      </c>
      <c r="I1359" s="110">
        <v>16</v>
      </c>
      <c r="J1359" s="110">
        <v>23.9</v>
      </c>
      <c r="K1359" s="110">
        <v>25</v>
      </c>
      <c r="L1359" s="110">
        <v>21</v>
      </c>
      <c r="M1359" s="110">
        <v>31.3</v>
      </c>
      <c r="N1359" s="110">
        <v>52.4</v>
      </c>
      <c r="O1359" s="110">
        <v>9</v>
      </c>
      <c r="P1359" s="110">
        <v>13.4</v>
      </c>
      <c r="Q1359" s="110">
        <v>44.4</v>
      </c>
    </row>
    <row r="1360" spans="1:17" ht="38.25" x14ac:dyDescent="0.2">
      <c r="A1360" s="108" t="s">
        <v>2228</v>
      </c>
      <c r="B1360" s="110">
        <v>74</v>
      </c>
      <c r="C1360" s="110">
        <v>19</v>
      </c>
      <c r="D1360" s="110">
        <v>25.7</v>
      </c>
      <c r="E1360" s="110">
        <v>31.6</v>
      </c>
      <c r="F1360" s="110">
        <v>4</v>
      </c>
      <c r="G1360" s="110">
        <v>5.4</v>
      </c>
      <c r="H1360" s="110">
        <v>25</v>
      </c>
      <c r="I1360" s="110">
        <v>5</v>
      </c>
      <c r="J1360" s="110">
        <v>6.8</v>
      </c>
      <c r="K1360" s="110">
        <v>80</v>
      </c>
      <c r="L1360" s="110">
        <v>30</v>
      </c>
      <c r="M1360" s="110">
        <v>40.5</v>
      </c>
      <c r="N1360" s="110">
        <v>43.3</v>
      </c>
      <c r="O1360" s="110">
        <v>16</v>
      </c>
      <c r="P1360" s="110">
        <v>21.6</v>
      </c>
      <c r="Q1360" s="110">
        <v>56.3</v>
      </c>
    </row>
    <row r="1361" spans="1:17" ht="38.25" x14ac:dyDescent="0.2">
      <c r="A1361" s="108" t="s">
        <v>2229</v>
      </c>
      <c r="B1361" s="110">
        <v>177</v>
      </c>
      <c r="C1361" s="110">
        <v>66</v>
      </c>
      <c r="D1361" s="110">
        <v>37.299999999999997</v>
      </c>
      <c r="E1361" s="110">
        <v>48.5</v>
      </c>
      <c r="F1361" s="110">
        <v>2</v>
      </c>
      <c r="G1361" s="110">
        <v>1.1000000000000001</v>
      </c>
      <c r="H1361" s="110">
        <v>0</v>
      </c>
      <c r="I1361" s="110">
        <v>40</v>
      </c>
      <c r="J1361" s="110">
        <v>22.6</v>
      </c>
      <c r="K1361" s="110">
        <v>57.5</v>
      </c>
      <c r="L1361" s="110">
        <v>43</v>
      </c>
      <c r="M1361" s="110">
        <v>24.3</v>
      </c>
      <c r="N1361" s="110">
        <v>46.5</v>
      </c>
      <c r="O1361" s="110">
        <v>26</v>
      </c>
      <c r="P1361" s="110">
        <v>14.7</v>
      </c>
      <c r="Q1361" s="110">
        <v>42.3</v>
      </c>
    </row>
    <row r="1362" spans="1:17" ht="38.25" x14ac:dyDescent="0.2">
      <c r="A1362" s="108" t="s">
        <v>2230</v>
      </c>
      <c r="B1362" s="110">
        <v>173</v>
      </c>
      <c r="C1362" s="110">
        <v>41</v>
      </c>
      <c r="D1362" s="110">
        <v>23.7</v>
      </c>
      <c r="E1362" s="110">
        <v>43.9</v>
      </c>
      <c r="F1362" s="110">
        <v>18</v>
      </c>
      <c r="G1362" s="110">
        <v>10.4</v>
      </c>
      <c r="H1362" s="110">
        <v>61.1</v>
      </c>
      <c r="I1362" s="110">
        <v>37</v>
      </c>
      <c r="J1362" s="110">
        <v>21.4</v>
      </c>
      <c r="K1362" s="110">
        <v>51.4</v>
      </c>
      <c r="L1362" s="110">
        <v>57</v>
      </c>
      <c r="M1362" s="110">
        <v>32.9</v>
      </c>
      <c r="N1362" s="110">
        <v>43.9</v>
      </c>
      <c r="O1362" s="110">
        <v>20</v>
      </c>
      <c r="P1362" s="110">
        <v>11.6</v>
      </c>
      <c r="Q1362" s="110">
        <v>45</v>
      </c>
    </row>
    <row r="1363" spans="1:17" ht="38.25" x14ac:dyDescent="0.2">
      <c r="A1363" s="108" t="s">
        <v>2231</v>
      </c>
      <c r="B1363" s="110">
        <v>113</v>
      </c>
      <c r="C1363" s="110">
        <v>23</v>
      </c>
      <c r="D1363" s="110">
        <v>20.399999999999999</v>
      </c>
      <c r="E1363" s="110">
        <v>43.5</v>
      </c>
      <c r="F1363" s="110">
        <v>9</v>
      </c>
      <c r="G1363" s="110">
        <v>8</v>
      </c>
      <c r="H1363" s="110">
        <v>11.1</v>
      </c>
      <c r="I1363" s="110">
        <v>22</v>
      </c>
      <c r="J1363" s="110">
        <v>19.5</v>
      </c>
      <c r="K1363" s="110">
        <v>54.5</v>
      </c>
      <c r="L1363" s="110">
        <v>39</v>
      </c>
      <c r="M1363" s="110">
        <v>34.5</v>
      </c>
      <c r="N1363" s="110">
        <v>43.6</v>
      </c>
      <c r="O1363" s="110">
        <v>20</v>
      </c>
      <c r="P1363" s="110">
        <v>17.7</v>
      </c>
      <c r="Q1363" s="110">
        <v>45</v>
      </c>
    </row>
    <row r="1364" spans="1:17" ht="38.25" x14ac:dyDescent="0.2">
      <c r="A1364" s="108" t="s">
        <v>2232</v>
      </c>
      <c r="B1364" s="110">
        <v>64</v>
      </c>
      <c r="C1364" s="110">
        <v>16</v>
      </c>
      <c r="D1364" s="110">
        <v>25</v>
      </c>
      <c r="E1364" s="110">
        <v>43.8</v>
      </c>
      <c r="F1364" s="110">
        <v>3</v>
      </c>
      <c r="G1364" s="110">
        <v>4.7</v>
      </c>
      <c r="H1364" s="110">
        <v>33.299999999999997</v>
      </c>
      <c r="I1364" s="110">
        <v>12</v>
      </c>
      <c r="J1364" s="110">
        <v>18.8</v>
      </c>
      <c r="K1364" s="110">
        <v>50</v>
      </c>
      <c r="L1364" s="110">
        <v>23</v>
      </c>
      <c r="M1364" s="110">
        <v>35.9</v>
      </c>
      <c r="N1364" s="110">
        <v>43.5</v>
      </c>
      <c r="O1364" s="110">
        <v>10</v>
      </c>
      <c r="P1364" s="110">
        <v>15.6</v>
      </c>
      <c r="Q1364" s="110">
        <v>40</v>
      </c>
    </row>
    <row r="1365" spans="1:17" ht="38.25" x14ac:dyDescent="0.2">
      <c r="A1365" s="108" t="s">
        <v>2233</v>
      </c>
      <c r="B1365" s="110">
        <v>87</v>
      </c>
      <c r="C1365" s="110">
        <v>24</v>
      </c>
      <c r="D1365" s="110">
        <v>27.6</v>
      </c>
      <c r="E1365" s="110">
        <v>62.5</v>
      </c>
      <c r="F1365" s="110">
        <v>4</v>
      </c>
      <c r="G1365" s="110">
        <v>4.5999999999999996</v>
      </c>
      <c r="H1365" s="110">
        <v>50</v>
      </c>
      <c r="I1365" s="110">
        <v>21</v>
      </c>
      <c r="J1365" s="110">
        <v>24.1</v>
      </c>
      <c r="K1365" s="110">
        <v>52.4</v>
      </c>
      <c r="L1365" s="110">
        <v>24</v>
      </c>
      <c r="M1365" s="110">
        <v>27.6</v>
      </c>
      <c r="N1365" s="110">
        <v>45.8</v>
      </c>
      <c r="O1365" s="110">
        <v>14</v>
      </c>
      <c r="P1365" s="110">
        <v>16.100000000000001</v>
      </c>
      <c r="Q1365" s="110">
        <v>42.9</v>
      </c>
    </row>
    <row r="1366" spans="1:17" ht="38.25" x14ac:dyDescent="0.2">
      <c r="A1366" s="108" t="s">
        <v>2234</v>
      </c>
      <c r="B1366" s="110">
        <v>206</v>
      </c>
      <c r="C1366" s="110">
        <v>80</v>
      </c>
      <c r="D1366" s="110">
        <v>38.799999999999997</v>
      </c>
      <c r="E1366" s="110">
        <v>57.5</v>
      </c>
      <c r="F1366" s="110">
        <v>11</v>
      </c>
      <c r="G1366" s="110">
        <v>5.3</v>
      </c>
      <c r="H1366" s="110">
        <v>45.5</v>
      </c>
      <c r="I1366" s="110">
        <v>40</v>
      </c>
      <c r="J1366" s="110">
        <v>19.399999999999999</v>
      </c>
      <c r="K1366" s="110">
        <v>52.5</v>
      </c>
      <c r="L1366" s="110">
        <v>41</v>
      </c>
      <c r="M1366" s="110">
        <v>19.899999999999999</v>
      </c>
      <c r="N1366" s="110">
        <v>41.5</v>
      </c>
      <c r="O1366" s="110">
        <v>34</v>
      </c>
      <c r="P1366" s="110">
        <v>16.5</v>
      </c>
      <c r="Q1366" s="110">
        <v>47.1</v>
      </c>
    </row>
    <row r="1367" spans="1:17" ht="51" x14ac:dyDescent="0.2">
      <c r="A1367" s="108" t="s">
        <v>2235</v>
      </c>
      <c r="B1367" s="110">
        <v>505</v>
      </c>
      <c r="C1367" s="110">
        <v>77</v>
      </c>
      <c r="D1367" s="110">
        <v>15.2</v>
      </c>
      <c r="E1367" s="110">
        <v>48.1</v>
      </c>
      <c r="F1367" s="110">
        <v>25</v>
      </c>
      <c r="G1367" s="110">
        <v>5</v>
      </c>
      <c r="H1367" s="110">
        <v>44</v>
      </c>
      <c r="I1367" s="110">
        <v>60</v>
      </c>
      <c r="J1367" s="110">
        <v>11.9</v>
      </c>
      <c r="K1367" s="110">
        <v>50</v>
      </c>
      <c r="L1367" s="110">
        <v>229</v>
      </c>
      <c r="M1367" s="110">
        <v>45.3</v>
      </c>
      <c r="N1367" s="110">
        <v>51.1</v>
      </c>
      <c r="O1367" s="110">
        <v>114</v>
      </c>
      <c r="P1367" s="110">
        <v>22.6</v>
      </c>
      <c r="Q1367" s="110">
        <v>43</v>
      </c>
    </row>
    <row r="1368" spans="1:17" ht="51" x14ac:dyDescent="0.2">
      <c r="A1368" s="108" t="s">
        <v>2236</v>
      </c>
      <c r="B1368" s="110">
        <v>185</v>
      </c>
      <c r="C1368" s="110">
        <v>55</v>
      </c>
      <c r="D1368" s="110">
        <v>29.7</v>
      </c>
      <c r="E1368" s="110">
        <v>49.1</v>
      </c>
      <c r="F1368" s="110">
        <v>12</v>
      </c>
      <c r="G1368" s="110">
        <v>6.5</v>
      </c>
      <c r="H1368" s="110">
        <v>8.3000000000000007</v>
      </c>
      <c r="I1368" s="110">
        <v>48</v>
      </c>
      <c r="J1368" s="110">
        <v>25.9</v>
      </c>
      <c r="K1368" s="110">
        <v>41.7</v>
      </c>
      <c r="L1368" s="110">
        <v>46</v>
      </c>
      <c r="M1368" s="110">
        <v>24.9</v>
      </c>
      <c r="N1368" s="110">
        <v>47.8</v>
      </c>
      <c r="O1368" s="110">
        <v>24</v>
      </c>
      <c r="P1368" s="110">
        <v>13</v>
      </c>
      <c r="Q1368" s="110">
        <v>50</v>
      </c>
    </row>
    <row r="1369" spans="1:17" ht="51" x14ac:dyDescent="0.2">
      <c r="A1369" s="108" t="s">
        <v>2237</v>
      </c>
      <c r="B1369" s="110">
        <v>149</v>
      </c>
      <c r="C1369" s="110">
        <v>36</v>
      </c>
      <c r="D1369" s="110">
        <v>24.2</v>
      </c>
      <c r="E1369" s="110">
        <v>36.1</v>
      </c>
      <c r="F1369" s="110">
        <v>7</v>
      </c>
      <c r="G1369" s="110">
        <v>4.7</v>
      </c>
      <c r="H1369" s="110">
        <v>28.6</v>
      </c>
      <c r="I1369" s="110">
        <v>35</v>
      </c>
      <c r="J1369" s="110">
        <v>23.5</v>
      </c>
      <c r="K1369" s="110">
        <v>48.6</v>
      </c>
      <c r="L1369" s="110">
        <v>51</v>
      </c>
      <c r="M1369" s="110">
        <v>34.200000000000003</v>
      </c>
      <c r="N1369" s="110">
        <v>49</v>
      </c>
      <c r="O1369" s="110">
        <v>20</v>
      </c>
      <c r="P1369" s="110">
        <v>13.4</v>
      </c>
      <c r="Q1369" s="110">
        <v>45</v>
      </c>
    </row>
    <row r="1370" spans="1:17" ht="63.75" x14ac:dyDescent="0.2">
      <c r="A1370" s="108" t="s">
        <v>2238</v>
      </c>
      <c r="B1370" s="110">
        <v>250</v>
      </c>
      <c r="C1370" s="110">
        <v>68</v>
      </c>
      <c r="D1370" s="110">
        <v>27.2</v>
      </c>
      <c r="E1370" s="110">
        <v>54.4</v>
      </c>
      <c r="F1370" s="110">
        <v>17</v>
      </c>
      <c r="G1370" s="110">
        <v>6.8</v>
      </c>
      <c r="H1370" s="110">
        <v>41.2</v>
      </c>
      <c r="I1370" s="110">
        <v>59</v>
      </c>
      <c r="J1370" s="110">
        <v>23.6</v>
      </c>
      <c r="K1370" s="110">
        <v>45.8</v>
      </c>
      <c r="L1370" s="110">
        <v>69</v>
      </c>
      <c r="M1370" s="110">
        <v>27.6</v>
      </c>
      <c r="N1370" s="110">
        <v>49.3</v>
      </c>
      <c r="O1370" s="110">
        <v>37</v>
      </c>
      <c r="P1370" s="110">
        <v>14.8</v>
      </c>
      <c r="Q1370" s="110">
        <v>45.9</v>
      </c>
    </row>
    <row r="1371" spans="1:17" ht="63.75" x14ac:dyDescent="0.2">
      <c r="A1371" s="108" t="s">
        <v>2239</v>
      </c>
      <c r="B1371" s="110">
        <v>186</v>
      </c>
      <c r="C1371" s="110">
        <v>42</v>
      </c>
      <c r="D1371" s="110">
        <v>22.6</v>
      </c>
      <c r="E1371" s="110">
        <v>40.5</v>
      </c>
      <c r="F1371" s="110">
        <v>8</v>
      </c>
      <c r="G1371" s="110">
        <v>4.3</v>
      </c>
      <c r="H1371" s="110">
        <v>50</v>
      </c>
      <c r="I1371" s="110">
        <v>35</v>
      </c>
      <c r="J1371" s="110">
        <v>18.8</v>
      </c>
      <c r="K1371" s="110">
        <v>51.4</v>
      </c>
      <c r="L1371" s="110">
        <v>65</v>
      </c>
      <c r="M1371" s="110">
        <v>34.9</v>
      </c>
      <c r="N1371" s="110">
        <v>44.6</v>
      </c>
      <c r="O1371" s="110">
        <v>36</v>
      </c>
      <c r="P1371" s="110">
        <v>19.399999999999999</v>
      </c>
      <c r="Q1371" s="110">
        <v>44.4</v>
      </c>
    </row>
    <row r="1372" spans="1:17" ht="63.75" x14ac:dyDescent="0.2">
      <c r="A1372" s="108" t="s">
        <v>2240</v>
      </c>
      <c r="B1372" s="110">
        <v>228</v>
      </c>
      <c r="C1372" s="110">
        <v>33</v>
      </c>
      <c r="D1372" s="110">
        <v>14.5</v>
      </c>
      <c r="E1372" s="110">
        <v>48.5</v>
      </c>
      <c r="F1372" s="110">
        <v>11</v>
      </c>
      <c r="G1372" s="110">
        <v>4.8</v>
      </c>
      <c r="H1372" s="110">
        <v>27.3</v>
      </c>
      <c r="I1372" s="110">
        <v>48</v>
      </c>
      <c r="J1372" s="110">
        <v>21.1</v>
      </c>
      <c r="K1372" s="110">
        <v>37.5</v>
      </c>
      <c r="L1372" s="110">
        <v>81</v>
      </c>
      <c r="M1372" s="110">
        <v>35.5</v>
      </c>
      <c r="N1372" s="110">
        <v>48.1</v>
      </c>
      <c r="O1372" s="110">
        <v>55</v>
      </c>
      <c r="P1372" s="110">
        <v>24.1</v>
      </c>
      <c r="Q1372" s="110">
        <v>56.4</v>
      </c>
    </row>
    <row r="1373" spans="1:17" ht="51" x14ac:dyDescent="0.2">
      <c r="A1373" s="108" t="s">
        <v>2241</v>
      </c>
      <c r="B1373" s="110">
        <v>194</v>
      </c>
      <c r="C1373" s="110">
        <v>32</v>
      </c>
      <c r="D1373" s="110">
        <v>16.5</v>
      </c>
      <c r="E1373" s="110">
        <v>53.1</v>
      </c>
      <c r="F1373" s="110">
        <v>7</v>
      </c>
      <c r="G1373" s="110">
        <v>3.6</v>
      </c>
      <c r="H1373" s="110">
        <v>28.6</v>
      </c>
      <c r="I1373" s="110">
        <v>28</v>
      </c>
      <c r="J1373" s="110">
        <v>14.4</v>
      </c>
      <c r="K1373" s="110">
        <v>32.1</v>
      </c>
      <c r="L1373" s="110">
        <v>66</v>
      </c>
      <c r="M1373" s="110">
        <v>34</v>
      </c>
      <c r="N1373" s="110">
        <v>47</v>
      </c>
      <c r="O1373" s="110">
        <v>61</v>
      </c>
      <c r="P1373" s="110">
        <v>31.4</v>
      </c>
      <c r="Q1373" s="110">
        <v>47.5</v>
      </c>
    </row>
    <row r="1374" spans="1:17" ht="63.75" x14ac:dyDescent="0.2">
      <c r="A1374" s="108" t="s">
        <v>2242</v>
      </c>
      <c r="B1374" s="109">
        <v>1058</v>
      </c>
      <c r="C1374" s="110">
        <v>209</v>
      </c>
      <c r="D1374" s="110">
        <v>19.8</v>
      </c>
      <c r="E1374" s="110">
        <v>44.5</v>
      </c>
      <c r="F1374" s="110">
        <v>63</v>
      </c>
      <c r="G1374" s="110">
        <v>6</v>
      </c>
      <c r="H1374" s="110">
        <v>52.4</v>
      </c>
      <c r="I1374" s="110">
        <v>186</v>
      </c>
      <c r="J1374" s="110">
        <v>17.600000000000001</v>
      </c>
      <c r="K1374" s="110">
        <v>50</v>
      </c>
      <c r="L1374" s="110">
        <v>377</v>
      </c>
      <c r="M1374" s="110">
        <v>35.6</v>
      </c>
      <c r="N1374" s="110">
        <v>47.5</v>
      </c>
      <c r="O1374" s="110">
        <v>223</v>
      </c>
      <c r="P1374" s="110">
        <v>21.1</v>
      </c>
      <c r="Q1374" s="110">
        <v>46.6</v>
      </c>
    </row>
    <row r="1375" spans="1:17" ht="63.75" x14ac:dyDescent="0.2">
      <c r="A1375" s="108" t="s">
        <v>2243</v>
      </c>
      <c r="B1375" s="110">
        <v>255</v>
      </c>
      <c r="C1375" s="110">
        <v>57</v>
      </c>
      <c r="D1375" s="110">
        <v>22.4</v>
      </c>
      <c r="E1375" s="110">
        <v>47.4</v>
      </c>
      <c r="F1375" s="110">
        <v>14</v>
      </c>
      <c r="G1375" s="110">
        <v>5.5</v>
      </c>
      <c r="H1375" s="110">
        <v>50</v>
      </c>
      <c r="I1375" s="110">
        <v>59</v>
      </c>
      <c r="J1375" s="110">
        <v>23.1</v>
      </c>
      <c r="K1375" s="110">
        <v>47.5</v>
      </c>
      <c r="L1375" s="110">
        <v>81</v>
      </c>
      <c r="M1375" s="110">
        <v>31.8</v>
      </c>
      <c r="N1375" s="110">
        <v>40.700000000000003</v>
      </c>
      <c r="O1375" s="110">
        <v>44</v>
      </c>
      <c r="P1375" s="110">
        <v>17.3</v>
      </c>
      <c r="Q1375" s="110">
        <v>52.3</v>
      </c>
    </row>
    <row r="1376" spans="1:17" ht="51" x14ac:dyDescent="0.2">
      <c r="A1376" s="108" t="s">
        <v>2244</v>
      </c>
      <c r="B1376" s="110">
        <v>152</v>
      </c>
      <c r="C1376" s="110">
        <v>25</v>
      </c>
      <c r="D1376" s="110">
        <v>16.399999999999999</v>
      </c>
      <c r="E1376" s="110">
        <v>52</v>
      </c>
      <c r="F1376" s="110">
        <v>17</v>
      </c>
      <c r="G1376" s="110">
        <v>11.2</v>
      </c>
      <c r="H1376" s="110">
        <v>41.2</v>
      </c>
      <c r="I1376" s="110">
        <v>28</v>
      </c>
      <c r="J1376" s="110">
        <v>18.399999999999999</v>
      </c>
      <c r="K1376" s="110">
        <v>46.4</v>
      </c>
      <c r="L1376" s="110">
        <v>56</v>
      </c>
      <c r="M1376" s="110">
        <v>36.799999999999997</v>
      </c>
      <c r="N1376" s="110">
        <v>44.6</v>
      </c>
      <c r="O1376" s="110">
        <v>26</v>
      </c>
      <c r="P1376" s="110">
        <v>17.100000000000001</v>
      </c>
      <c r="Q1376" s="110">
        <v>46.2</v>
      </c>
    </row>
    <row r="1377" spans="1:17" ht="63.75" x14ac:dyDescent="0.2">
      <c r="A1377" s="108" t="s">
        <v>2245</v>
      </c>
      <c r="B1377" s="110">
        <v>139</v>
      </c>
      <c r="C1377" s="110">
        <v>29</v>
      </c>
      <c r="D1377" s="110">
        <v>20.9</v>
      </c>
      <c r="E1377" s="110">
        <v>65.5</v>
      </c>
      <c r="F1377" s="110">
        <v>1</v>
      </c>
      <c r="G1377" s="110">
        <v>0.7</v>
      </c>
      <c r="H1377" s="110">
        <v>0</v>
      </c>
      <c r="I1377" s="110">
        <v>20</v>
      </c>
      <c r="J1377" s="110">
        <v>14.4</v>
      </c>
      <c r="K1377" s="110">
        <v>45</v>
      </c>
      <c r="L1377" s="110">
        <v>59</v>
      </c>
      <c r="M1377" s="110">
        <v>42.4</v>
      </c>
      <c r="N1377" s="110">
        <v>47.5</v>
      </c>
      <c r="O1377" s="110">
        <v>30</v>
      </c>
      <c r="P1377" s="110">
        <v>21.6</v>
      </c>
      <c r="Q1377" s="110">
        <v>46.7</v>
      </c>
    </row>
    <row r="1378" spans="1:17" ht="51" x14ac:dyDescent="0.2">
      <c r="A1378" s="108" t="s">
        <v>2246</v>
      </c>
      <c r="B1378" s="110">
        <v>177</v>
      </c>
      <c r="C1378" s="110">
        <v>36</v>
      </c>
      <c r="D1378" s="110">
        <v>20.3</v>
      </c>
      <c r="E1378" s="110">
        <v>44.4</v>
      </c>
      <c r="F1378" s="110">
        <v>5</v>
      </c>
      <c r="G1378" s="110">
        <v>2.8</v>
      </c>
      <c r="H1378" s="110">
        <v>40</v>
      </c>
      <c r="I1378" s="110">
        <v>32</v>
      </c>
      <c r="J1378" s="110">
        <v>18.100000000000001</v>
      </c>
      <c r="K1378" s="110">
        <v>50</v>
      </c>
      <c r="L1378" s="110">
        <v>63</v>
      </c>
      <c r="M1378" s="110">
        <v>35.6</v>
      </c>
      <c r="N1378" s="110">
        <v>49.2</v>
      </c>
      <c r="O1378" s="110">
        <v>41</v>
      </c>
      <c r="P1378" s="110">
        <v>23.2</v>
      </c>
      <c r="Q1378" s="110">
        <v>41.5</v>
      </c>
    </row>
    <row r="1379" spans="1:17" ht="51" x14ac:dyDescent="0.2">
      <c r="A1379" s="108" t="s">
        <v>2247</v>
      </c>
      <c r="B1379" s="110">
        <v>499</v>
      </c>
      <c r="C1379" s="110">
        <v>104</v>
      </c>
      <c r="D1379" s="110">
        <v>20.8</v>
      </c>
      <c r="E1379" s="110">
        <v>50</v>
      </c>
      <c r="F1379" s="110">
        <v>20</v>
      </c>
      <c r="G1379" s="110">
        <v>4</v>
      </c>
      <c r="H1379" s="110">
        <v>55</v>
      </c>
      <c r="I1379" s="110">
        <v>107</v>
      </c>
      <c r="J1379" s="110">
        <v>21.4</v>
      </c>
      <c r="K1379" s="110">
        <v>43.9</v>
      </c>
      <c r="L1379" s="110">
        <v>176</v>
      </c>
      <c r="M1379" s="110">
        <v>35.299999999999997</v>
      </c>
      <c r="N1379" s="110">
        <v>44.3</v>
      </c>
      <c r="O1379" s="110">
        <v>92</v>
      </c>
      <c r="P1379" s="110">
        <v>18.399999999999999</v>
      </c>
      <c r="Q1379" s="110">
        <v>53.3</v>
      </c>
    </row>
    <row r="1380" spans="1:17" ht="63.75" x14ac:dyDescent="0.2">
      <c r="A1380" s="108" t="s">
        <v>2248</v>
      </c>
      <c r="B1380" s="110">
        <v>500</v>
      </c>
      <c r="C1380" s="110">
        <v>98</v>
      </c>
      <c r="D1380" s="110">
        <v>19.600000000000001</v>
      </c>
      <c r="E1380" s="110">
        <v>45.9</v>
      </c>
      <c r="F1380" s="110">
        <v>20</v>
      </c>
      <c r="G1380" s="110">
        <v>4</v>
      </c>
      <c r="H1380" s="110">
        <v>35</v>
      </c>
      <c r="I1380" s="110">
        <v>93</v>
      </c>
      <c r="J1380" s="110">
        <v>18.600000000000001</v>
      </c>
      <c r="K1380" s="110">
        <v>44.1</v>
      </c>
      <c r="L1380" s="110">
        <v>166</v>
      </c>
      <c r="M1380" s="110">
        <v>33.200000000000003</v>
      </c>
      <c r="N1380" s="110">
        <v>48.2</v>
      </c>
      <c r="O1380" s="110">
        <v>123</v>
      </c>
      <c r="P1380" s="110">
        <v>24.6</v>
      </c>
      <c r="Q1380" s="110">
        <v>56.9</v>
      </c>
    </row>
    <row r="1381" spans="1:17" ht="63.75" x14ac:dyDescent="0.2">
      <c r="A1381" s="108" t="s">
        <v>2249</v>
      </c>
      <c r="B1381" s="110">
        <v>197</v>
      </c>
      <c r="C1381" s="110">
        <v>31</v>
      </c>
      <c r="D1381" s="110">
        <v>15.7</v>
      </c>
      <c r="E1381" s="110">
        <v>35.5</v>
      </c>
      <c r="F1381" s="110">
        <v>17</v>
      </c>
      <c r="G1381" s="110">
        <v>8.6</v>
      </c>
      <c r="H1381" s="110">
        <v>29.4</v>
      </c>
      <c r="I1381" s="110">
        <v>35</v>
      </c>
      <c r="J1381" s="110">
        <v>17.8</v>
      </c>
      <c r="K1381" s="110">
        <v>48.6</v>
      </c>
      <c r="L1381" s="110">
        <v>66</v>
      </c>
      <c r="M1381" s="110">
        <v>33.5</v>
      </c>
      <c r="N1381" s="110">
        <v>43.9</v>
      </c>
      <c r="O1381" s="110">
        <v>48</v>
      </c>
      <c r="P1381" s="110">
        <v>24.4</v>
      </c>
      <c r="Q1381" s="110">
        <v>52.1</v>
      </c>
    </row>
    <row r="1382" spans="1:17" ht="51" x14ac:dyDescent="0.2">
      <c r="A1382" s="108" t="s">
        <v>2250</v>
      </c>
      <c r="B1382" s="110">
        <v>205</v>
      </c>
      <c r="C1382" s="110">
        <v>56</v>
      </c>
      <c r="D1382" s="110">
        <v>27.3</v>
      </c>
      <c r="E1382" s="110">
        <v>42.9</v>
      </c>
      <c r="F1382" s="110">
        <v>9</v>
      </c>
      <c r="G1382" s="110">
        <v>4.4000000000000004</v>
      </c>
      <c r="H1382" s="110">
        <v>44.4</v>
      </c>
      <c r="I1382" s="110">
        <v>56</v>
      </c>
      <c r="J1382" s="110">
        <v>27.3</v>
      </c>
      <c r="K1382" s="110">
        <v>48.2</v>
      </c>
      <c r="L1382" s="110">
        <v>55</v>
      </c>
      <c r="M1382" s="110">
        <v>26.8</v>
      </c>
      <c r="N1382" s="110">
        <v>45.5</v>
      </c>
      <c r="O1382" s="110">
        <v>29</v>
      </c>
      <c r="P1382" s="110">
        <v>14.1</v>
      </c>
      <c r="Q1382" s="110">
        <v>44.8</v>
      </c>
    </row>
    <row r="1383" spans="1:17" ht="51" x14ac:dyDescent="0.2">
      <c r="A1383" s="108" t="s">
        <v>2251</v>
      </c>
      <c r="B1383" s="110">
        <v>397</v>
      </c>
      <c r="C1383" s="110">
        <v>88</v>
      </c>
      <c r="D1383" s="110">
        <v>22.2</v>
      </c>
      <c r="E1383" s="110">
        <v>40.9</v>
      </c>
      <c r="F1383" s="110">
        <v>22</v>
      </c>
      <c r="G1383" s="110">
        <v>5.5</v>
      </c>
      <c r="H1383" s="110">
        <v>54.5</v>
      </c>
      <c r="I1383" s="110">
        <v>88</v>
      </c>
      <c r="J1383" s="110">
        <v>22.2</v>
      </c>
      <c r="K1383" s="110">
        <v>48.9</v>
      </c>
      <c r="L1383" s="110">
        <v>136</v>
      </c>
      <c r="M1383" s="110">
        <v>34.299999999999997</v>
      </c>
      <c r="N1383" s="110">
        <v>45.6</v>
      </c>
      <c r="O1383" s="110">
        <v>63</v>
      </c>
      <c r="P1383" s="110">
        <v>15.9</v>
      </c>
      <c r="Q1383" s="110">
        <v>49.2</v>
      </c>
    </row>
    <row r="1384" spans="1:17" ht="63.75" x14ac:dyDescent="0.2">
      <c r="A1384" s="108" t="s">
        <v>2252</v>
      </c>
      <c r="B1384" s="110">
        <v>151</v>
      </c>
      <c r="C1384" s="110">
        <v>35</v>
      </c>
      <c r="D1384" s="110">
        <v>23.2</v>
      </c>
      <c r="E1384" s="110">
        <v>54.3</v>
      </c>
      <c r="F1384" s="110">
        <v>9</v>
      </c>
      <c r="G1384" s="110">
        <v>6</v>
      </c>
      <c r="H1384" s="110">
        <v>33.299999999999997</v>
      </c>
      <c r="I1384" s="110">
        <v>31</v>
      </c>
      <c r="J1384" s="110">
        <v>20.5</v>
      </c>
      <c r="K1384" s="110">
        <v>48.4</v>
      </c>
      <c r="L1384" s="110">
        <v>52</v>
      </c>
      <c r="M1384" s="110">
        <v>34.4</v>
      </c>
      <c r="N1384" s="110">
        <v>44.2</v>
      </c>
      <c r="O1384" s="110">
        <v>24</v>
      </c>
      <c r="P1384" s="110">
        <v>15.9</v>
      </c>
      <c r="Q1384" s="110">
        <v>50</v>
      </c>
    </row>
    <row r="1385" spans="1:17" ht="51" x14ac:dyDescent="0.2">
      <c r="A1385" s="108" t="s">
        <v>2253</v>
      </c>
      <c r="B1385" s="110">
        <v>169</v>
      </c>
      <c r="C1385" s="110">
        <v>41</v>
      </c>
      <c r="D1385" s="110">
        <v>24.3</v>
      </c>
      <c r="E1385" s="110">
        <v>39</v>
      </c>
      <c r="F1385" s="110">
        <v>13</v>
      </c>
      <c r="G1385" s="110">
        <v>7.7</v>
      </c>
      <c r="H1385" s="110">
        <v>76.900000000000006</v>
      </c>
      <c r="I1385" s="110">
        <v>30</v>
      </c>
      <c r="J1385" s="110">
        <v>17.8</v>
      </c>
      <c r="K1385" s="110">
        <v>50</v>
      </c>
      <c r="L1385" s="110">
        <v>50</v>
      </c>
      <c r="M1385" s="110">
        <v>29.6</v>
      </c>
      <c r="N1385" s="110">
        <v>46</v>
      </c>
      <c r="O1385" s="110">
        <v>35</v>
      </c>
      <c r="P1385" s="110">
        <v>20.7</v>
      </c>
      <c r="Q1385" s="110">
        <v>48.6</v>
      </c>
    </row>
    <row r="1386" spans="1:17" ht="51" x14ac:dyDescent="0.2">
      <c r="A1386" s="108" t="s">
        <v>2254</v>
      </c>
      <c r="B1386" s="110">
        <v>278</v>
      </c>
      <c r="C1386" s="110">
        <v>89</v>
      </c>
      <c r="D1386" s="110">
        <v>32</v>
      </c>
      <c r="E1386" s="110">
        <v>49.4</v>
      </c>
      <c r="F1386" s="110">
        <v>17</v>
      </c>
      <c r="G1386" s="110">
        <v>6.1</v>
      </c>
      <c r="H1386" s="110">
        <v>35.299999999999997</v>
      </c>
      <c r="I1386" s="110">
        <v>68</v>
      </c>
      <c r="J1386" s="110">
        <v>24.5</v>
      </c>
      <c r="K1386" s="110">
        <v>45.6</v>
      </c>
      <c r="L1386" s="110">
        <v>72</v>
      </c>
      <c r="M1386" s="110">
        <v>25.9</v>
      </c>
      <c r="N1386" s="110">
        <v>44.4</v>
      </c>
      <c r="O1386" s="110">
        <v>32</v>
      </c>
      <c r="P1386" s="110">
        <v>11.5</v>
      </c>
      <c r="Q1386" s="110">
        <v>43.8</v>
      </c>
    </row>
    <row r="1387" spans="1:17" ht="76.5" x14ac:dyDescent="0.2">
      <c r="A1387" s="108" t="s">
        <v>2255</v>
      </c>
      <c r="B1387" s="110">
        <v>431</v>
      </c>
      <c r="C1387" s="110">
        <v>80</v>
      </c>
      <c r="D1387" s="110">
        <v>18.600000000000001</v>
      </c>
      <c r="E1387" s="110">
        <v>40</v>
      </c>
      <c r="F1387" s="110">
        <v>27</v>
      </c>
      <c r="G1387" s="110">
        <v>6.3</v>
      </c>
      <c r="H1387" s="110">
        <v>37</v>
      </c>
      <c r="I1387" s="110">
        <v>82</v>
      </c>
      <c r="J1387" s="110">
        <v>19</v>
      </c>
      <c r="K1387" s="110">
        <v>47.6</v>
      </c>
      <c r="L1387" s="110">
        <v>169</v>
      </c>
      <c r="M1387" s="110">
        <v>39.200000000000003</v>
      </c>
      <c r="N1387" s="110">
        <v>49.1</v>
      </c>
      <c r="O1387" s="110">
        <v>73</v>
      </c>
      <c r="P1387" s="110">
        <v>16.899999999999999</v>
      </c>
      <c r="Q1387" s="110">
        <v>43.8</v>
      </c>
    </row>
    <row r="1388" spans="1:17" ht="63.75" x14ac:dyDescent="0.2">
      <c r="A1388" s="108" t="s">
        <v>2256</v>
      </c>
      <c r="B1388" s="109">
        <v>10949</v>
      </c>
      <c r="C1388" s="109">
        <v>2372</v>
      </c>
      <c r="D1388" s="110">
        <v>21.7</v>
      </c>
      <c r="E1388" s="110">
        <v>48</v>
      </c>
      <c r="F1388" s="110">
        <v>742</v>
      </c>
      <c r="G1388" s="110">
        <v>6.8</v>
      </c>
      <c r="H1388" s="110">
        <v>47.4</v>
      </c>
      <c r="I1388" s="109">
        <v>2282</v>
      </c>
      <c r="J1388" s="110">
        <v>20.8</v>
      </c>
      <c r="K1388" s="110">
        <v>51.6</v>
      </c>
      <c r="L1388" s="109">
        <v>4087</v>
      </c>
      <c r="M1388" s="110">
        <v>37.299999999999997</v>
      </c>
      <c r="N1388" s="110">
        <v>51.7</v>
      </c>
      <c r="O1388" s="109">
        <v>1466</v>
      </c>
      <c r="P1388" s="110">
        <v>13.4</v>
      </c>
      <c r="Q1388" s="110">
        <v>55.2</v>
      </c>
    </row>
    <row r="1389" spans="1:17" ht="63.75" x14ac:dyDescent="0.2">
      <c r="A1389" s="108" t="s">
        <v>2257</v>
      </c>
      <c r="B1389" s="110">
        <v>48</v>
      </c>
      <c r="C1389" s="110">
        <v>13</v>
      </c>
      <c r="D1389" s="110">
        <v>27.1</v>
      </c>
      <c r="E1389" s="110">
        <v>53.8</v>
      </c>
      <c r="F1389" s="110">
        <v>1</v>
      </c>
      <c r="G1389" s="110">
        <v>2.1</v>
      </c>
      <c r="H1389" s="110">
        <v>0</v>
      </c>
      <c r="I1389" s="110">
        <v>11</v>
      </c>
      <c r="J1389" s="110">
        <v>22.9</v>
      </c>
      <c r="K1389" s="110">
        <v>54.5</v>
      </c>
      <c r="L1389" s="110">
        <v>17</v>
      </c>
      <c r="M1389" s="110">
        <v>35.4</v>
      </c>
      <c r="N1389" s="110">
        <v>47.1</v>
      </c>
      <c r="O1389" s="110">
        <v>6</v>
      </c>
      <c r="P1389" s="110">
        <v>12.5</v>
      </c>
      <c r="Q1389" s="110">
        <v>50</v>
      </c>
    </row>
    <row r="1390" spans="1:17" ht="76.5" x14ac:dyDescent="0.2">
      <c r="A1390" s="108" t="s">
        <v>2258</v>
      </c>
      <c r="B1390" s="110">
        <v>195</v>
      </c>
      <c r="C1390" s="110">
        <v>52</v>
      </c>
      <c r="D1390" s="110">
        <v>26.7</v>
      </c>
      <c r="E1390" s="110">
        <v>44.2</v>
      </c>
      <c r="F1390" s="110">
        <v>4</v>
      </c>
      <c r="G1390" s="110">
        <v>2.1</v>
      </c>
      <c r="H1390" s="110">
        <v>50</v>
      </c>
      <c r="I1390" s="110">
        <v>50</v>
      </c>
      <c r="J1390" s="110">
        <v>25.6</v>
      </c>
      <c r="K1390" s="110">
        <v>44</v>
      </c>
      <c r="L1390" s="110">
        <v>67</v>
      </c>
      <c r="M1390" s="110">
        <v>34.4</v>
      </c>
      <c r="N1390" s="110">
        <v>52.2</v>
      </c>
      <c r="O1390" s="110">
        <v>22</v>
      </c>
      <c r="P1390" s="110">
        <v>11.3</v>
      </c>
      <c r="Q1390" s="110">
        <v>45.5</v>
      </c>
    </row>
    <row r="1391" spans="1:17" ht="63.75" x14ac:dyDescent="0.2">
      <c r="A1391" s="108" t="s">
        <v>2259</v>
      </c>
      <c r="B1391" s="110">
        <v>131</v>
      </c>
      <c r="C1391" s="110">
        <v>30</v>
      </c>
      <c r="D1391" s="110">
        <v>22.9</v>
      </c>
      <c r="E1391" s="110">
        <v>46.7</v>
      </c>
      <c r="F1391" s="110">
        <v>10</v>
      </c>
      <c r="G1391" s="110">
        <v>7.6</v>
      </c>
      <c r="H1391" s="110">
        <v>40</v>
      </c>
      <c r="I1391" s="110">
        <v>32</v>
      </c>
      <c r="J1391" s="110">
        <v>24.4</v>
      </c>
      <c r="K1391" s="110">
        <v>43.8</v>
      </c>
      <c r="L1391" s="110">
        <v>40</v>
      </c>
      <c r="M1391" s="110">
        <v>30.5</v>
      </c>
      <c r="N1391" s="110">
        <v>40</v>
      </c>
      <c r="O1391" s="110">
        <v>19</v>
      </c>
      <c r="P1391" s="110">
        <v>14.5</v>
      </c>
      <c r="Q1391" s="110">
        <v>52.6</v>
      </c>
    </row>
    <row r="1392" spans="1:17" ht="51" x14ac:dyDescent="0.2">
      <c r="A1392" s="108" t="s">
        <v>2260</v>
      </c>
      <c r="B1392" s="110">
        <v>190</v>
      </c>
      <c r="C1392" s="110">
        <v>58</v>
      </c>
      <c r="D1392" s="110">
        <v>30.5</v>
      </c>
      <c r="E1392" s="110">
        <v>55.2</v>
      </c>
      <c r="F1392" s="110">
        <v>10</v>
      </c>
      <c r="G1392" s="110">
        <v>5.3</v>
      </c>
      <c r="H1392" s="110">
        <v>30</v>
      </c>
      <c r="I1392" s="110">
        <v>55</v>
      </c>
      <c r="J1392" s="110">
        <v>28.9</v>
      </c>
      <c r="K1392" s="110">
        <v>49.1</v>
      </c>
      <c r="L1392" s="110">
        <v>46</v>
      </c>
      <c r="M1392" s="110">
        <v>24.2</v>
      </c>
      <c r="N1392" s="110">
        <v>43.5</v>
      </c>
      <c r="O1392" s="110">
        <v>21</v>
      </c>
      <c r="P1392" s="110">
        <v>11.1</v>
      </c>
      <c r="Q1392" s="110">
        <v>52.4</v>
      </c>
    </row>
    <row r="1393" spans="1:17" ht="51" x14ac:dyDescent="0.2">
      <c r="A1393" s="108" t="s">
        <v>2261</v>
      </c>
      <c r="B1393" s="110">
        <v>226</v>
      </c>
      <c r="C1393" s="110">
        <v>51</v>
      </c>
      <c r="D1393" s="110">
        <v>22.6</v>
      </c>
      <c r="E1393" s="110">
        <v>56.9</v>
      </c>
      <c r="F1393" s="110">
        <v>7</v>
      </c>
      <c r="G1393" s="110">
        <v>3.1</v>
      </c>
      <c r="H1393" s="110">
        <v>42.9</v>
      </c>
      <c r="I1393" s="110">
        <v>57</v>
      </c>
      <c r="J1393" s="110">
        <v>25.2</v>
      </c>
      <c r="K1393" s="110">
        <v>43.9</v>
      </c>
      <c r="L1393" s="110">
        <v>75</v>
      </c>
      <c r="M1393" s="110">
        <v>33.200000000000003</v>
      </c>
      <c r="N1393" s="110">
        <v>48</v>
      </c>
      <c r="O1393" s="110">
        <v>36</v>
      </c>
      <c r="P1393" s="110">
        <v>15.9</v>
      </c>
      <c r="Q1393" s="110">
        <v>41.7</v>
      </c>
    </row>
    <row r="1394" spans="1:17" ht="63.75" x14ac:dyDescent="0.2">
      <c r="A1394" s="108" t="s">
        <v>2262</v>
      </c>
      <c r="B1394" s="110">
        <v>103</v>
      </c>
      <c r="C1394" s="110">
        <v>28</v>
      </c>
      <c r="D1394" s="110">
        <v>27.2</v>
      </c>
      <c r="E1394" s="110">
        <v>50</v>
      </c>
      <c r="F1394" s="110">
        <v>5</v>
      </c>
      <c r="G1394" s="110">
        <v>4.9000000000000004</v>
      </c>
      <c r="H1394" s="110">
        <v>80</v>
      </c>
      <c r="I1394" s="110">
        <v>23</v>
      </c>
      <c r="J1394" s="110">
        <v>22.3</v>
      </c>
      <c r="K1394" s="110">
        <v>52.2</v>
      </c>
      <c r="L1394" s="110">
        <v>32</v>
      </c>
      <c r="M1394" s="110">
        <v>31.1</v>
      </c>
      <c r="N1394" s="110">
        <v>53.1</v>
      </c>
      <c r="O1394" s="110">
        <v>15</v>
      </c>
      <c r="P1394" s="110">
        <v>14.6</v>
      </c>
      <c r="Q1394" s="110">
        <v>46.7</v>
      </c>
    </row>
    <row r="1395" spans="1:17" ht="63.75" x14ac:dyDescent="0.2">
      <c r="A1395" s="108" t="s">
        <v>2263</v>
      </c>
      <c r="B1395" s="110">
        <v>129</v>
      </c>
      <c r="C1395" s="110">
        <v>26</v>
      </c>
      <c r="D1395" s="110">
        <v>20.2</v>
      </c>
      <c r="E1395" s="110">
        <v>34.6</v>
      </c>
      <c r="F1395" s="110">
        <v>4</v>
      </c>
      <c r="G1395" s="110">
        <v>3.1</v>
      </c>
      <c r="H1395" s="110">
        <v>50</v>
      </c>
      <c r="I1395" s="110">
        <v>19</v>
      </c>
      <c r="J1395" s="110">
        <v>14.7</v>
      </c>
      <c r="K1395" s="110">
        <v>57.9</v>
      </c>
      <c r="L1395" s="110">
        <v>52</v>
      </c>
      <c r="M1395" s="110">
        <v>40.299999999999997</v>
      </c>
      <c r="N1395" s="110">
        <v>38.5</v>
      </c>
      <c r="O1395" s="110">
        <v>28</v>
      </c>
      <c r="P1395" s="110">
        <v>21.7</v>
      </c>
      <c r="Q1395" s="110">
        <v>46.4</v>
      </c>
    </row>
    <row r="1396" spans="1:17" ht="76.5" x14ac:dyDescent="0.2">
      <c r="A1396" s="108" t="s">
        <v>2264</v>
      </c>
      <c r="B1396" s="110">
        <v>187</v>
      </c>
      <c r="C1396" s="110">
        <v>40</v>
      </c>
      <c r="D1396" s="110">
        <v>21.4</v>
      </c>
      <c r="E1396" s="110">
        <v>55</v>
      </c>
      <c r="F1396" s="110">
        <v>9</v>
      </c>
      <c r="G1396" s="110">
        <v>4.8</v>
      </c>
      <c r="H1396" s="110">
        <v>22.2</v>
      </c>
      <c r="I1396" s="110">
        <v>30</v>
      </c>
      <c r="J1396" s="110">
        <v>16</v>
      </c>
      <c r="K1396" s="110">
        <v>50</v>
      </c>
      <c r="L1396" s="110">
        <v>72</v>
      </c>
      <c r="M1396" s="110">
        <v>38.5</v>
      </c>
      <c r="N1396" s="110">
        <v>45.8</v>
      </c>
      <c r="O1396" s="110">
        <v>36</v>
      </c>
      <c r="P1396" s="110">
        <v>19.3</v>
      </c>
      <c r="Q1396" s="110">
        <v>47.2</v>
      </c>
    </row>
    <row r="1397" spans="1:17" ht="63.75" x14ac:dyDescent="0.2">
      <c r="A1397" s="108" t="s">
        <v>2265</v>
      </c>
      <c r="B1397" s="110">
        <v>107</v>
      </c>
      <c r="C1397" s="110">
        <v>24</v>
      </c>
      <c r="D1397" s="110">
        <v>22.4</v>
      </c>
      <c r="E1397" s="110">
        <v>41.7</v>
      </c>
      <c r="F1397" s="110">
        <v>4</v>
      </c>
      <c r="G1397" s="110">
        <v>3.7</v>
      </c>
      <c r="H1397" s="110">
        <v>75</v>
      </c>
      <c r="I1397" s="110">
        <v>22</v>
      </c>
      <c r="J1397" s="110">
        <v>20.6</v>
      </c>
      <c r="K1397" s="110">
        <v>45.5</v>
      </c>
      <c r="L1397" s="110">
        <v>37</v>
      </c>
      <c r="M1397" s="110">
        <v>34.6</v>
      </c>
      <c r="N1397" s="110">
        <v>51.4</v>
      </c>
      <c r="O1397" s="110">
        <v>20</v>
      </c>
      <c r="P1397" s="110">
        <v>18.7</v>
      </c>
      <c r="Q1397" s="110">
        <v>40</v>
      </c>
    </row>
    <row r="1398" spans="1:17" ht="76.5" x14ac:dyDescent="0.2">
      <c r="A1398" s="108" t="s">
        <v>2266</v>
      </c>
      <c r="B1398" s="110">
        <v>201</v>
      </c>
      <c r="C1398" s="110">
        <v>38</v>
      </c>
      <c r="D1398" s="110">
        <v>18.899999999999999</v>
      </c>
      <c r="E1398" s="110">
        <v>57.9</v>
      </c>
      <c r="F1398" s="110">
        <v>9</v>
      </c>
      <c r="G1398" s="110">
        <v>4.5</v>
      </c>
      <c r="H1398" s="110">
        <v>22.2</v>
      </c>
      <c r="I1398" s="110">
        <v>38</v>
      </c>
      <c r="J1398" s="110">
        <v>18.899999999999999</v>
      </c>
      <c r="K1398" s="110">
        <v>47.4</v>
      </c>
      <c r="L1398" s="110">
        <v>80</v>
      </c>
      <c r="M1398" s="110">
        <v>39.799999999999997</v>
      </c>
      <c r="N1398" s="110">
        <v>46.3</v>
      </c>
      <c r="O1398" s="110">
        <v>36</v>
      </c>
      <c r="P1398" s="110">
        <v>17.899999999999999</v>
      </c>
      <c r="Q1398" s="110">
        <v>52.8</v>
      </c>
    </row>
    <row r="1399" spans="1:17" ht="51" x14ac:dyDescent="0.2">
      <c r="A1399" s="108" t="s">
        <v>2267</v>
      </c>
      <c r="B1399" s="110">
        <v>65</v>
      </c>
      <c r="C1399" s="110">
        <v>14</v>
      </c>
      <c r="D1399" s="110">
        <v>21.5</v>
      </c>
      <c r="E1399" s="110">
        <v>57.1</v>
      </c>
      <c r="F1399" s="110">
        <v>4</v>
      </c>
      <c r="G1399" s="110">
        <v>6.2</v>
      </c>
      <c r="H1399" s="110">
        <v>25</v>
      </c>
      <c r="I1399" s="110">
        <v>6</v>
      </c>
      <c r="J1399" s="110">
        <v>9.1999999999999993</v>
      </c>
      <c r="K1399" s="110">
        <v>50</v>
      </c>
      <c r="L1399" s="110">
        <v>26</v>
      </c>
      <c r="M1399" s="110">
        <v>40</v>
      </c>
      <c r="N1399" s="110">
        <v>46.2</v>
      </c>
      <c r="O1399" s="110">
        <v>15</v>
      </c>
      <c r="P1399" s="110">
        <v>23.1</v>
      </c>
      <c r="Q1399" s="110">
        <v>46.7</v>
      </c>
    </row>
    <row r="1400" spans="1:17" ht="76.5" x14ac:dyDescent="0.2">
      <c r="A1400" s="108" t="s">
        <v>2268</v>
      </c>
      <c r="B1400" s="110">
        <v>147</v>
      </c>
      <c r="C1400" s="110">
        <v>33</v>
      </c>
      <c r="D1400" s="110">
        <v>22.4</v>
      </c>
      <c r="E1400" s="110">
        <v>48.5</v>
      </c>
      <c r="F1400" s="110">
        <v>15</v>
      </c>
      <c r="G1400" s="110">
        <v>10.199999999999999</v>
      </c>
      <c r="H1400" s="110">
        <v>40</v>
      </c>
      <c r="I1400" s="110">
        <v>25</v>
      </c>
      <c r="J1400" s="110">
        <v>17</v>
      </c>
      <c r="K1400" s="110">
        <v>44</v>
      </c>
      <c r="L1400" s="110">
        <v>45</v>
      </c>
      <c r="M1400" s="110">
        <v>30.6</v>
      </c>
      <c r="N1400" s="110">
        <v>42.2</v>
      </c>
      <c r="O1400" s="110">
        <v>29</v>
      </c>
      <c r="P1400" s="110">
        <v>19.7</v>
      </c>
      <c r="Q1400" s="110">
        <v>55.2</v>
      </c>
    </row>
    <row r="1401" spans="1:17" ht="51" x14ac:dyDescent="0.2">
      <c r="A1401" s="108" t="s">
        <v>2269</v>
      </c>
      <c r="B1401" s="110">
        <v>65</v>
      </c>
      <c r="C1401" s="110">
        <v>22</v>
      </c>
      <c r="D1401" s="110">
        <v>33.799999999999997</v>
      </c>
      <c r="E1401" s="110">
        <v>72.7</v>
      </c>
      <c r="F1401" s="110">
        <v>3</v>
      </c>
      <c r="G1401" s="110">
        <v>4.5999999999999996</v>
      </c>
      <c r="H1401" s="110">
        <v>66.7</v>
      </c>
      <c r="I1401" s="110">
        <v>13</v>
      </c>
      <c r="J1401" s="110">
        <v>20</v>
      </c>
      <c r="K1401" s="110">
        <v>53.8</v>
      </c>
      <c r="L1401" s="110">
        <v>14</v>
      </c>
      <c r="M1401" s="110">
        <v>21.5</v>
      </c>
      <c r="N1401" s="110">
        <v>42.9</v>
      </c>
      <c r="O1401" s="110">
        <v>13</v>
      </c>
      <c r="P1401" s="110">
        <v>20</v>
      </c>
      <c r="Q1401" s="110">
        <v>53.8</v>
      </c>
    </row>
    <row r="1402" spans="1:17" ht="63.75" x14ac:dyDescent="0.2">
      <c r="A1402" s="108" t="s">
        <v>2270</v>
      </c>
      <c r="B1402" s="110">
        <v>224</v>
      </c>
      <c r="C1402" s="110">
        <v>61</v>
      </c>
      <c r="D1402" s="110">
        <v>27.2</v>
      </c>
      <c r="E1402" s="110">
        <v>45.9</v>
      </c>
      <c r="F1402" s="110">
        <v>14</v>
      </c>
      <c r="G1402" s="110">
        <v>6.3</v>
      </c>
      <c r="H1402" s="110">
        <v>71.400000000000006</v>
      </c>
      <c r="I1402" s="110">
        <v>51</v>
      </c>
      <c r="J1402" s="110">
        <v>22.8</v>
      </c>
      <c r="K1402" s="110">
        <v>45.1</v>
      </c>
      <c r="L1402" s="110">
        <v>55</v>
      </c>
      <c r="M1402" s="110">
        <v>24.6</v>
      </c>
      <c r="N1402" s="110">
        <v>50.9</v>
      </c>
      <c r="O1402" s="110">
        <v>43</v>
      </c>
      <c r="P1402" s="110">
        <v>19.2</v>
      </c>
      <c r="Q1402" s="110">
        <v>48.8</v>
      </c>
    </row>
    <row r="1403" spans="1:17" ht="63.75" x14ac:dyDescent="0.2">
      <c r="A1403" s="108" t="s">
        <v>2271</v>
      </c>
      <c r="B1403" s="110">
        <v>208</v>
      </c>
      <c r="C1403" s="110">
        <v>41</v>
      </c>
      <c r="D1403" s="110">
        <v>19.7</v>
      </c>
      <c r="E1403" s="110">
        <v>56.1</v>
      </c>
      <c r="F1403" s="110">
        <v>11</v>
      </c>
      <c r="G1403" s="110">
        <v>5.3</v>
      </c>
      <c r="H1403" s="110">
        <v>36.4</v>
      </c>
      <c r="I1403" s="110">
        <v>42</v>
      </c>
      <c r="J1403" s="110">
        <v>20.2</v>
      </c>
      <c r="K1403" s="110">
        <v>42.9</v>
      </c>
      <c r="L1403" s="110">
        <v>73</v>
      </c>
      <c r="M1403" s="110">
        <v>35.1</v>
      </c>
      <c r="N1403" s="110">
        <v>50.7</v>
      </c>
      <c r="O1403" s="110">
        <v>41</v>
      </c>
      <c r="P1403" s="110">
        <v>19.7</v>
      </c>
      <c r="Q1403" s="110">
        <v>46.3</v>
      </c>
    </row>
    <row r="1404" spans="1:17" ht="51" x14ac:dyDescent="0.2">
      <c r="A1404" s="108" t="s">
        <v>2272</v>
      </c>
      <c r="B1404" s="110">
        <v>293</v>
      </c>
      <c r="C1404" s="110">
        <v>64</v>
      </c>
      <c r="D1404" s="110">
        <v>21.8</v>
      </c>
      <c r="E1404" s="110">
        <v>46.9</v>
      </c>
      <c r="F1404" s="110">
        <v>17</v>
      </c>
      <c r="G1404" s="110">
        <v>5.8</v>
      </c>
      <c r="H1404" s="110">
        <v>52.9</v>
      </c>
      <c r="I1404" s="110">
        <v>53</v>
      </c>
      <c r="J1404" s="110">
        <v>18.100000000000001</v>
      </c>
      <c r="K1404" s="110">
        <v>43.4</v>
      </c>
      <c r="L1404" s="110">
        <v>110</v>
      </c>
      <c r="M1404" s="110">
        <v>37.5</v>
      </c>
      <c r="N1404" s="110">
        <v>45.5</v>
      </c>
      <c r="O1404" s="110">
        <v>49</v>
      </c>
      <c r="P1404" s="110">
        <v>16.7</v>
      </c>
      <c r="Q1404" s="110">
        <v>46.9</v>
      </c>
    </row>
    <row r="1405" spans="1:17" ht="51" x14ac:dyDescent="0.2">
      <c r="A1405" s="108" t="s">
        <v>2273</v>
      </c>
      <c r="B1405" s="110">
        <v>137</v>
      </c>
      <c r="C1405" s="110">
        <v>39</v>
      </c>
      <c r="D1405" s="110">
        <v>28.5</v>
      </c>
      <c r="E1405" s="110">
        <v>59</v>
      </c>
      <c r="F1405" s="110">
        <v>4</v>
      </c>
      <c r="G1405" s="110">
        <v>2.9</v>
      </c>
      <c r="H1405" s="110">
        <v>50</v>
      </c>
      <c r="I1405" s="110">
        <v>32</v>
      </c>
      <c r="J1405" s="110">
        <v>23.4</v>
      </c>
      <c r="K1405" s="110">
        <v>40.6</v>
      </c>
      <c r="L1405" s="110">
        <v>36</v>
      </c>
      <c r="M1405" s="110">
        <v>26.3</v>
      </c>
      <c r="N1405" s="110">
        <v>44.4</v>
      </c>
      <c r="O1405" s="110">
        <v>26</v>
      </c>
      <c r="P1405" s="110">
        <v>19</v>
      </c>
      <c r="Q1405" s="110">
        <v>53.8</v>
      </c>
    </row>
    <row r="1406" spans="1:17" ht="63.75" x14ac:dyDescent="0.2">
      <c r="A1406" s="108" t="s">
        <v>2274</v>
      </c>
      <c r="B1406" s="110">
        <v>225</v>
      </c>
      <c r="C1406" s="110">
        <v>70</v>
      </c>
      <c r="D1406" s="110">
        <v>31.1</v>
      </c>
      <c r="E1406" s="110">
        <v>55.7</v>
      </c>
      <c r="F1406" s="110">
        <v>14</v>
      </c>
      <c r="G1406" s="110">
        <v>6.2</v>
      </c>
      <c r="H1406" s="110">
        <v>35.700000000000003</v>
      </c>
      <c r="I1406" s="110">
        <v>53</v>
      </c>
      <c r="J1406" s="110">
        <v>23.6</v>
      </c>
      <c r="K1406" s="110">
        <v>52.8</v>
      </c>
      <c r="L1406" s="110">
        <v>58</v>
      </c>
      <c r="M1406" s="110">
        <v>25.8</v>
      </c>
      <c r="N1406" s="110">
        <v>48.3</v>
      </c>
      <c r="O1406" s="110">
        <v>30</v>
      </c>
      <c r="P1406" s="110">
        <v>13.3</v>
      </c>
      <c r="Q1406" s="110">
        <v>43.3</v>
      </c>
    </row>
    <row r="1407" spans="1:17" ht="51" x14ac:dyDescent="0.2">
      <c r="A1407" s="108" t="s">
        <v>2275</v>
      </c>
      <c r="B1407" s="110">
        <v>79</v>
      </c>
      <c r="C1407" s="110">
        <v>20</v>
      </c>
      <c r="D1407" s="110">
        <v>25.3</v>
      </c>
      <c r="E1407" s="110">
        <v>25</v>
      </c>
      <c r="F1407" s="110">
        <v>4</v>
      </c>
      <c r="G1407" s="110">
        <v>5.0999999999999996</v>
      </c>
      <c r="H1407" s="110">
        <v>25</v>
      </c>
      <c r="I1407" s="110">
        <v>17</v>
      </c>
      <c r="J1407" s="110">
        <v>21.5</v>
      </c>
      <c r="K1407" s="110">
        <v>58.8</v>
      </c>
      <c r="L1407" s="110">
        <v>24</v>
      </c>
      <c r="M1407" s="110">
        <v>30.4</v>
      </c>
      <c r="N1407" s="110">
        <v>45.8</v>
      </c>
      <c r="O1407" s="110">
        <v>14</v>
      </c>
      <c r="P1407" s="110">
        <v>17.7</v>
      </c>
      <c r="Q1407" s="110">
        <v>50</v>
      </c>
    </row>
    <row r="1408" spans="1:17" ht="63.75" x14ac:dyDescent="0.2">
      <c r="A1408" s="108" t="s">
        <v>2276</v>
      </c>
      <c r="B1408" s="110">
        <v>152</v>
      </c>
      <c r="C1408" s="110">
        <v>54</v>
      </c>
      <c r="D1408" s="110">
        <v>35.5</v>
      </c>
      <c r="E1408" s="110">
        <v>42.6</v>
      </c>
      <c r="F1408" s="110">
        <v>9</v>
      </c>
      <c r="G1408" s="110">
        <v>5.9</v>
      </c>
      <c r="H1408" s="110">
        <v>22.2</v>
      </c>
      <c r="I1408" s="110">
        <v>32</v>
      </c>
      <c r="J1408" s="110">
        <v>21.1</v>
      </c>
      <c r="K1408" s="110">
        <v>50</v>
      </c>
      <c r="L1408" s="110">
        <v>36</v>
      </c>
      <c r="M1408" s="110">
        <v>23.7</v>
      </c>
      <c r="N1408" s="110">
        <v>47.2</v>
      </c>
      <c r="O1408" s="110">
        <v>21</v>
      </c>
      <c r="P1408" s="110">
        <v>13.8</v>
      </c>
      <c r="Q1408" s="110">
        <v>42.9</v>
      </c>
    </row>
    <row r="1409" spans="1:17" ht="51" x14ac:dyDescent="0.2">
      <c r="A1409" s="108" t="s">
        <v>2277</v>
      </c>
      <c r="B1409" s="110">
        <v>182</v>
      </c>
      <c r="C1409" s="110">
        <v>45</v>
      </c>
      <c r="D1409" s="110">
        <v>24.7</v>
      </c>
      <c r="E1409" s="110">
        <v>46.7</v>
      </c>
      <c r="F1409" s="110">
        <v>16</v>
      </c>
      <c r="G1409" s="110">
        <v>8.8000000000000007</v>
      </c>
      <c r="H1409" s="110">
        <v>50</v>
      </c>
      <c r="I1409" s="110">
        <v>42</v>
      </c>
      <c r="J1409" s="110">
        <v>23.1</v>
      </c>
      <c r="K1409" s="110">
        <v>47.6</v>
      </c>
      <c r="L1409" s="110">
        <v>58</v>
      </c>
      <c r="M1409" s="110">
        <v>31.9</v>
      </c>
      <c r="N1409" s="110">
        <v>44.8</v>
      </c>
      <c r="O1409" s="110">
        <v>21</v>
      </c>
      <c r="P1409" s="110">
        <v>11.5</v>
      </c>
      <c r="Q1409" s="110">
        <v>38.1</v>
      </c>
    </row>
    <row r="1410" spans="1:17" ht="63.75" x14ac:dyDescent="0.2">
      <c r="A1410" s="108" t="s">
        <v>2278</v>
      </c>
      <c r="B1410" s="110">
        <v>193</v>
      </c>
      <c r="C1410" s="110">
        <v>40</v>
      </c>
      <c r="D1410" s="110">
        <v>20.7</v>
      </c>
      <c r="E1410" s="110">
        <v>32.5</v>
      </c>
      <c r="F1410" s="110">
        <v>14</v>
      </c>
      <c r="G1410" s="110">
        <v>7.3</v>
      </c>
      <c r="H1410" s="110">
        <v>35.700000000000003</v>
      </c>
      <c r="I1410" s="110">
        <v>33</v>
      </c>
      <c r="J1410" s="110">
        <v>17.100000000000001</v>
      </c>
      <c r="K1410" s="110">
        <v>42.4</v>
      </c>
      <c r="L1410" s="110">
        <v>70</v>
      </c>
      <c r="M1410" s="110">
        <v>36.299999999999997</v>
      </c>
      <c r="N1410" s="110">
        <v>47.1</v>
      </c>
      <c r="O1410" s="110">
        <v>36</v>
      </c>
      <c r="P1410" s="110">
        <v>18.7</v>
      </c>
      <c r="Q1410" s="110">
        <v>41.7</v>
      </c>
    </row>
    <row r="1411" spans="1:17" ht="51" x14ac:dyDescent="0.2">
      <c r="A1411" s="108" t="s">
        <v>2279</v>
      </c>
      <c r="B1411" s="110">
        <v>257</v>
      </c>
      <c r="C1411" s="110">
        <v>80</v>
      </c>
      <c r="D1411" s="110">
        <v>31.1</v>
      </c>
      <c r="E1411" s="110">
        <v>50</v>
      </c>
      <c r="F1411" s="110">
        <v>10</v>
      </c>
      <c r="G1411" s="110">
        <v>3.9</v>
      </c>
      <c r="H1411" s="110">
        <v>60</v>
      </c>
      <c r="I1411" s="110">
        <v>55</v>
      </c>
      <c r="J1411" s="110">
        <v>21.4</v>
      </c>
      <c r="K1411" s="110">
        <v>45.5</v>
      </c>
      <c r="L1411" s="110">
        <v>73</v>
      </c>
      <c r="M1411" s="110">
        <v>28.4</v>
      </c>
      <c r="N1411" s="110">
        <v>41.1</v>
      </c>
      <c r="O1411" s="110">
        <v>39</v>
      </c>
      <c r="P1411" s="110">
        <v>15.2</v>
      </c>
      <c r="Q1411" s="110">
        <v>51.3</v>
      </c>
    </row>
    <row r="1412" spans="1:17" ht="63.75" x14ac:dyDescent="0.2">
      <c r="A1412" s="108" t="s">
        <v>2280</v>
      </c>
      <c r="B1412" s="110">
        <v>191</v>
      </c>
      <c r="C1412" s="110">
        <v>37</v>
      </c>
      <c r="D1412" s="110">
        <v>19.399999999999999</v>
      </c>
      <c r="E1412" s="110">
        <v>51.4</v>
      </c>
      <c r="F1412" s="110">
        <v>15</v>
      </c>
      <c r="G1412" s="110">
        <v>7.9</v>
      </c>
      <c r="H1412" s="110">
        <v>53.3</v>
      </c>
      <c r="I1412" s="110">
        <v>34</v>
      </c>
      <c r="J1412" s="110">
        <v>17.8</v>
      </c>
      <c r="K1412" s="110">
        <v>38.200000000000003</v>
      </c>
      <c r="L1412" s="110">
        <v>63</v>
      </c>
      <c r="M1412" s="110">
        <v>33</v>
      </c>
      <c r="N1412" s="110">
        <v>49.2</v>
      </c>
      <c r="O1412" s="110">
        <v>42</v>
      </c>
      <c r="P1412" s="110">
        <v>22</v>
      </c>
      <c r="Q1412" s="110">
        <v>42.9</v>
      </c>
    </row>
    <row r="1413" spans="1:17" ht="63.75" x14ac:dyDescent="0.2">
      <c r="A1413" s="108" t="s">
        <v>2281</v>
      </c>
      <c r="B1413" s="110">
        <v>161</v>
      </c>
      <c r="C1413" s="110">
        <v>32</v>
      </c>
      <c r="D1413" s="110">
        <v>19.899999999999999</v>
      </c>
      <c r="E1413" s="110">
        <v>40.6</v>
      </c>
      <c r="F1413" s="110">
        <v>11</v>
      </c>
      <c r="G1413" s="110">
        <v>6.8</v>
      </c>
      <c r="H1413" s="110">
        <v>45.5</v>
      </c>
      <c r="I1413" s="110">
        <v>26</v>
      </c>
      <c r="J1413" s="110">
        <v>16.100000000000001</v>
      </c>
      <c r="K1413" s="110">
        <v>50</v>
      </c>
      <c r="L1413" s="110">
        <v>61</v>
      </c>
      <c r="M1413" s="110">
        <v>37.9</v>
      </c>
      <c r="N1413" s="110">
        <v>44.3</v>
      </c>
      <c r="O1413" s="110">
        <v>31</v>
      </c>
      <c r="P1413" s="110">
        <v>19.3</v>
      </c>
      <c r="Q1413" s="110">
        <v>48.4</v>
      </c>
    </row>
    <row r="1414" spans="1:17" ht="51" x14ac:dyDescent="0.2">
      <c r="A1414" s="108" t="s">
        <v>2282</v>
      </c>
      <c r="B1414" s="110">
        <v>555</v>
      </c>
      <c r="C1414" s="110">
        <v>136</v>
      </c>
      <c r="D1414" s="110">
        <v>24.5</v>
      </c>
      <c r="E1414" s="110">
        <v>49.3</v>
      </c>
      <c r="F1414" s="110">
        <v>43</v>
      </c>
      <c r="G1414" s="110">
        <v>7.7</v>
      </c>
      <c r="H1414" s="110">
        <v>34.9</v>
      </c>
      <c r="I1414" s="110">
        <v>115</v>
      </c>
      <c r="J1414" s="110">
        <v>20.7</v>
      </c>
      <c r="K1414" s="110">
        <v>47.8</v>
      </c>
      <c r="L1414" s="110">
        <v>203</v>
      </c>
      <c r="M1414" s="110">
        <v>36.6</v>
      </c>
      <c r="N1414" s="110">
        <v>48.8</v>
      </c>
      <c r="O1414" s="110">
        <v>58</v>
      </c>
      <c r="P1414" s="110">
        <v>10.5</v>
      </c>
      <c r="Q1414" s="110">
        <v>46.6</v>
      </c>
    </row>
    <row r="1415" spans="1:17" ht="63.75" x14ac:dyDescent="0.2">
      <c r="A1415" s="108" t="s">
        <v>2283</v>
      </c>
      <c r="B1415" s="110">
        <v>181</v>
      </c>
      <c r="C1415" s="110">
        <v>37</v>
      </c>
      <c r="D1415" s="110">
        <v>20.399999999999999</v>
      </c>
      <c r="E1415" s="110">
        <v>54.1</v>
      </c>
      <c r="F1415" s="110">
        <v>7</v>
      </c>
      <c r="G1415" s="110">
        <v>3.9</v>
      </c>
      <c r="H1415" s="110">
        <v>42.9</v>
      </c>
      <c r="I1415" s="110">
        <v>40</v>
      </c>
      <c r="J1415" s="110">
        <v>22.1</v>
      </c>
      <c r="K1415" s="110">
        <v>37.5</v>
      </c>
      <c r="L1415" s="110">
        <v>67</v>
      </c>
      <c r="M1415" s="110">
        <v>37</v>
      </c>
      <c r="N1415" s="110">
        <v>50.7</v>
      </c>
      <c r="O1415" s="110">
        <v>30</v>
      </c>
      <c r="P1415" s="110">
        <v>16.600000000000001</v>
      </c>
      <c r="Q1415" s="110">
        <v>46.7</v>
      </c>
    </row>
    <row r="1416" spans="1:17" ht="63.75" x14ac:dyDescent="0.2">
      <c r="A1416" s="108" t="s">
        <v>2284</v>
      </c>
      <c r="B1416" s="110">
        <v>197</v>
      </c>
      <c r="C1416" s="110">
        <v>49</v>
      </c>
      <c r="D1416" s="110">
        <v>24.9</v>
      </c>
      <c r="E1416" s="110">
        <v>46.9</v>
      </c>
      <c r="F1416" s="110">
        <v>4</v>
      </c>
      <c r="G1416" s="110">
        <v>2</v>
      </c>
      <c r="H1416" s="110">
        <v>75</v>
      </c>
      <c r="I1416" s="110">
        <v>33</v>
      </c>
      <c r="J1416" s="110">
        <v>16.8</v>
      </c>
      <c r="K1416" s="110">
        <v>42.4</v>
      </c>
      <c r="L1416" s="110">
        <v>64</v>
      </c>
      <c r="M1416" s="110">
        <v>32.5</v>
      </c>
      <c r="N1416" s="110">
        <v>43.8</v>
      </c>
      <c r="O1416" s="110">
        <v>47</v>
      </c>
      <c r="P1416" s="110">
        <v>23.9</v>
      </c>
      <c r="Q1416" s="110">
        <v>44.7</v>
      </c>
    </row>
    <row r="1417" spans="1:17" ht="63.75" x14ac:dyDescent="0.2">
      <c r="A1417" s="108" t="s">
        <v>2285</v>
      </c>
      <c r="B1417" s="110">
        <v>370</v>
      </c>
      <c r="C1417" s="110">
        <v>136</v>
      </c>
      <c r="D1417" s="110">
        <v>36.799999999999997</v>
      </c>
      <c r="E1417" s="110">
        <v>52.9</v>
      </c>
      <c r="F1417" s="110">
        <v>26</v>
      </c>
      <c r="G1417" s="110">
        <v>7</v>
      </c>
      <c r="H1417" s="110">
        <v>53.8</v>
      </c>
      <c r="I1417" s="110">
        <v>83</v>
      </c>
      <c r="J1417" s="110">
        <v>22.4</v>
      </c>
      <c r="K1417" s="110">
        <v>45.8</v>
      </c>
      <c r="L1417" s="110">
        <v>85</v>
      </c>
      <c r="M1417" s="110">
        <v>23</v>
      </c>
      <c r="N1417" s="110">
        <v>60</v>
      </c>
      <c r="O1417" s="110">
        <v>40</v>
      </c>
      <c r="P1417" s="110">
        <v>10.8</v>
      </c>
      <c r="Q1417" s="110">
        <v>32.5</v>
      </c>
    </row>
    <row r="1418" spans="1:17" ht="63.75" x14ac:dyDescent="0.2">
      <c r="A1418" s="108" t="s">
        <v>2286</v>
      </c>
      <c r="B1418" s="110">
        <v>217</v>
      </c>
      <c r="C1418" s="110">
        <v>66</v>
      </c>
      <c r="D1418" s="110">
        <v>30.4</v>
      </c>
      <c r="E1418" s="110">
        <v>56.1</v>
      </c>
      <c r="F1418" s="110">
        <v>15</v>
      </c>
      <c r="G1418" s="110">
        <v>6.9</v>
      </c>
      <c r="H1418" s="110">
        <v>26.7</v>
      </c>
      <c r="I1418" s="110">
        <v>36</v>
      </c>
      <c r="J1418" s="110">
        <v>16.600000000000001</v>
      </c>
      <c r="K1418" s="110">
        <v>55.6</v>
      </c>
      <c r="L1418" s="110">
        <v>72</v>
      </c>
      <c r="M1418" s="110">
        <v>33.200000000000003</v>
      </c>
      <c r="N1418" s="110">
        <v>45.8</v>
      </c>
      <c r="O1418" s="110">
        <v>28</v>
      </c>
      <c r="P1418" s="110">
        <v>12.9</v>
      </c>
      <c r="Q1418" s="110">
        <v>50</v>
      </c>
    </row>
    <row r="1419" spans="1:17" ht="63.75" x14ac:dyDescent="0.2">
      <c r="A1419" s="108" t="s">
        <v>2287</v>
      </c>
      <c r="B1419" s="110">
        <v>185</v>
      </c>
      <c r="C1419" s="110">
        <v>45</v>
      </c>
      <c r="D1419" s="110">
        <v>24.3</v>
      </c>
      <c r="E1419" s="110">
        <v>46.7</v>
      </c>
      <c r="F1419" s="110">
        <v>12</v>
      </c>
      <c r="G1419" s="110">
        <v>6.5</v>
      </c>
      <c r="H1419" s="110">
        <v>25</v>
      </c>
      <c r="I1419" s="110">
        <v>30</v>
      </c>
      <c r="J1419" s="110">
        <v>16.2</v>
      </c>
      <c r="K1419" s="110">
        <v>50</v>
      </c>
      <c r="L1419" s="110">
        <v>65</v>
      </c>
      <c r="M1419" s="110">
        <v>35.1</v>
      </c>
      <c r="N1419" s="110">
        <v>43.1</v>
      </c>
      <c r="O1419" s="110">
        <v>33</v>
      </c>
      <c r="P1419" s="110">
        <v>17.8</v>
      </c>
      <c r="Q1419" s="110">
        <v>45.5</v>
      </c>
    </row>
    <row r="1420" spans="1:17" ht="63.75" x14ac:dyDescent="0.2">
      <c r="A1420" s="108" t="s">
        <v>2288</v>
      </c>
      <c r="B1420" s="110">
        <v>121</v>
      </c>
      <c r="C1420" s="110">
        <v>32</v>
      </c>
      <c r="D1420" s="110">
        <v>26.4</v>
      </c>
      <c r="E1420" s="110">
        <v>59.4</v>
      </c>
      <c r="F1420" s="110">
        <v>5</v>
      </c>
      <c r="G1420" s="110">
        <v>4.0999999999999996</v>
      </c>
      <c r="H1420" s="110">
        <v>40</v>
      </c>
      <c r="I1420" s="110">
        <v>26</v>
      </c>
      <c r="J1420" s="110">
        <v>21.5</v>
      </c>
      <c r="K1420" s="110">
        <v>46.2</v>
      </c>
      <c r="L1420" s="110">
        <v>40</v>
      </c>
      <c r="M1420" s="110">
        <v>33.1</v>
      </c>
      <c r="N1420" s="110">
        <v>42.5</v>
      </c>
      <c r="O1420" s="110">
        <v>18</v>
      </c>
      <c r="P1420" s="110">
        <v>14.9</v>
      </c>
      <c r="Q1420" s="110">
        <v>50</v>
      </c>
    </row>
    <row r="1421" spans="1:17" ht="63.75" x14ac:dyDescent="0.2">
      <c r="A1421" s="108" t="s">
        <v>2289</v>
      </c>
      <c r="B1421" s="110">
        <v>194</v>
      </c>
      <c r="C1421" s="110">
        <v>57</v>
      </c>
      <c r="D1421" s="110">
        <v>29.4</v>
      </c>
      <c r="E1421" s="110">
        <v>50.9</v>
      </c>
      <c r="F1421" s="110">
        <v>15</v>
      </c>
      <c r="G1421" s="110">
        <v>7.7</v>
      </c>
      <c r="H1421" s="110">
        <v>33.299999999999997</v>
      </c>
      <c r="I1421" s="110">
        <v>44</v>
      </c>
      <c r="J1421" s="110">
        <v>22.7</v>
      </c>
      <c r="K1421" s="110">
        <v>45.5</v>
      </c>
      <c r="L1421" s="110">
        <v>47</v>
      </c>
      <c r="M1421" s="110">
        <v>24.2</v>
      </c>
      <c r="N1421" s="110">
        <v>42.6</v>
      </c>
      <c r="O1421" s="110">
        <v>31</v>
      </c>
      <c r="P1421" s="110">
        <v>16</v>
      </c>
      <c r="Q1421" s="110">
        <v>45.2</v>
      </c>
    </row>
    <row r="1422" spans="1:17" ht="63.75" x14ac:dyDescent="0.2">
      <c r="A1422" s="108" t="s">
        <v>2290</v>
      </c>
      <c r="B1422" s="110">
        <v>206</v>
      </c>
      <c r="C1422" s="110">
        <v>64</v>
      </c>
      <c r="D1422" s="110">
        <v>31.1</v>
      </c>
      <c r="E1422" s="110">
        <v>57.8</v>
      </c>
      <c r="F1422" s="110">
        <v>15</v>
      </c>
      <c r="G1422" s="110">
        <v>7.3</v>
      </c>
      <c r="H1422" s="110">
        <v>53.3</v>
      </c>
      <c r="I1422" s="110">
        <v>46</v>
      </c>
      <c r="J1422" s="110">
        <v>22.3</v>
      </c>
      <c r="K1422" s="110">
        <v>45.7</v>
      </c>
      <c r="L1422" s="110">
        <v>54</v>
      </c>
      <c r="M1422" s="110">
        <v>26.2</v>
      </c>
      <c r="N1422" s="110">
        <v>48.1</v>
      </c>
      <c r="O1422" s="110">
        <v>27</v>
      </c>
      <c r="P1422" s="110">
        <v>13.1</v>
      </c>
      <c r="Q1422" s="110">
        <v>48.1</v>
      </c>
    </row>
    <row r="1423" spans="1:17" ht="51" x14ac:dyDescent="0.2">
      <c r="A1423" s="108" t="s">
        <v>2291</v>
      </c>
      <c r="B1423" s="110">
        <v>229</v>
      </c>
      <c r="C1423" s="110">
        <v>61</v>
      </c>
      <c r="D1423" s="110">
        <v>26.6</v>
      </c>
      <c r="E1423" s="110">
        <v>54.1</v>
      </c>
      <c r="F1423" s="110">
        <v>18</v>
      </c>
      <c r="G1423" s="110">
        <v>7.9</v>
      </c>
      <c r="H1423" s="110">
        <v>22.2</v>
      </c>
      <c r="I1423" s="110">
        <v>47</v>
      </c>
      <c r="J1423" s="110">
        <v>20.5</v>
      </c>
      <c r="K1423" s="110">
        <v>48.9</v>
      </c>
      <c r="L1423" s="110">
        <v>72</v>
      </c>
      <c r="M1423" s="110">
        <v>31.4</v>
      </c>
      <c r="N1423" s="110">
        <v>51.4</v>
      </c>
      <c r="O1423" s="110">
        <v>31</v>
      </c>
      <c r="P1423" s="110">
        <v>13.5</v>
      </c>
      <c r="Q1423" s="110">
        <v>51.6</v>
      </c>
    </row>
    <row r="1424" spans="1:17" ht="51" x14ac:dyDescent="0.2">
      <c r="A1424" s="108" t="s">
        <v>2292</v>
      </c>
      <c r="B1424" s="110">
        <v>192</v>
      </c>
      <c r="C1424" s="110">
        <v>49</v>
      </c>
      <c r="D1424" s="110">
        <v>25.5</v>
      </c>
      <c r="E1424" s="110">
        <v>53.1</v>
      </c>
      <c r="F1424" s="110">
        <v>10</v>
      </c>
      <c r="G1424" s="110">
        <v>5.2</v>
      </c>
      <c r="H1424" s="110">
        <v>60</v>
      </c>
      <c r="I1424" s="110">
        <v>40</v>
      </c>
      <c r="J1424" s="110">
        <v>20.8</v>
      </c>
      <c r="K1424" s="110">
        <v>45</v>
      </c>
      <c r="L1424" s="110">
        <v>63</v>
      </c>
      <c r="M1424" s="110">
        <v>32.799999999999997</v>
      </c>
      <c r="N1424" s="110">
        <v>50.8</v>
      </c>
      <c r="O1424" s="110">
        <v>30</v>
      </c>
      <c r="P1424" s="110">
        <v>15.6</v>
      </c>
      <c r="Q1424" s="110">
        <v>50</v>
      </c>
    </row>
    <row r="1425" spans="1:17" ht="63.75" x14ac:dyDescent="0.2">
      <c r="A1425" s="108" t="s">
        <v>2293</v>
      </c>
      <c r="B1425" s="110">
        <v>196</v>
      </c>
      <c r="C1425" s="110">
        <v>45</v>
      </c>
      <c r="D1425" s="110">
        <v>23</v>
      </c>
      <c r="E1425" s="110">
        <v>48.9</v>
      </c>
      <c r="F1425" s="110">
        <v>3</v>
      </c>
      <c r="G1425" s="110">
        <v>1.5</v>
      </c>
      <c r="H1425" s="110">
        <v>0</v>
      </c>
      <c r="I1425" s="110">
        <v>36</v>
      </c>
      <c r="J1425" s="110">
        <v>18.399999999999999</v>
      </c>
      <c r="K1425" s="110">
        <v>44.4</v>
      </c>
      <c r="L1425" s="110">
        <v>63</v>
      </c>
      <c r="M1425" s="110">
        <v>32.1</v>
      </c>
      <c r="N1425" s="110">
        <v>47.6</v>
      </c>
      <c r="O1425" s="110">
        <v>49</v>
      </c>
      <c r="P1425" s="110">
        <v>25</v>
      </c>
      <c r="Q1425" s="110">
        <v>55.1</v>
      </c>
    </row>
    <row r="1426" spans="1:17" ht="51" x14ac:dyDescent="0.2">
      <c r="A1426" s="108" t="s">
        <v>2294</v>
      </c>
      <c r="B1426" s="110">
        <v>178</v>
      </c>
      <c r="C1426" s="110">
        <v>41</v>
      </c>
      <c r="D1426" s="110">
        <v>23</v>
      </c>
      <c r="E1426" s="110">
        <v>48.8</v>
      </c>
      <c r="F1426" s="110">
        <v>2</v>
      </c>
      <c r="G1426" s="110">
        <v>1.1000000000000001</v>
      </c>
      <c r="H1426" s="110">
        <v>0</v>
      </c>
      <c r="I1426" s="110">
        <v>32</v>
      </c>
      <c r="J1426" s="110">
        <v>18</v>
      </c>
      <c r="K1426" s="110">
        <v>50</v>
      </c>
      <c r="L1426" s="110">
        <v>67</v>
      </c>
      <c r="M1426" s="110">
        <v>37.6</v>
      </c>
      <c r="N1426" s="110">
        <v>43.3</v>
      </c>
      <c r="O1426" s="110">
        <v>36</v>
      </c>
      <c r="P1426" s="110">
        <v>20.2</v>
      </c>
      <c r="Q1426" s="110">
        <v>61.1</v>
      </c>
    </row>
    <row r="1427" spans="1:17" ht="63.75" x14ac:dyDescent="0.2">
      <c r="A1427" s="108" t="s">
        <v>2295</v>
      </c>
      <c r="B1427" s="110">
        <v>222</v>
      </c>
      <c r="C1427" s="110">
        <v>61</v>
      </c>
      <c r="D1427" s="110">
        <v>27.5</v>
      </c>
      <c r="E1427" s="110">
        <v>57.4</v>
      </c>
      <c r="F1427" s="110">
        <v>12</v>
      </c>
      <c r="G1427" s="110">
        <v>5.4</v>
      </c>
      <c r="H1427" s="110">
        <v>25</v>
      </c>
      <c r="I1427" s="110">
        <v>51</v>
      </c>
      <c r="J1427" s="110">
        <v>23</v>
      </c>
      <c r="K1427" s="110">
        <v>52.9</v>
      </c>
      <c r="L1427" s="110">
        <v>67</v>
      </c>
      <c r="M1427" s="110">
        <v>30.2</v>
      </c>
      <c r="N1427" s="110">
        <v>46.3</v>
      </c>
      <c r="O1427" s="110">
        <v>31</v>
      </c>
      <c r="P1427" s="110">
        <v>14</v>
      </c>
      <c r="Q1427" s="110">
        <v>41.9</v>
      </c>
    </row>
    <row r="1428" spans="1:17" ht="51" x14ac:dyDescent="0.2">
      <c r="A1428" s="108" t="s">
        <v>2296</v>
      </c>
      <c r="B1428" s="110">
        <v>175</v>
      </c>
      <c r="C1428" s="110">
        <v>40</v>
      </c>
      <c r="D1428" s="110">
        <v>22.9</v>
      </c>
      <c r="E1428" s="110">
        <v>50</v>
      </c>
      <c r="F1428" s="110">
        <v>10</v>
      </c>
      <c r="G1428" s="110">
        <v>5.7</v>
      </c>
      <c r="H1428" s="110">
        <v>30</v>
      </c>
      <c r="I1428" s="110">
        <v>37</v>
      </c>
      <c r="J1428" s="110">
        <v>21.1</v>
      </c>
      <c r="K1428" s="110">
        <v>48.6</v>
      </c>
      <c r="L1428" s="110">
        <v>55</v>
      </c>
      <c r="M1428" s="110">
        <v>31.4</v>
      </c>
      <c r="N1428" s="110">
        <v>41.8</v>
      </c>
      <c r="O1428" s="110">
        <v>33</v>
      </c>
      <c r="P1428" s="110">
        <v>18.899999999999999</v>
      </c>
      <c r="Q1428" s="110">
        <v>36.4</v>
      </c>
    </row>
    <row r="1429" spans="1:17" ht="63.75" x14ac:dyDescent="0.2">
      <c r="A1429" s="108" t="s">
        <v>2297</v>
      </c>
      <c r="B1429" s="110">
        <v>197</v>
      </c>
      <c r="C1429" s="110">
        <v>51</v>
      </c>
      <c r="D1429" s="110">
        <v>25.9</v>
      </c>
      <c r="E1429" s="110">
        <v>52.9</v>
      </c>
      <c r="F1429" s="110">
        <v>7</v>
      </c>
      <c r="G1429" s="110">
        <v>3.6</v>
      </c>
      <c r="H1429" s="110">
        <v>57.1</v>
      </c>
      <c r="I1429" s="110">
        <v>48</v>
      </c>
      <c r="J1429" s="110">
        <v>24.4</v>
      </c>
      <c r="K1429" s="110">
        <v>50</v>
      </c>
      <c r="L1429" s="110">
        <v>54</v>
      </c>
      <c r="M1429" s="110">
        <v>27.4</v>
      </c>
      <c r="N1429" s="110">
        <v>38.9</v>
      </c>
      <c r="O1429" s="110">
        <v>37</v>
      </c>
      <c r="P1429" s="110">
        <v>18.8</v>
      </c>
      <c r="Q1429" s="110">
        <v>37.799999999999997</v>
      </c>
    </row>
    <row r="1430" spans="1:17" ht="63.75" x14ac:dyDescent="0.2">
      <c r="A1430" s="108" t="s">
        <v>2298</v>
      </c>
      <c r="B1430" s="110">
        <v>245</v>
      </c>
      <c r="C1430" s="110">
        <v>70</v>
      </c>
      <c r="D1430" s="110">
        <v>28.6</v>
      </c>
      <c r="E1430" s="110">
        <v>51.4</v>
      </c>
      <c r="F1430" s="110">
        <v>20</v>
      </c>
      <c r="G1430" s="110">
        <v>8.1999999999999993</v>
      </c>
      <c r="H1430" s="110">
        <v>40</v>
      </c>
      <c r="I1430" s="110">
        <v>43</v>
      </c>
      <c r="J1430" s="110">
        <v>17.600000000000001</v>
      </c>
      <c r="K1430" s="110">
        <v>48.8</v>
      </c>
      <c r="L1430" s="110">
        <v>82</v>
      </c>
      <c r="M1430" s="110">
        <v>33.5</v>
      </c>
      <c r="N1430" s="110">
        <v>52.4</v>
      </c>
      <c r="O1430" s="110">
        <v>30</v>
      </c>
      <c r="P1430" s="110">
        <v>12.2</v>
      </c>
      <c r="Q1430" s="110">
        <v>43.3</v>
      </c>
    </row>
    <row r="1431" spans="1:17" ht="63.75" x14ac:dyDescent="0.2">
      <c r="A1431" s="108" t="s">
        <v>2299</v>
      </c>
      <c r="B1431" s="110">
        <v>205</v>
      </c>
      <c r="C1431" s="110">
        <v>47</v>
      </c>
      <c r="D1431" s="110">
        <v>22.9</v>
      </c>
      <c r="E1431" s="110">
        <v>42.6</v>
      </c>
      <c r="F1431" s="110">
        <v>7</v>
      </c>
      <c r="G1431" s="110">
        <v>3.4</v>
      </c>
      <c r="H1431" s="110">
        <v>42.9</v>
      </c>
      <c r="I1431" s="110">
        <v>41</v>
      </c>
      <c r="J1431" s="110">
        <v>20</v>
      </c>
      <c r="K1431" s="110">
        <v>43.9</v>
      </c>
      <c r="L1431" s="110">
        <v>84</v>
      </c>
      <c r="M1431" s="110">
        <v>41</v>
      </c>
      <c r="N1431" s="110">
        <v>47.6</v>
      </c>
      <c r="O1431" s="110">
        <v>26</v>
      </c>
      <c r="P1431" s="110">
        <v>12.7</v>
      </c>
      <c r="Q1431" s="110">
        <v>50</v>
      </c>
    </row>
    <row r="1432" spans="1:17" ht="63.75" x14ac:dyDescent="0.2">
      <c r="A1432" s="108" t="s">
        <v>2300</v>
      </c>
      <c r="B1432" s="110">
        <v>378</v>
      </c>
      <c r="C1432" s="110">
        <v>81</v>
      </c>
      <c r="D1432" s="110">
        <v>21.4</v>
      </c>
      <c r="E1432" s="110">
        <v>54.3</v>
      </c>
      <c r="F1432" s="110">
        <v>22</v>
      </c>
      <c r="G1432" s="110">
        <v>5.8</v>
      </c>
      <c r="H1432" s="110">
        <v>31.8</v>
      </c>
      <c r="I1432" s="110">
        <v>79</v>
      </c>
      <c r="J1432" s="110">
        <v>20.9</v>
      </c>
      <c r="K1432" s="110">
        <v>45.6</v>
      </c>
      <c r="L1432" s="110">
        <v>140</v>
      </c>
      <c r="M1432" s="110">
        <v>37</v>
      </c>
      <c r="N1432" s="110">
        <v>47.9</v>
      </c>
      <c r="O1432" s="110">
        <v>56</v>
      </c>
      <c r="P1432" s="110">
        <v>14.8</v>
      </c>
      <c r="Q1432" s="110">
        <v>42.9</v>
      </c>
    </row>
    <row r="1433" spans="1:17" ht="63.75" x14ac:dyDescent="0.2">
      <c r="A1433" s="108" t="s">
        <v>2301</v>
      </c>
      <c r="B1433" s="110">
        <v>156</v>
      </c>
      <c r="C1433" s="110">
        <v>26</v>
      </c>
      <c r="D1433" s="110">
        <v>16.7</v>
      </c>
      <c r="E1433" s="110">
        <v>50</v>
      </c>
      <c r="F1433" s="110">
        <v>10</v>
      </c>
      <c r="G1433" s="110">
        <v>6.4</v>
      </c>
      <c r="H1433" s="110">
        <v>50</v>
      </c>
      <c r="I1433" s="110">
        <v>27</v>
      </c>
      <c r="J1433" s="110">
        <v>17.3</v>
      </c>
      <c r="K1433" s="110">
        <v>48.1</v>
      </c>
      <c r="L1433" s="110">
        <v>55</v>
      </c>
      <c r="M1433" s="110">
        <v>35.299999999999997</v>
      </c>
      <c r="N1433" s="110">
        <v>45.5</v>
      </c>
      <c r="O1433" s="110">
        <v>38</v>
      </c>
      <c r="P1433" s="110">
        <v>24.4</v>
      </c>
      <c r="Q1433" s="110">
        <v>52.6</v>
      </c>
    </row>
    <row r="1434" spans="1:17" ht="51" x14ac:dyDescent="0.2">
      <c r="A1434" s="108" t="s">
        <v>2302</v>
      </c>
      <c r="B1434" s="110">
        <v>232</v>
      </c>
      <c r="C1434" s="110">
        <v>46</v>
      </c>
      <c r="D1434" s="110">
        <v>19.8</v>
      </c>
      <c r="E1434" s="110">
        <v>60.9</v>
      </c>
      <c r="F1434" s="110">
        <v>10</v>
      </c>
      <c r="G1434" s="110">
        <v>4.3</v>
      </c>
      <c r="H1434" s="110">
        <v>30</v>
      </c>
      <c r="I1434" s="110">
        <v>34</v>
      </c>
      <c r="J1434" s="110">
        <v>14.7</v>
      </c>
      <c r="K1434" s="110">
        <v>50</v>
      </c>
      <c r="L1434" s="110">
        <v>84</v>
      </c>
      <c r="M1434" s="110">
        <v>36.200000000000003</v>
      </c>
      <c r="N1434" s="110">
        <v>51.2</v>
      </c>
      <c r="O1434" s="110">
        <v>58</v>
      </c>
      <c r="P1434" s="110">
        <v>25</v>
      </c>
      <c r="Q1434" s="110">
        <v>58.6</v>
      </c>
    </row>
    <row r="1435" spans="1:17" ht="51" x14ac:dyDescent="0.2">
      <c r="A1435" s="108" t="s">
        <v>2303</v>
      </c>
      <c r="B1435" s="110">
        <v>186</v>
      </c>
      <c r="C1435" s="110">
        <v>39</v>
      </c>
      <c r="D1435" s="110">
        <v>21</v>
      </c>
      <c r="E1435" s="110">
        <v>28.2</v>
      </c>
      <c r="F1435" s="110">
        <v>7</v>
      </c>
      <c r="G1435" s="110">
        <v>3.8</v>
      </c>
      <c r="H1435" s="110">
        <v>42.9</v>
      </c>
      <c r="I1435" s="110">
        <v>42</v>
      </c>
      <c r="J1435" s="110">
        <v>22.6</v>
      </c>
      <c r="K1435" s="110">
        <v>42.9</v>
      </c>
      <c r="L1435" s="110">
        <v>61</v>
      </c>
      <c r="M1435" s="110">
        <v>32.799999999999997</v>
      </c>
      <c r="N1435" s="110">
        <v>42.6</v>
      </c>
      <c r="O1435" s="110">
        <v>37</v>
      </c>
      <c r="P1435" s="110">
        <v>19.899999999999999</v>
      </c>
      <c r="Q1435" s="110">
        <v>48.6</v>
      </c>
    </row>
    <row r="1436" spans="1:17" ht="51" x14ac:dyDescent="0.2">
      <c r="A1436" s="108" t="s">
        <v>2304</v>
      </c>
      <c r="B1436" s="110">
        <v>191</v>
      </c>
      <c r="C1436" s="110">
        <v>49</v>
      </c>
      <c r="D1436" s="110">
        <v>25.7</v>
      </c>
      <c r="E1436" s="110">
        <v>57.1</v>
      </c>
      <c r="F1436" s="110">
        <v>10</v>
      </c>
      <c r="G1436" s="110">
        <v>5.2</v>
      </c>
      <c r="H1436" s="110">
        <v>70</v>
      </c>
      <c r="I1436" s="110">
        <v>39</v>
      </c>
      <c r="J1436" s="110">
        <v>20.399999999999999</v>
      </c>
      <c r="K1436" s="110">
        <v>43.6</v>
      </c>
      <c r="L1436" s="110">
        <v>59</v>
      </c>
      <c r="M1436" s="110">
        <v>30.9</v>
      </c>
      <c r="N1436" s="110">
        <v>55.9</v>
      </c>
      <c r="O1436" s="110">
        <v>34</v>
      </c>
      <c r="P1436" s="110">
        <v>17.8</v>
      </c>
      <c r="Q1436" s="110">
        <v>38.200000000000003</v>
      </c>
    </row>
    <row r="1437" spans="1:17" ht="51" x14ac:dyDescent="0.2">
      <c r="A1437" s="108" t="s">
        <v>2305</v>
      </c>
      <c r="B1437" s="110">
        <v>226</v>
      </c>
      <c r="C1437" s="110">
        <v>49</v>
      </c>
      <c r="D1437" s="110">
        <v>21.7</v>
      </c>
      <c r="E1437" s="110">
        <v>51</v>
      </c>
      <c r="F1437" s="110">
        <v>13</v>
      </c>
      <c r="G1437" s="110">
        <v>5.8</v>
      </c>
      <c r="H1437" s="110">
        <v>61.5</v>
      </c>
      <c r="I1437" s="110">
        <v>50</v>
      </c>
      <c r="J1437" s="110">
        <v>22.1</v>
      </c>
      <c r="K1437" s="110">
        <v>46</v>
      </c>
      <c r="L1437" s="110">
        <v>87</v>
      </c>
      <c r="M1437" s="110">
        <v>38.5</v>
      </c>
      <c r="N1437" s="110">
        <v>46</v>
      </c>
      <c r="O1437" s="110">
        <v>27</v>
      </c>
      <c r="P1437" s="110">
        <v>11.9</v>
      </c>
      <c r="Q1437" s="110">
        <v>55.6</v>
      </c>
    </row>
    <row r="1438" spans="1:17" ht="51" x14ac:dyDescent="0.2">
      <c r="A1438" s="108" t="s">
        <v>2306</v>
      </c>
      <c r="B1438" s="110">
        <v>206</v>
      </c>
      <c r="C1438" s="110">
        <v>43</v>
      </c>
      <c r="D1438" s="110">
        <v>20.9</v>
      </c>
      <c r="E1438" s="110">
        <v>53.5</v>
      </c>
      <c r="F1438" s="110">
        <v>12</v>
      </c>
      <c r="G1438" s="110">
        <v>5.8</v>
      </c>
      <c r="H1438" s="110">
        <v>41.7</v>
      </c>
      <c r="I1438" s="110">
        <v>45</v>
      </c>
      <c r="J1438" s="110">
        <v>21.8</v>
      </c>
      <c r="K1438" s="110">
        <v>44.4</v>
      </c>
      <c r="L1438" s="110">
        <v>85</v>
      </c>
      <c r="M1438" s="110">
        <v>41.3</v>
      </c>
      <c r="N1438" s="110">
        <v>45.9</v>
      </c>
      <c r="O1438" s="110">
        <v>21</v>
      </c>
      <c r="P1438" s="110">
        <v>10.199999999999999</v>
      </c>
      <c r="Q1438" s="110">
        <v>47.6</v>
      </c>
    </row>
    <row r="1439" spans="1:17" ht="51" x14ac:dyDescent="0.2">
      <c r="A1439" s="108" t="s">
        <v>2307</v>
      </c>
      <c r="B1439" s="110">
        <v>188</v>
      </c>
      <c r="C1439" s="110">
        <v>41</v>
      </c>
      <c r="D1439" s="110">
        <v>21.8</v>
      </c>
      <c r="E1439" s="110">
        <v>53.7</v>
      </c>
      <c r="F1439" s="110">
        <v>6</v>
      </c>
      <c r="G1439" s="110">
        <v>3.2</v>
      </c>
      <c r="H1439" s="110">
        <v>33.299999999999997</v>
      </c>
      <c r="I1439" s="110">
        <v>29</v>
      </c>
      <c r="J1439" s="110">
        <v>15.4</v>
      </c>
      <c r="K1439" s="110">
        <v>55.2</v>
      </c>
      <c r="L1439" s="110">
        <v>73</v>
      </c>
      <c r="M1439" s="110">
        <v>38.799999999999997</v>
      </c>
      <c r="N1439" s="110">
        <v>46.6</v>
      </c>
      <c r="O1439" s="110">
        <v>39</v>
      </c>
      <c r="P1439" s="110">
        <v>20.7</v>
      </c>
      <c r="Q1439" s="110">
        <v>51.3</v>
      </c>
    </row>
    <row r="1440" spans="1:17" ht="63.75" x14ac:dyDescent="0.2">
      <c r="A1440" s="108" t="s">
        <v>2308</v>
      </c>
      <c r="B1440" s="110">
        <v>201</v>
      </c>
      <c r="C1440" s="110">
        <v>43</v>
      </c>
      <c r="D1440" s="110">
        <v>21.4</v>
      </c>
      <c r="E1440" s="110">
        <v>60.5</v>
      </c>
      <c r="F1440" s="110">
        <v>10</v>
      </c>
      <c r="G1440" s="110">
        <v>5</v>
      </c>
      <c r="H1440" s="110">
        <v>50</v>
      </c>
      <c r="I1440" s="110">
        <v>34</v>
      </c>
      <c r="J1440" s="110">
        <v>16.899999999999999</v>
      </c>
      <c r="K1440" s="110">
        <v>35.299999999999997</v>
      </c>
      <c r="L1440" s="110">
        <v>78</v>
      </c>
      <c r="M1440" s="110">
        <v>38.799999999999997</v>
      </c>
      <c r="N1440" s="110">
        <v>47.4</v>
      </c>
      <c r="O1440" s="110">
        <v>36</v>
      </c>
      <c r="P1440" s="110">
        <v>17.899999999999999</v>
      </c>
      <c r="Q1440" s="110">
        <v>47.2</v>
      </c>
    </row>
    <row r="1441" spans="1:17" ht="51" x14ac:dyDescent="0.2">
      <c r="A1441" s="108" t="s">
        <v>2309</v>
      </c>
      <c r="B1441" s="110">
        <v>226</v>
      </c>
      <c r="C1441" s="110">
        <v>51</v>
      </c>
      <c r="D1441" s="110">
        <v>22.6</v>
      </c>
      <c r="E1441" s="110">
        <v>47.1</v>
      </c>
      <c r="F1441" s="110">
        <v>14</v>
      </c>
      <c r="G1441" s="110">
        <v>6.2</v>
      </c>
      <c r="H1441" s="110">
        <v>50</v>
      </c>
      <c r="I1441" s="110">
        <v>63</v>
      </c>
      <c r="J1441" s="110">
        <v>27.9</v>
      </c>
      <c r="K1441" s="110">
        <v>44.4</v>
      </c>
      <c r="L1441" s="110">
        <v>58</v>
      </c>
      <c r="M1441" s="110">
        <v>25.7</v>
      </c>
      <c r="N1441" s="110">
        <v>41.4</v>
      </c>
      <c r="O1441" s="110">
        <v>40</v>
      </c>
      <c r="P1441" s="110">
        <v>17.7</v>
      </c>
      <c r="Q1441" s="110">
        <v>50</v>
      </c>
    </row>
    <row r="1442" spans="1:17" ht="63.75" x14ac:dyDescent="0.2">
      <c r="A1442" s="108" t="s">
        <v>2310</v>
      </c>
      <c r="B1442" s="110">
        <v>208</v>
      </c>
      <c r="C1442" s="110">
        <v>63</v>
      </c>
      <c r="D1442" s="110">
        <v>30.3</v>
      </c>
      <c r="E1442" s="110">
        <v>58.7</v>
      </c>
      <c r="F1442" s="110">
        <v>15</v>
      </c>
      <c r="G1442" s="110">
        <v>7.2</v>
      </c>
      <c r="H1442" s="110">
        <v>46.7</v>
      </c>
      <c r="I1442" s="110">
        <v>48</v>
      </c>
      <c r="J1442" s="110">
        <v>23.1</v>
      </c>
      <c r="K1442" s="110">
        <v>45.8</v>
      </c>
      <c r="L1442" s="110">
        <v>63</v>
      </c>
      <c r="M1442" s="110">
        <v>30.3</v>
      </c>
      <c r="N1442" s="110">
        <v>47.6</v>
      </c>
      <c r="O1442" s="110">
        <v>19</v>
      </c>
      <c r="P1442" s="110">
        <v>9.1</v>
      </c>
      <c r="Q1442" s="110">
        <v>57.9</v>
      </c>
    </row>
    <row r="1443" spans="1:17" ht="51" x14ac:dyDescent="0.2">
      <c r="A1443" s="108" t="s">
        <v>2311</v>
      </c>
      <c r="B1443" s="110">
        <v>201</v>
      </c>
      <c r="C1443" s="110">
        <v>46</v>
      </c>
      <c r="D1443" s="110">
        <v>22.9</v>
      </c>
      <c r="E1443" s="110">
        <v>54.3</v>
      </c>
      <c r="F1443" s="110">
        <v>20</v>
      </c>
      <c r="G1443" s="110">
        <v>10</v>
      </c>
      <c r="H1443" s="110">
        <v>50</v>
      </c>
      <c r="I1443" s="110">
        <v>35</v>
      </c>
      <c r="J1443" s="110">
        <v>17.399999999999999</v>
      </c>
      <c r="K1443" s="110">
        <v>54.3</v>
      </c>
      <c r="L1443" s="110">
        <v>67</v>
      </c>
      <c r="M1443" s="110">
        <v>33.299999999999997</v>
      </c>
      <c r="N1443" s="110">
        <v>41.8</v>
      </c>
      <c r="O1443" s="110">
        <v>33</v>
      </c>
      <c r="P1443" s="110">
        <v>16.399999999999999</v>
      </c>
      <c r="Q1443" s="110">
        <v>51.5</v>
      </c>
    </row>
    <row r="1444" spans="1:17" ht="63.75" x14ac:dyDescent="0.2">
      <c r="A1444" s="108" t="s">
        <v>2312</v>
      </c>
      <c r="B1444" s="110">
        <v>197</v>
      </c>
      <c r="C1444" s="110">
        <v>51</v>
      </c>
      <c r="D1444" s="110">
        <v>25.9</v>
      </c>
      <c r="E1444" s="110">
        <v>45.1</v>
      </c>
      <c r="F1444" s="110">
        <v>11</v>
      </c>
      <c r="G1444" s="110">
        <v>5.6</v>
      </c>
      <c r="H1444" s="110">
        <v>45.5</v>
      </c>
      <c r="I1444" s="110">
        <v>49</v>
      </c>
      <c r="J1444" s="110">
        <v>24.9</v>
      </c>
      <c r="K1444" s="110">
        <v>42.9</v>
      </c>
      <c r="L1444" s="110">
        <v>58</v>
      </c>
      <c r="M1444" s="110">
        <v>29.4</v>
      </c>
      <c r="N1444" s="110">
        <v>41.4</v>
      </c>
      <c r="O1444" s="110">
        <v>28</v>
      </c>
      <c r="P1444" s="110">
        <v>14.2</v>
      </c>
      <c r="Q1444" s="110">
        <v>42.9</v>
      </c>
    </row>
    <row r="1445" spans="1:17" ht="51" x14ac:dyDescent="0.2">
      <c r="A1445" s="108" t="s">
        <v>2313</v>
      </c>
      <c r="B1445" s="110">
        <v>225</v>
      </c>
      <c r="C1445" s="110">
        <v>57</v>
      </c>
      <c r="D1445" s="110">
        <v>25.3</v>
      </c>
      <c r="E1445" s="110">
        <v>50.9</v>
      </c>
      <c r="F1445" s="110">
        <v>14</v>
      </c>
      <c r="G1445" s="110">
        <v>6.2</v>
      </c>
      <c r="H1445" s="110">
        <v>42.9</v>
      </c>
      <c r="I1445" s="110">
        <v>45</v>
      </c>
      <c r="J1445" s="110">
        <v>20</v>
      </c>
      <c r="K1445" s="110">
        <v>53.3</v>
      </c>
      <c r="L1445" s="110">
        <v>76</v>
      </c>
      <c r="M1445" s="110">
        <v>33.799999999999997</v>
      </c>
      <c r="N1445" s="110">
        <v>47.4</v>
      </c>
      <c r="O1445" s="110">
        <v>33</v>
      </c>
      <c r="P1445" s="110">
        <v>14.7</v>
      </c>
      <c r="Q1445" s="110">
        <v>45.5</v>
      </c>
    </row>
    <row r="1446" spans="1:17" ht="51" x14ac:dyDescent="0.2">
      <c r="A1446" s="108" t="s">
        <v>2314</v>
      </c>
      <c r="B1446" s="110">
        <v>161</v>
      </c>
      <c r="C1446" s="110">
        <v>31</v>
      </c>
      <c r="D1446" s="110">
        <v>19.3</v>
      </c>
      <c r="E1446" s="110">
        <v>35.5</v>
      </c>
      <c r="F1446" s="110">
        <v>14</v>
      </c>
      <c r="G1446" s="110">
        <v>8.6999999999999993</v>
      </c>
      <c r="H1446" s="110">
        <v>42.9</v>
      </c>
      <c r="I1446" s="110">
        <v>32</v>
      </c>
      <c r="J1446" s="110">
        <v>19.899999999999999</v>
      </c>
      <c r="K1446" s="110">
        <v>43.8</v>
      </c>
      <c r="L1446" s="110">
        <v>56</v>
      </c>
      <c r="M1446" s="110">
        <v>34.799999999999997</v>
      </c>
      <c r="N1446" s="110">
        <v>42.9</v>
      </c>
      <c r="O1446" s="110">
        <v>28</v>
      </c>
      <c r="P1446" s="110">
        <v>17.399999999999999</v>
      </c>
      <c r="Q1446" s="110">
        <v>50</v>
      </c>
    </row>
    <row r="1447" spans="1:17" ht="51" x14ac:dyDescent="0.2">
      <c r="A1447" s="108" t="s">
        <v>2315</v>
      </c>
      <c r="B1447" s="110">
        <v>158</v>
      </c>
      <c r="C1447" s="110">
        <v>25</v>
      </c>
      <c r="D1447" s="110">
        <v>15.8</v>
      </c>
      <c r="E1447" s="110">
        <v>44</v>
      </c>
      <c r="F1447" s="110">
        <v>7</v>
      </c>
      <c r="G1447" s="110">
        <v>4.4000000000000004</v>
      </c>
      <c r="H1447" s="110">
        <v>28.6</v>
      </c>
      <c r="I1447" s="110">
        <v>25</v>
      </c>
      <c r="J1447" s="110">
        <v>15.8</v>
      </c>
      <c r="K1447" s="110">
        <v>52</v>
      </c>
      <c r="L1447" s="110">
        <v>58</v>
      </c>
      <c r="M1447" s="110">
        <v>36.700000000000003</v>
      </c>
      <c r="N1447" s="110">
        <v>43.1</v>
      </c>
      <c r="O1447" s="110">
        <v>43</v>
      </c>
      <c r="P1447" s="110">
        <v>27.2</v>
      </c>
      <c r="Q1447" s="110">
        <v>48.8</v>
      </c>
    </row>
    <row r="1448" spans="1:17" ht="51" x14ac:dyDescent="0.2">
      <c r="A1448" s="108" t="s">
        <v>2316</v>
      </c>
      <c r="B1448" s="110">
        <v>179</v>
      </c>
      <c r="C1448" s="110">
        <v>39</v>
      </c>
      <c r="D1448" s="110">
        <v>21.8</v>
      </c>
      <c r="E1448" s="110">
        <v>59</v>
      </c>
      <c r="F1448" s="110">
        <v>8</v>
      </c>
      <c r="G1448" s="110">
        <v>4.5</v>
      </c>
      <c r="H1448" s="110">
        <v>62.5</v>
      </c>
      <c r="I1448" s="110">
        <v>34</v>
      </c>
      <c r="J1448" s="110">
        <v>19</v>
      </c>
      <c r="K1448" s="110">
        <v>44.1</v>
      </c>
      <c r="L1448" s="110">
        <v>70</v>
      </c>
      <c r="M1448" s="110">
        <v>39.1</v>
      </c>
      <c r="N1448" s="110">
        <v>44.3</v>
      </c>
      <c r="O1448" s="110">
        <v>28</v>
      </c>
      <c r="P1448" s="110">
        <v>15.6</v>
      </c>
      <c r="Q1448" s="110">
        <v>50</v>
      </c>
    </row>
    <row r="1449" spans="1:17" ht="63.75" x14ac:dyDescent="0.2">
      <c r="A1449" s="108" t="s">
        <v>2317</v>
      </c>
      <c r="B1449" s="110">
        <v>271</v>
      </c>
      <c r="C1449" s="110">
        <v>55</v>
      </c>
      <c r="D1449" s="110">
        <v>20.3</v>
      </c>
      <c r="E1449" s="110">
        <v>52.7</v>
      </c>
      <c r="F1449" s="110">
        <v>17</v>
      </c>
      <c r="G1449" s="110">
        <v>6.3</v>
      </c>
      <c r="H1449" s="110">
        <v>35.299999999999997</v>
      </c>
      <c r="I1449" s="110">
        <v>57</v>
      </c>
      <c r="J1449" s="110">
        <v>21</v>
      </c>
      <c r="K1449" s="110">
        <v>45.6</v>
      </c>
      <c r="L1449" s="110">
        <v>85</v>
      </c>
      <c r="M1449" s="110">
        <v>31.4</v>
      </c>
      <c r="N1449" s="110">
        <v>49.4</v>
      </c>
      <c r="O1449" s="110">
        <v>57</v>
      </c>
      <c r="P1449" s="110">
        <v>21</v>
      </c>
      <c r="Q1449" s="110">
        <v>50.9</v>
      </c>
    </row>
    <row r="1450" spans="1:17" ht="63.75" x14ac:dyDescent="0.2">
      <c r="A1450" s="108" t="s">
        <v>2318</v>
      </c>
      <c r="B1450" s="110">
        <v>270</v>
      </c>
      <c r="C1450" s="110">
        <v>61</v>
      </c>
      <c r="D1450" s="110">
        <v>22.6</v>
      </c>
      <c r="E1450" s="110">
        <v>59</v>
      </c>
      <c r="F1450" s="110">
        <v>18</v>
      </c>
      <c r="G1450" s="110">
        <v>6.7</v>
      </c>
      <c r="H1450" s="110">
        <v>22.2</v>
      </c>
      <c r="I1450" s="110">
        <v>65</v>
      </c>
      <c r="J1450" s="110">
        <v>24.1</v>
      </c>
      <c r="K1450" s="110">
        <v>50.8</v>
      </c>
      <c r="L1450" s="110">
        <v>83</v>
      </c>
      <c r="M1450" s="110">
        <v>30.7</v>
      </c>
      <c r="N1450" s="110">
        <v>47</v>
      </c>
      <c r="O1450" s="110">
        <v>43</v>
      </c>
      <c r="P1450" s="110">
        <v>15.9</v>
      </c>
      <c r="Q1450" s="110">
        <v>51.2</v>
      </c>
    </row>
    <row r="1451" spans="1:17" ht="51" x14ac:dyDescent="0.2">
      <c r="A1451" s="108" t="s">
        <v>2319</v>
      </c>
      <c r="B1451" s="110">
        <v>284</v>
      </c>
      <c r="C1451" s="110">
        <v>66</v>
      </c>
      <c r="D1451" s="110">
        <v>23.2</v>
      </c>
      <c r="E1451" s="110">
        <v>51.5</v>
      </c>
      <c r="F1451" s="110">
        <v>20</v>
      </c>
      <c r="G1451" s="110">
        <v>7</v>
      </c>
      <c r="H1451" s="110">
        <v>45</v>
      </c>
      <c r="I1451" s="110">
        <v>75</v>
      </c>
      <c r="J1451" s="110">
        <v>26.4</v>
      </c>
      <c r="K1451" s="110">
        <v>49.3</v>
      </c>
      <c r="L1451" s="110">
        <v>85</v>
      </c>
      <c r="M1451" s="110">
        <v>29.9</v>
      </c>
      <c r="N1451" s="110">
        <v>48.2</v>
      </c>
      <c r="O1451" s="110">
        <v>38</v>
      </c>
      <c r="P1451" s="110">
        <v>13.4</v>
      </c>
      <c r="Q1451" s="110">
        <v>47.4</v>
      </c>
    </row>
    <row r="1452" spans="1:17" ht="51" x14ac:dyDescent="0.2">
      <c r="A1452" s="108" t="s">
        <v>2320</v>
      </c>
      <c r="B1452" s="110">
        <v>249</v>
      </c>
      <c r="C1452" s="110">
        <v>56</v>
      </c>
      <c r="D1452" s="110">
        <v>22.5</v>
      </c>
      <c r="E1452" s="110">
        <v>46.4</v>
      </c>
      <c r="F1452" s="110">
        <v>17</v>
      </c>
      <c r="G1452" s="110">
        <v>6.8</v>
      </c>
      <c r="H1452" s="110">
        <v>35.299999999999997</v>
      </c>
      <c r="I1452" s="110">
        <v>51</v>
      </c>
      <c r="J1452" s="110">
        <v>20.5</v>
      </c>
      <c r="K1452" s="110">
        <v>47.1</v>
      </c>
      <c r="L1452" s="110">
        <v>86</v>
      </c>
      <c r="M1452" s="110">
        <v>34.5</v>
      </c>
      <c r="N1452" s="110">
        <v>45.3</v>
      </c>
      <c r="O1452" s="110">
        <v>39</v>
      </c>
      <c r="P1452" s="110">
        <v>15.7</v>
      </c>
      <c r="Q1452" s="110">
        <v>46.2</v>
      </c>
    </row>
    <row r="1453" spans="1:17" ht="63.75" x14ac:dyDescent="0.2">
      <c r="A1453" s="108" t="s">
        <v>2321</v>
      </c>
      <c r="B1453" s="110">
        <v>185</v>
      </c>
      <c r="C1453" s="110">
        <v>34</v>
      </c>
      <c r="D1453" s="110">
        <v>18.399999999999999</v>
      </c>
      <c r="E1453" s="110">
        <v>41.2</v>
      </c>
      <c r="F1453" s="110">
        <v>10</v>
      </c>
      <c r="G1453" s="110">
        <v>5.4</v>
      </c>
      <c r="H1453" s="110">
        <v>40</v>
      </c>
      <c r="I1453" s="110">
        <v>35</v>
      </c>
      <c r="J1453" s="110">
        <v>18.899999999999999</v>
      </c>
      <c r="K1453" s="110">
        <v>51.4</v>
      </c>
      <c r="L1453" s="110">
        <v>59</v>
      </c>
      <c r="M1453" s="110">
        <v>31.9</v>
      </c>
      <c r="N1453" s="110">
        <v>44.1</v>
      </c>
      <c r="O1453" s="110">
        <v>47</v>
      </c>
      <c r="P1453" s="110">
        <v>25.4</v>
      </c>
      <c r="Q1453" s="110">
        <v>46.8</v>
      </c>
    </row>
    <row r="1454" spans="1:17" ht="51" x14ac:dyDescent="0.2">
      <c r="A1454" s="108" t="s">
        <v>2322</v>
      </c>
      <c r="B1454" s="110">
        <v>224</v>
      </c>
      <c r="C1454" s="110">
        <v>55</v>
      </c>
      <c r="D1454" s="110">
        <v>24.6</v>
      </c>
      <c r="E1454" s="110">
        <v>50.9</v>
      </c>
      <c r="F1454" s="110">
        <v>14</v>
      </c>
      <c r="G1454" s="110">
        <v>6.3</v>
      </c>
      <c r="H1454" s="110">
        <v>28.6</v>
      </c>
      <c r="I1454" s="110">
        <v>46</v>
      </c>
      <c r="J1454" s="110">
        <v>20.5</v>
      </c>
      <c r="K1454" s="110">
        <v>47.8</v>
      </c>
      <c r="L1454" s="110">
        <v>84</v>
      </c>
      <c r="M1454" s="110">
        <v>37.5</v>
      </c>
      <c r="N1454" s="110">
        <v>42.9</v>
      </c>
      <c r="O1454" s="110">
        <v>25</v>
      </c>
      <c r="P1454" s="110">
        <v>11.2</v>
      </c>
      <c r="Q1454" s="110">
        <v>52</v>
      </c>
    </row>
    <row r="1455" spans="1:17" ht="51" x14ac:dyDescent="0.2">
      <c r="A1455" s="108" t="s">
        <v>2323</v>
      </c>
      <c r="B1455" s="109">
        <v>1772</v>
      </c>
      <c r="C1455" s="110">
        <v>391</v>
      </c>
      <c r="D1455" s="110">
        <v>22.1</v>
      </c>
      <c r="E1455" s="110">
        <v>47.6</v>
      </c>
      <c r="F1455" s="110">
        <v>113</v>
      </c>
      <c r="G1455" s="110">
        <v>6.4</v>
      </c>
      <c r="H1455" s="110">
        <v>47.8</v>
      </c>
      <c r="I1455" s="110">
        <v>285</v>
      </c>
      <c r="J1455" s="110">
        <v>16.100000000000001</v>
      </c>
      <c r="K1455" s="110">
        <v>50.5</v>
      </c>
      <c r="L1455" s="110">
        <v>730</v>
      </c>
      <c r="M1455" s="110">
        <v>41.2</v>
      </c>
      <c r="N1455" s="110">
        <v>49.5</v>
      </c>
      <c r="O1455" s="110">
        <v>253</v>
      </c>
      <c r="P1455" s="110">
        <v>14.3</v>
      </c>
      <c r="Q1455" s="110">
        <v>45.8</v>
      </c>
    </row>
    <row r="1456" spans="1:17" ht="51" x14ac:dyDescent="0.2">
      <c r="A1456" s="108" t="s">
        <v>2324</v>
      </c>
      <c r="B1456" s="109">
        <v>1215</v>
      </c>
      <c r="C1456" s="110">
        <v>310</v>
      </c>
      <c r="D1456" s="110">
        <v>25.5</v>
      </c>
      <c r="E1456" s="110">
        <v>51</v>
      </c>
      <c r="F1456" s="110">
        <v>68</v>
      </c>
      <c r="G1456" s="110">
        <v>5.6</v>
      </c>
      <c r="H1456" s="110">
        <v>50</v>
      </c>
      <c r="I1456" s="110">
        <v>279</v>
      </c>
      <c r="J1456" s="110">
        <v>23</v>
      </c>
      <c r="K1456" s="110">
        <v>47.3</v>
      </c>
      <c r="L1456" s="110">
        <v>412</v>
      </c>
      <c r="M1456" s="110">
        <v>33.9</v>
      </c>
      <c r="N1456" s="110">
        <v>49.8</v>
      </c>
      <c r="O1456" s="110">
        <v>146</v>
      </c>
      <c r="P1456" s="110">
        <v>12</v>
      </c>
      <c r="Q1456" s="110">
        <v>55.5</v>
      </c>
    </row>
    <row r="1457" spans="1:17" ht="38.25" x14ac:dyDescent="0.2">
      <c r="A1457" s="108" t="s">
        <v>2325</v>
      </c>
      <c r="B1457" s="110">
        <v>859</v>
      </c>
      <c r="C1457" s="110">
        <v>213</v>
      </c>
      <c r="D1457" s="110">
        <v>24.8</v>
      </c>
      <c r="E1457" s="110">
        <v>48.4</v>
      </c>
      <c r="F1457" s="110">
        <v>44</v>
      </c>
      <c r="G1457" s="110">
        <v>5.0999999999999996</v>
      </c>
      <c r="H1457" s="110">
        <v>45.5</v>
      </c>
      <c r="I1457" s="110">
        <v>195</v>
      </c>
      <c r="J1457" s="110">
        <v>22.7</v>
      </c>
      <c r="K1457" s="110">
        <v>49.7</v>
      </c>
      <c r="L1457" s="110">
        <v>279</v>
      </c>
      <c r="M1457" s="110">
        <v>32.5</v>
      </c>
      <c r="N1457" s="110">
        <v>45.2</v>
      </c>
      <c r="O1457" s="110">
        <v>128</v>
      </c>
      <c r="P1457" s="110">
        <v>14.9</v>
      </c>
      <c r="Q1457" s="110">
        <v>44.5</v>
      </c>
    </row>
    <row r="1458" spans="1:17" ht="38.25" x14ac:dyDescent="0.2">
      <c r="A1458" s="108" t="s">
        <v>2326</v>
      </c>
      <c r="B1458" s="109">
        <v>1233</v>
      </c>
      <c r="C1458" s="110">
        <v>313</v>
      </c>
      <c r="D1458" s="110">
        <v>25.4</v>
      </c>
      <c r="E1458" s="110">
        <v>46.3</v>
      </c>
      <c r="F1458" s="110">
        <v>70</v>
      </c>
      <c r="G1458" s="110">
        <v>5.7</v>
      </c>
      <c r="H1458" s="110">
        <v>44.3</v>
      </c>
      <c r="I1458" s="110">
        <v>249</v>
      </c>
      <c r="J1458" s="110">
        <v>20.2</v>
      </c>
      <c r="K1458" s="110">
        <v>51.8</v>
      </c>
      <c r="L1458" s="110">
        <v>447</v>
      </c>
      <c r="M1458" s="110">
        <v>36.299999999999997</v>
      </c>
      <c r="N1458" s="110">
        <v>47.2</v>
      </c>
      <c r="O1458" s="110">
        <v>154</v>
      </c>
      <c r="P1458" s="110">
        <v>12.5</v>
      </c>
      <c r="Q1458" s="110">
        <v>46.8</v>
      </c>
    </row>
    <row r="1459" spans="1:17" ht="51" x14ac:dyDescent="0.2">
      <c r="A1459" s="108" t="s">
        <v>2327</v>
      </c>
      <c r="B1459" s="110">
        <v>697</v>
      </c>
      <c r="C1459" s="110">
        <v>161</v>
      </c>
      <c r="D1459" s="110">
        <v>23.1</v>
      </c>
      <c r="E1459" s="110">
        <v>53.4</v>
      </c>
      <c r="F1459" s="110">
        <v>46</v>
      </c>
      <c r="G1459" s="110">
        <v>6.6</v>
      </c>
      <c r="H1459" s="110">
        <v>43.5</v>
      </c>
      <c r="I1459" s="110">
        <v>153</v>
      </c>
      <c r="J1459" s="110">
        <v>22</v>
      </c>
      <c r="K1459" s="110">
        <v>51</v>
      </c>
      <c r="L1459" s="110">
        <v>249</v>
      </c>
      <c r="M1459" s="110">
        <v>35.700000000000003</v>
      </c>
      <c r="N1459" s="110">
        <v>45.8</v>
      </c>
      <c r="O1459" s="110">
        <v>88</v>
      </c>
      <c r="P1459" s="110">
        <v>12.6</v>
      </c>
      <c r="Q1459" s="110">
        <v>58</v>
      </c>
    </row>
    <row r="1460" spans="1:17" ht="51" x14ac:dyDescent="0.2">
      <c r="A1460" s="108" t="s">
        <v>2328</v>
      </c>
      <c r="B1460" s="110">
        <v>842</v>
      </c>
      <c r="C1460" s="110">
        <v>215</v>
      </c>
      <c r="D1460" s="110">
        <v>25.5</v>
      </c>
      <c r="E1460" s="110">
        <v>54.9</v>
      </c>
      <c r="F1460" s="110">
        <v>52</v>
      </c>
      <c r="G1460" s="110">
        <v>6.2</v>
      </c>
      <c r="H1460" s="110">
        <v>51.9</v>
      </c>
      <c r="I1460" s="110">
        <v>165</v>
      </c>
      <c r="J1460" s="110">
        <v>19.600000000000001</v>
      </c>
      <c r="K1460" s="110">
        <v>50.3</v>
      </c>
      <c r="L1460" s="110">
        <v>310</v>
      </c>
      <c r="M1460" s="110">
        <v>36.799999999999997</v>
      </c>
      <c r="N1460" s="110">
        <v>48.4</v>
      </c>
      <c r="O1460" s="110">
        <v>100</v>
      </c>
      <c r="P1460" s="110">
        <v>11.9</v>
      </c>
      <c r="Q1460" s="110">
        <v>51</v>
      </c>
    </row>
    <row r="1461" spans="1:17" ht="38.25" x14ac:dyDescent="0.2">
      <c r="A1461" s="108" t="s">
        <v>2329</v>
      </c>
      <c r="B1461" s="110">
        <v>416</v>
      </c>
      <c r="C1461" s="110">
        <v>103</v>
      </c>
      <c r="D1461" s="110">
        <v>24.8</v>
      </c>
      <c r="E1461" s="110">
        <v>52.4</v>
      </c>
      <c r="F1461" s="110">
        <v>35</v>
      </c>
      <c r="G1461" s="110">
        <v>8.4</v>
      </c>
      <c r="H1461" s="110">
        <v>54.3</v>
      </c>
      <c r="I1461" s="110">
        <v>85</v>
      </c>
      <c r="J1461" s="110">
        <v>20.399999999999999</v>
      </c>
      <c r="K1461" s="110">
        <v>49.4</v>
      </c>
      <c r="L1461" s="110">
        <v>140</v>
      </c>
      <c r="M1461" s="110">
        <v>33.700000000000003</v>
      </c>
      <c r="N1461" s="110">
        <v>46.4</v>
      </c>
      <c r="O1461" s="110">
        <v>53</v>
      </c>
      <c r="P1461" s="110">
        <v>12.7</v>
      </c>
      <c r="Q1461" s="110">
        <v>47.2</v>
      </c>
    </row>
    <row r="1462" spans="1:17" ht="51" x14ac:dyDescent="0.2">
      <c r="A1462" s="108" t="s">
        <v>2330</v>
      </c>
      <c r="B1462" s="109">
        <v>1137</v>
      </c>
      <c r="C1462" s="110">
        <v>229</v>
      </c>
      <c r="D1462" s="110">
        <v>20.100000000000001</v>
      </c>
      <c r="E1462" s="110">
        <v>49.3</v>
      </c>
      <c r="F1462" s="110">
        <v>51</v>
      </c>
      <c r="G1462" s="110">
        <v>4.5</v>
      </c>
      <c r="H1462" s="110">
        <v>45.1</v>
      </c>
      <c r="I1462" s="110">
        <v>238</v>
      </c>
      <c r="J1462" s="110">
        <v>20.9</v>
      </c>
      <c r="K1462" s="110">
        <v>48.3</v>
      </c>
      <c r="L1462" s="110">
        <v>437</v>
      </c>
      <c r="M1462" s="110">
        <v>38.4</v>
      </c>
      <c r="N1462" s="110">
        <v>48.3</v>
      </c>
      <c r="O1462" s="110">
        <v>182</v>
      </c>
      <c r="P1462" s="110">
        <v>16</v>
      </c>
      <c r="Q1462" s="110">
        <v>47.3</v>
      </c>
    </row>
    <row r="1463" spans="1:17" ht="38.25" x14ac:dyDescent="0.2">
      <c r="A1463" s="108" t="s">
        <v>2331</v>
      </c>
      <c r="B1463" s="110">
        <v>953</v>
      </c>
      <c r="C1463" s="110">
        <v>220</v>
      </c>
      <c r="D1463" s="110">
        <v>23.1</v>
      </c>
      <c r="E1463" s="110">
        <v>44.1</v>
      </c>
      <c r="F1463" s="110">
        <v>50</v>
      </c>
      <c r="G1463" s="110">
        <v>5.2</v>
      </c>
      <c r="H1463" s="110">
        <v>42</v>
      </c>
      <c r="I1463" s="110">
        <v>185</v>
      </c>
      <c r="J1463" s="110">
        <v>19.399999999999999</v>
      </c>
      <c r="K1463" s="110">
        <v>51.9</v>
      </c>
      <c r="L1463" s="110">
        <v>375</v>
      </c>
      <c r="M1463" s="110">
        <v>39.299999999999997</v>
      </c>
      <c r="N1463" s="110">
        <v>46.7</v>
      </c>
      <c r="O1463" s="110">
        <v>123</v>
      </c>
      <c r="P1463" s="110">
        <v>12.9</v>
      </c>
      <c r="Q1463" s="110">
        <v>53.7</v>
      </c>
    </row>
    <row r="1464" spans="1:17" ht="38.25" x14ac:dyDescent="0.2">
      <c r="A1464" s="108" t="s">
        <v>2332</v>
      </c>
      <c r="B1464" s="109">
        <v>1320</v>
      </c>
      <c r="C1464" s="110">
        <v>278</v>
      </c>
      <c r="D1464" s="110">
        <v>21.1</v>
      </c>
      <c r="E1464" s="110">
        <v>51.4</v>
      </c>
      <c r="F1464" s="110">
        <v>96</v>
      </c>
      <c r="G1464" s="110">
        <v>7.3</v>
      </c>
      <c r="H1464" s="110">
        <v>41.7</v>
      </c>
      <c r="I1464" s="110">
        <v>264</v>
      </c>
      <c r="J1464" s="110">
        <v>20</v>
      </c>
      <c r="K1464" s="110">
        <v>49.6</v>
      </c>
      <c r="L1464" s="110">
        <v>472</v>
      </c>
      <c r="M1464" s="110">
        <v>35.799999999999997</v>
      </c>
      <c r="N1464" s="110">
        <v>48.9</v>
      </c>
      <c r="O1464" s="110">
        <v>210</v>
      </c>
      <c r="P1464" s="110">
        <v>15.9</v>
      </c>
      <c r="Q1464" s="110">
        <v>50.5</v>
      </c>
    </row>
    <row r="1465" spans="1:17" ht="38.25" x14ac:dyDescent="0.2">
      <c r="A1465" s="108" t="s">
        <v>2333</v>
      </c>
      <c r="B1465" s="109">
        <v>1768</v>
      </c>
      <c r="C1465" s="110">
        <v>433</v>
      </c>
      <c r="D1465" s="110">
        <v>24.5</v>
      </c>
      <c r="E1465" s="110">
        <v>48.5</v>
      </c>
      <c r="F1465" s="110">
        <v>87</v>
      </c>
      <c r="G1465" s="110">
        <v>4.9000000000000004</v>
      </c>
      <c r="H1465" s="110">
        <v>37.9</v>
      </c>
      <c r="I1465" s="110">
        <v>366</v>
      </c>
      <c r="J1465" s="110">
        <v>20.7</v>
      </c>
      <c r="K1465" s="110">
        <v>52.7</v>
      </c>
      <c r="L1465" s="110">
        <v>640</v>
      </c>
      <c r="M1465" s="110">
        <v>36.200000000000003</v>
      </c>
      <c r="N1465" s="110">
        <v>48.1</v>
      </c>
      <c r="O1465" s="110">
        <v>242</v>
      </c>
      <c r="P1465" s="110">
        <v>13.7</v>
      </c>
      <c r="Q1465" s="110">
        <v>46.3</v>
      </c>
    </row>
    <row r="1466" spans="1:17" ht="38.25" x14ac:dyDescent="0.2">
      <c r="A1466" s="108" t="s">
        <v>2334</v>
      </c>
      <c r="B1466" s="109">
        <v>1594</v>
      </c>
      <c r="C1466" s="110">
        <v>337</v>
      </c>
      <c r="D1466" s="110">
        <v>21.1</v>
      </c>
      <c r="E1466" s="110">
        <v>48.4</v>
      </c>
      <c r="F1466" s="110">
        <v>100</v>
      </c>
      <c r="G1466" s="110">
        <v>6.3</v>
      </c>
      <c r="H1466" s="110">
        <v>45</v>
      </c>
      <c r="I1466" s="110">
        <v>342</v>
      </c>
      <c r="J1466" s="110">
        <v>21.5</v>
      </c>
      <c r="K1466" s="110">
        <v>45.3</v>
      </c>
      <c r="L1466" s="110">
        <v>555</v>
      </c>
      <c r="M1466" s="110">
        <v>34.799999999999997</v>
      </c>
      <c r="N1466" s="110">
        <v>51.7</v>
      </c>
      <c r="O1466" s="110">
        <v>260</v>
      </c>
      <c r="P1466" s="110">
        <v>16.3</v>
      </c>
      <c r="Q1466" s="110">
        <v>43.8</v>
      </c>
    </row>
    <row r="1467" spans="1:17" ht="51" x14ac:dyDescent="0.2">
      <c r="A1467" s="108" t="s">
        <v>2335</v>
      </c>
      <c r="B1467" s="109">
        <v>1237</v>
      </c>
      <c r="C1467" s="110">
        <v>296</v>
      </c>
      <c r="D1467" s="110">
        <v>23.9</v>
      </c>
      <c r="E1467" s="110">
        <v>46.6</v>
      </c>
      <c r="F1467" s="110">
        <v>100</v>
      </c>
      <c r="G1467" s="110">
        <v>8.1</v>
      </c>
      <c r="H1467" s="110">
        <v>44</v>
      </c>
      <c r="I1467" s="110">
        <v>267</v>
      </c>
      <c r="J1467" s="110">
        <v>21.6</v>
      </c>
      <c r="K1467" s="110">
        <v>49.8</v>
      </c>
      <c r="L1467" s="110">
        <v>415</v>
      </c>
      <c r="M1467" s="110">
        <v>33.5</v>
      </c>
      <c r="N1467" s="110">
        <v>46.5</v>
      </c>
      <c r="O1467" s="110">
        <v>159</v>
      </c>
      <c r="P1467" s="110">
        <v>12.9</v>
      </c>
      <c r="Q1467" s="110">
        <v>51.6</v>
      </c>
    </row>
    <row r="1468" spans="1:17" ht="51" x14ac:dyDescent="0.2">
      <c r="A1468" s="108" t="s">
        <v>2336</v>
      </c>
      <c r="B1468" s="110">
        <v>551</v>
      </c>
      <c r="C1468" s="110">
        <v>148</v>
      </c>
      <c r="D1468" s="110">
        <v>26.9</v>
      </c>
      <c r="E1468" s="110">
        <v>50.7</v>
      </c>
      <c r="F1468" s="110">
        <v>48</v>
      </c>
      <c r="G1468" s="110">
        <v>8.6999999999999993</v>
      </c>
      <c r="H1468" s="110">
        <v>47.9</v>
      </c>
      <c r="I1468" s="110">
        <v>100</v>
      </c>
      <c r="J1468" s="110">
        <v>18.100000000000001</v>
      </c>
      <c r="K1468" s="110">
        <v>49</v>
      </c>
      <c r="L1468" s="110">
        <v>211</v>
      </c>
      <c r="M1468" s="110">
        <v>38.299999999999997</v>
      </c>
      <c r="N1468" s="110">
        <v>48.3</v>
      </c>
      <c r="O1468" s="110">
        <v>44</v>
      </c>
      <c r="P1468" s="110">
        <v>8</v>
      </c>
      <c r="Q1468" s="110">
        <v>43.2</v>
      </c>
    </row>
    <row r="1469" spans="1:17" ht="51" x14ac:dyDescent="0.2">
      <c r="A1469" s="108" t="s">
        <v>2337</v>
      </c>
      <c r="B1469" s="110">
        <v>199</v>
      </c>
      <c r="C1469" s="110">
        <v>58</v>
      </c>
      <c r="D1469" s="110">
        <v>29.1</v>
      </c>
      <c r="E1469" s="110">
        <v>43.1</v>
      </c>
      <c r="F1469" s="110">
        <v>6</v>
      </c>
      <c r="G1469" s="110">
        <v>3</v>
      </c>
      <c r="H1469" s="110">
        <v>50</v>
      </c>
      <c r="I1469" s="110">
        <v>40</v>
      </c>
      <c r="J1469" s="110">
        <v>20.100000000000001</v>
      </c>
      <c r="K1469" s="110">
        <v>47.5</v>
      </c>
      <c r="L1469" s="110">
        <v>62</v>
      </c>
      <c r="M1469" s="110">
        <v>31.2</v>
      </c>
      <c r="N1469" s="110">
        <v>48.4</v>
      </c>
      <c r="O1469" s="110">
        <v>33</v>
      </c>
      <c r="P1469" s="110">
        <v>16.600000000000001</v>
      </c>
      <c r="Q1469" s="110">
        <v>48.5</v>
      </c>
    </row>
    <row r="1470" spans="1:17" ht="51" x14ac:dyDescent="0.2">
      <c r="A1470" s="108" t="s">
        <v>2338</v>
      </c>
      <c r="B1470" s="110">
        <v>386</v>
      </c>
      <c r="C1470" s="110">
        <v>113</v>
      </c>
      <c r="D1470" s="110">
        <v>29.3</v>
      </c>
      <c r="E1470" s="110">
        <v>50.4</v>
      </c>
      <c r="F1470" s="110">
        <v>22</v>
      </c>
      <c r="G1470" s="110">
        <v>5.7</v>
      </c>
      <c r="H1470" s="110">
        <v>36.4</v>
      </c>
      <c r="I1470" s="110">
        <v>78</v>
      </c>
      <c r="J1470" s="110">
        <v>20.2</v>
      </c>
      <c r="K1470" s="110">
        <v>47.4</v>
      </c>
      <c r="L1470" s="110">
        <v>123</v>
      </c>
      <c r="M1470" s="110">
        <v>31.9</v>
      </c>
      <c r="N1470" s="110">
        <v>47.2</v>
      </c>
      <c r="O1470" s="110">
        <v>50</v>
      </c>
      <c r="P1470" s="110">
        <v>13</v>
      </c>
      <c r="Q1470" s="110">
        <v>52</v>
      </c>
    </row>
    <row r="1471" spans="1:17" ht="38.25" x14ac:dyDescent="0.2">
      <c r="A1471" s="108" t="s">
        <v>2339</v>
      </c>
      <c r="B1471" s="110">
        <v>277</v>
      </c>
      <c r="C1471" s="110">
        <v>82</v>
      </c>
      <c r="D1471" s="110">
        <v>29.6</v>
      </c>
      <c r="E1471" s="110">
        <v>48.8</v>
      </c>
      <c r="F1471" s="110">
        <v>13</v>
      </c>
      <c r="G1471" s="110">
        <v>4.7</v>
      </c>
      <c r="H1471" s="110">
        <v>53.8</v>
      </c>
      <c r="I1471" s="110">
        <v>64</v>
      </c>
      <c r="J1471" s="110">
        <v>23.1</v>
      </c>
      <c r="K1471" s="110">
        <v>54.7</v>
      </c>
      <c r="L1471" s="110">
        <v>84</v>
      </c>
      <c r="M1471" s="110">
        <v>30.3</v>
      </c>
      <c r="N1471" s="110">
        <v>42.9</v>
      </c>
      <c r="O1471" s="110">
        <v>34</v>
      </c>
      <c r="P1471" s="110">
        <v>12.3</v>
      </c>
      <c r="Q1471" s="110">
        <v>50</v>
      </c>
    </row>
    <row r="1472" spans="1:17" ht="38.25" x14ac:dyDescent="0.2">
      <c r="A1472" s="108" t="s">
        <v>2340</v>
      </c>
      <c r="B1472" s="110">
        <v>173</v>
      </c>
      <c r="C1472" s="110">
        <v>45</v>
      </c>
      <c r="D1472" s="110">
        <v>26</v>
      </c>
      <c r="E1472" s="110">
        <v>46.7</v>
      </c>
      <c r="F1472" s="110">
        <v>6</v>
      </c>
      <c r="G1472" s="110">
        <v>3.5</v>
      </c>
      <c r="H1472" s="110">
        <v>16.7</v>
      </c>
      <c r="I1472" s="110">
        <v>38</v>
      </c>
      <c r="J1472" s="110">
        <v>22</v>
      </c>
      <c r="K1472" s="110">
        <v>50</v>
      </c>
      <c r="L1472" s="110">
        <v>53</v>
      </c>
      <c r="M1472" s="110">
        <v>30.6</v>
      </c>
      <c r="N1472" s="110">
        <v>45.3</v>
      </c>
      <c r="O1472" s="110">
        <v>31</v>
      </c>
      <c r="P1472" s="110">
        <v>17.899999999999999</v>
      </c>
      <c r="Q1472" s="110">
        <v>41.9</v>
      </c>
    </row>
    <row r="1473" spans="1:17" ht="63.75" x14ac:dyDescent="0.2">
      <c r="A1473" s="108" t="s">
        <v>2341</v>
      </c>
      <c r="B1473" s="110">
        <v>247</v>
      </c>
      <c r="C1473" s="110">
        <v>70</v>
      </c>
      <c r="D1473" s="110">
        <v>28.3</v>
      </c>
      <c r="E1473" s="110">
        <v>51.4</v>
      </c>
      <c r="F1473" s="110">
        <v>13</v>
      </c>
      <c r="G1473" s="110">
        <v>5.3</v>
      </c>
      <c r="H1473" s="110">
        <v>53.8</v>
      </c>
      <c r="I1473" s="110">
        <v>54</v>
      </c>
      <c r="J1473" s="110">
        <v>21.9</v>
      </c>
      <c r="K1473" s="110">
        <v>50</v>
      </c>
      <c r="L1473" s="110">
        <v>81</v>
      </c>
      <c r="M1473" s="110">
        <v>32.799999999999997</v>
      </c>
      <c r="N1473" s="110">
        <v>46.9</v>
      </c>
      <c r="O1473" s="110">
        <v>29</v>
      </c>
      <c r="P1473" s="110">
        <v>11.7</v>
      </c>
      <c r="Q1473" s="110">
        <v>55.2</v>
      </c>
    </row>
    <row r="1474" spans="1:17" ht="51" x14ac:dyDescent="0.2">
      <c r="A1474" s="108" t="s">
        <v>2342</v>
      </c>
      <c r="B1474" s="110">
        <v>479</v>
      </c>
      <c r="C1474" s="110">
        <v>134</v>
      </c>
      <c r="D1474" s="110">
        <v>28</v>
      </c>
      <c r="E1474" s="110">
        <v>44</v>
      </c>
      <c r="F1474" s="110">
        <v>27</v>
      </c>
      <c r="G1474" s="110">
        <v>5.6</v>
      </c>
      <c r="H1474" s="110">
        <v>29.6</v>
      </c>
      <c r="I1474" s="110">
        <v>89</v>
      </c>
      <c r="J1474" s="110">
        <v>18.600000000000001</v>
      </c>
      <c r="K1474" s="110">
        <v>48.3</v>
      </c>
      <c r="L1474" s="110">
        <v>151</v>
      </c>
      <c r="M1474" s="110">
        <v>31.5</v>
      </c>
      <c r="N1474" s="110">
        <v>49.7</v>
      </c>
      <c r="O1474" s="110">
        <v>78</v>
      </c>
      <c r="P1474" s="110">
        <v>16.3</v>
      </c>
      <c r="Q1474" s="110">
        <v>43.6</v>
      </c>
    </row>
    <row r="1475" spans="1:17" ht="63.75" x14ac:dyDescent="0.2">
      <c r="A1475" s="108" t="s">
        <v>2343</v>
      </c>
      <c r="B1475" s="110">
        <v>212</v>
      </c>
      <c r="C1475" s="110">
        <v>54</v>
      </c>
      <c r="D1475" s="110">
        <v>25.5</v>
      </c>
      <c r="E1475" s="110">
        <v>48.1</v>
      </c>
      <c r="F1475" s="110">
        <v>7</v>
      </c>
      <c r="G1475" s="110">
        <v>3.3</v>
      </c>
      <c r="H1475" s="110">
        <v>57.1</v>
      </c>
      <c r="I1475" s="110">
        <v>46</v>
      </c>
      <c r="J1475" s="110">
        <v>21.7</v>
      </c>
      <c r="K1475" s="110">
        <v>50</v>
      </c>
      <c r="L1475" s="110">
        <v>83</v>
      </c>
      <c r="M1475" s="110">
        <v>39.200000000000003</v>
      </c>
      <c r="N1475" s="110">
        <v>47</v>
      </c>
      <c r="O1475" s="110">
        <v>22</v>
      </c>
      <c r="P1475" s="110">
        <v>10.4</v>
      </c>
      <c r="Q1475" s="110">
        <v>50</v>
      </c>
    </row>
    <row r="1476" spans="1:17" ht="38.25" x14ac:dyDescent="0.2">
      <c r="A1476" s="108" t="s">
        <v>2344</v>
      </c>
      <c r="B1476" s="110">
        <v>382</v>
      </c>
      <c r="C1476" s="110">
        <v>101</v>
      </c>
      <c r="D1476" s="110">
        <v>26.4</v>
      </c>
      <c r="E1476" s="110">
        <v>48.5</v>
      </c>
      <c r="F1476" s="110">
        <v>23</v>
      </c>
      <c r="G1476" s="110">
        <v>6</v>
      </c>
      <c r="H1476" s="110">
        <v>43.5</v>
      </c>
      <c r="I1476" s="110">
        <v>89</v>
      </c>
      <c r="J1476" s="110">
        <v>23.3</v>
      </c>
      <c r="K1476" s="110">
        <v>42.7</v>
      </c>
      <c r="L1476" s="110">
        <v>124</v>
      </c>
      <c r="M1476" s="110">
        <v>32.5</v>
      </c>
      <c r="N1476" s="110">
        <v>46.8</v>
      </c>
      <c r="O1476" s="110">
        <v>45</v>
      </c>
      <c r="P1476" s="110">
        <v>11.8</v>
      </c>
      <c r="Q1476" s="110">
        <v>46.7</v>
      </c>
    </row>
    <row r="1477" spans="1:17" ht="38.25" x14ac:dyDescent="0.2">
      <c r="A1477" s="108" t="s">
        <v>2345</v>
      </c>
      <c r="B1477" s="110">
        <v>252</v>
      </c>
      <c r="C1477" s="110">
        <v>75</v>
      </c>
      <c r="D1477" s="110">
        <v>29.8</v>
      </c>
      <c r="E1477" s="110">
        <v>52</v>
      </c>
      <c r="F1477" s="110">
        <v>10</v>
      </c>
      <c r="G1477" s="110">
        <v>4</v>
      </c>
      <c r="H1477" s="110">
        <v>30</v>
      </c>
      <c r="I1477" s="110">
        <v>57</v>
      </c>
      <c r="J1477" s="110">
        <v>22.6</v>
      </c>
      <c r="K1477" s="110">
        <v>50.9</v>
      </c>
      <c r="L1477" s="110">
        <v>88</v>
      </c>
      <c r="M1477" s="110">
        <v>34.9</v>
      </c>
      <c r="N1477" s="110">
        <v>45.5</v>
      </c>
      <c r="O1477" s="110">
        <v>22</v>
      </c>
      <c r="P1477" s="110">
        <v>8.6999999999999993</v>
      </c>
      <c r="Q1477" s="110">
        <v>45.5</v>
      </c>
    </row>
    <row r="1478" spans="1:17" ht="51" x14ac:dyDescent="0.2">
      <c r="A1478" s="108" t="s">
        <v>2346</v>
      </c>
      <c r="B1478" s="110">
        <v>216</v>
      </c>
      <c r="C1478" s="110">
        <v>62</v>
      </c>
      <c r="D1478" s="110">
        <v>28.7</v>
      </c>
      <c r="E1478" s="110">
        <v>48.4</v>
      </c>
      <c r="F1478" s="110">
        <v>9</v>
      </c>
      <c r="G1478" s="110">
        <v>4.2</v>
      </c>
      <c r="H1478" s="110">
        <v>22.2</v>
      </c>
      <c r="I1478" s="110">
        <v>47</v>
      </c>
      <c r="J1478" s="110">
        <v>21.8</v>
      </c>
      <c r="K1478" s="110">
        <v>51.1</v>
      </c>
      <c r="L1478" s="110">
        <v>63</v>
      </c>
      <c r="M1478" s="110">
        <v>29.2</v>
      </c>
      <c r="N1478" s="110">
        <v>46</v>
      </c>
      <c r="O1478" s="110">
        <v>35</v>
      </c>
      <c r="P1478" s="110">
        <v>16.2</v>
      </c>
      <c r="Q1478" s="110">
        <v>54.3</v>
      </c>
    </row>
    <row r="1479" spans="1:17" ht="63.75" x14ac:dyDescent="0.2">
      <c r="A1479" s="108" t="s">
        <v>2347</v>
      </c>
      <c r="B1479" s="110">
        <v>252</v>
      </c>
      <c r="C1479" s="110">
        <v>65</v>
      </c>
      <c r="D1479" s="110">
        <v>25.8</v>
      </c>
      <c r="E1479" s="110">
        <v>52.3</v>
      </c>
      <c r="F1479" s="110">
        <v>23</v>
      </c>
      <c r="G1479" s="110">
        <v>9.1</v>
      </c>
      <c r="H1479" s="110">
        <v>52.2</v>
      </c>
      <c r="I1479" s="110">
        <v>48</v>
      </c>
      <c r="J1479" s="110">
        <v>19</v>
      </c>
      <c r="K1479" s="110">
        <v>50</v>
      </c>
      <c r="L1479" s="110">
        <v>88</v>
      </c>
      <c r="M1479" s="110">
        <v>34.9</v>
      </c>
      <c r="N1479" s="110">
        <v>45.5</v>
      </c>
      <c r="O1479" s="110">
        <v>28</v>
      </c>
      <c r="P1479" s="110">
        <v>11.1</v>
      </c>
      <c r="Q1479" s="110">
        <v>46.4</v>
      </c>
    </row>
    <row r="1480" spans="1:17" ht="38.25" x14ac:dyDescent="0.2">
      <c r="A1480" s="108" t="s">
        <v>2348</v>
      </c>
      <c r="B1480" s="110">
        <v>156</v>
      </c>
      <c r="C1480" s="110">
        <v>38</v>
      </c>
      <c r="D1480" s="110">
        <v>24.4</v>
      </c>
      <c r="E1480" s="110">
        <v>47.4</v>
      </c>
      <c r="F1480" s="110">
        <v>6</v>
      </c>
      <c r="G1480" s="110">
        <v>3.8</v>
      </c>
      <c r="H1480" s="110">
        <v>33.299999999999997</v>
      </c>
      <c r="I1480" s="110">
        <v>37</v>
      </c>
      <c r="J1480" s="110">
        <v>23.7</v>
      </c>
      <c r="K1480" s="110">
        <v>43.2</v>
      </c>
      <c r="L1480" s="110">
        <v>50</v>
      </c>
      <c r="M1480" s="110">
        <v>32.1</v>
      </c>
      <c r="N1480" s="110">
        <v>48</v>
      </c>
      <c r="O1480" s="110">
        <v>25</v>
      </c>
      <c r="P1480" s="110">
        <v>16</v>
      </c>
      <c r="Q1480" s="110">
        <v>40</v>
      </c>
    </row>
    <row r="1481" spans="1:17" ht="51" x14ac:dyDescent="0.2">
      <c r="A1481" s="108" t="s">
        <v>2349</v>
      </c>
      <c r="B1481" s="110">
        <v>139</v>
      </c>
      <c r="C1481" s="110">
        <v>37</v>
      </c>
      <c r="D1481" s="110">
        <v>26.6</v>
      </c>
      <c r="E1481" s="110">
        <v>35.1</v>
      </c>
      <c r="F1481" s="110">
        <v>5</v>
      </c>
      <c r="G1481" s="110">
        <v>3.6</v>
      </c>
      <c r="H1481" s="110">
        <v>40</v>
      </c>
      <c r="I1481" s="110">
        <v>30</v>
      </c>
      <c r="J1481" s="110">
        <v>21.6</v>
      </c>
      <c r="K1481" s="110">
        <v>46.7</v>
      </c>
      <c r="L1481" s="110">
        <v>40</v>
      </c>
      <c r="M1481" s="110">
        <v>28.8</v>
      </c>
      <c r="N1481" s="110">
        <v>47.5</v>
      </c>
      <c r="O1481" s="110">
        <v>27</v>
      </c>
      <c r="P1481" s="110">
        <v>19.399999999999999</v>
      </c>
      <c r="Q1481" s="110">
        <v>55.6</v>
      </c>
    </row>
    <row r="1482" spans="1:17" ht="51" x14ac:dyDescent="0.2">
      <c r="A1482" s="108" t="s">
        <v>2350</v>
      </c>
      <c r="B1482" s="110">
        <v>138</v>
      </c>
      <c r="C1482" s="110">
        <v>32</v>
      </c>
      <c r="D1482" s="110">
        <v>23.2</v>
      </c>
      <c r="E1482" s="110">
        <v>56.3</v>
      </c>
      <c r="F1482" s="110">
        <v>12</v>
      </c>
      <c r="G1482" s="110">
        <v>8.6999999999999993</v>
      </c>
      <c r="H1482" s="110">
        <v>50</v>
      </c>
      <c r="I1482" s="110">
        <v>33</v>
      </c>
      <c r="J1482" s="110">
        <v>23.9</v>
      </c>
      <c r="K1482" s="110">
        <v>45.5</v>
      </c>
      <c r="L1482" s="110">
        <v>38</v>
      </c>
      <c r="M1482" s="110">
        <v>27.5</v>
      </c>
      <c r="N1482" s="110">
        <v>47.4</v>
      </c>
      <c r="O1482" s="110">
        <v>23</v>
      </c>
      <c r="P1482" s="110">
        <v>16.7</v>
      </c>
      <c r="Q1482" s="110">
        <v>47.8</v>
      </c>
    </row>
    <row r="1483" spans="1:17" ht="51" x14ac:dyDescent="0.2">
      <c r="A1483" s="108" t="s">
        <v>2351</v>
      </c>
      <c r="B1483" s="110">
        <v>107</v>
      </c>
      <c r="C1483" s="110">
        <v>25</v>
      </c>
      <c r="D1483" s="110">
        <v>23.4</v>
      </c>
      <c r="E1483" s="110">
        <v>40</v>
      </c>
      <c r="F1483" s="110">
        <v>7</v>
      </c>
      <c r="G1483" s="110">
        <v>6.5</v>
      </c>
      <c r="H1483" s="110">
        <v>42.9</v>
      </c>
      <c r="I1483" s="110">
        <v>18</v>
      </c>
      <c r="J1483" s="110">
        <v>16.8</v>
      </c>
      <c r="K1483" s="110">
        <v>50</v>
      </c>
      <c r="L1483" s="110">
        <v>31</v>
      </c>
      <c r="M1483" s="110">
        <v>29</v>
      </c>
      <c r="N1483" s="110">
        <v>35.5</v>
      </c>
      <c r="O1483" s="110">
        <v>26</v>
      </c>
      <c r="P1483" s="110">
        <v>24.3</v>
      </c>
      <c r="Q1483" s="110">
        <v>42.3</v>
      </c>
    </row>
    <row r="1484" spans="1:17" ht="63.75" x14ac:dyDescent="0.2">
      <c r="A1484" s="108" t="s">
        <v>2352</v>
      </c>
      <c r="B1484" s="110">
        <v>221</v>
      </c>
      <c r="C1484" s="110">
        <v>62</v>
      </c>
      <c r="D1484" s="110">
        <v>28.1</v>
      </c>
      <c r="E1484" s="110">
        <v>56.5</v>
      </c>
      <c r="F1484" s="110">
        <v>11</v>
      </c>
      <c r="G1484" s="110">
        <v>5</v>
      </c>
      <c r="H1484" s="110">
        <v>27.3</v>
      </c>
      <c r="I1484" s="110">
        <v>58</v>
      </c>
      <c r="J1484" s="110">
        <v>26.2</v>
      </c>
      <c r="K1484" s="110">
        <v>53.4</v>
      </c>
      <c r="L1484" s="110">
        <v>64</v>
      </c>
      <c r="M1484" s="110">
        <v>29</v>
      </c>
      <c r="N1484" s="110">
        <v>50</v>
      </c>
      <c r="O1484" s="110">
        <v>26</v>
      </c>
      <c r="P1484" s="110">
        <v>11.8</v>
      </c>
      <c r="Q1484" s="110">
        <v>53.8</v>
      </c>
    </row>
    <row r="1485" spans="1:17" ht="51" x14ac:dyDescent="0.2">
      <c r="A1485" s="108" t="s">
        <v>2353</v>
      </c>
      <c r="B1485" s="110">
        <v>105</v>
      </c>
      <c r="C1485" s="110">
        <v>14</v>
      </c>
      <c r="D1485" s="110">
        <v>13.3</v>
      </c>
      <c r="E1485" s="110">
        <v>50</v>
      </c>
      <c r="F1485" s="110">
        <v>7</v>
      </c>
      <c r="G1485" s="110">
        <v>6.7</v>
      </c>
      <c r="H1485" s="110">
        <v>57.1</v>
      </c>
      <c r="I1485" s="110">
        <v>20</v>
      </c>
      <c r="J1485" s="110">
        <v>19</v>
      </c>
      <c r="K1485" s="110">
        <v>40</v>
      </c>
      <c r="L1485" s="110">
        <v>40</v>
      </c>
      <c r="M1485" s="110">
        <v>38.1</v>
      </c>
      <c r="N1485" s="110">
        <v>55</v>
      </c>
      <c r="O1485" s="110">
        <v>24</v>
      </c>
      <c r="P1485" s="110">
        <v>22.9</v>
      </c>
      <c r="Q1485" s="110">
        <v>41.7</v>
      </c>
    </row>
    <row r="1486" spans="1:17" ht="51" x14ac:dyDescent="0.2">
      <c r="A1486" s="108" t="s">
        <v>2354</v>
      </c>
      <c r="B1486" s="110">
        <v>122</v>
      </c>
      <c r="C1486" s="110">
        <v>40</v>
      </c>
      <c r="D1486" s="110">
        <v>32.799999999999997</v>
      </c>
      <c r="E1486" s="110">
        <v>52.5</v>
      </c>
      <c r="F1486" s="110">
        <v>3</v>
      </c>
      <c r="G1486" s="110">
        <v>2.5</v>
      </c>
      <c r="H1486" s="110">
        <v>66.7</v>
      </c>
      <c r="I1486" s="110">
        <v>31</v>
      </c>
      <c r="J1486" s="110">
        <v>25.4</v>
      </c>
      <c r="K1486" s="110">
        <v>41.9</v>
      </c>
      <c r="L1486" s="110">
        <v>32</v>
      </c>
      <c r="M1486" s="110">
        <v>26.2</v>
      </c>
      <c r="N1486" s="110">
        <v>37.5</v>
      </c>
      <c r="O1486" s="110">
        <v>16</v>
      </c>
      <c r="P1486" s="110">
        <v>13.1</v>
      </c>
      <c r="Q1486" s="110">
        <v>50</v>
      </c>
    </row>
    <row r="1487" spans="1:17" ht="51" x14ac:dyDescent="0.2">
      <c r="A1487" s="108" t="s">
        <v>2355</v>
      </c>
      <c r="B1487" s="110">
        <v>148</v>
      </c>
      <c r="C1487" s="110">
        <v>32</v>
      </c>
      <c r="D1487" s="110">
        <v>21.6</v>
      </c>
      <c r="E1487" s="110">
        <v>43.8</v>
      </c>
      <c r="F1487" s="110">
        <v>6</v>
      </c>
      <c r="G1487" s="110">
        <v>4.0999999999999996</v>
      </c>
      <c r="H1487" s="110">
        <v>66.7</v>
      </c>
      <c r="I1487" s="110">
        <v>29</v>
      </c>
      <c r="J1487" s="110">
        <v>19.600000000000001</v>
      </c>
      <c r="K1487" s="110">
        <v>44.8</v>
      </c>
      <c r="L1487" s="110">
        <v>49</v>
      </c>
      <c r="M1487" s="110">
        <v>33.1</v>
      </c>
      <c r="N1487" s="110">
        <v>46.9</v>
      </c>
      <c r="O1487" s="110">
        <v>32</v>
      </c>
      <c r="P1487" s="110">
        <v>21.6</v>
      </c>
      <c r="Q1487" s="110">
        <v>53.1</v>
      </c>
    </row>
    <row r="1488" spans="1:17" ht="51" x14ac:dyDescent="0.2">
      <c r="A1488" s="108" t="s">
        <v>2356</v>
      </c>
      <c r="B1488" s="110">
        <v>455</v>
      </c>
      <c r="C1488" s="110">
        <v>117</v>
      </c>
      <c r="D1488" s="110">
        <v>25.7</v>
      </c>
      <c r="E1488" s="110">
        <v>51.3</v>
      </c>
      <c r="F1488" s="110">
        <v>32</v>
      </c>
      <c r="G1488" s="110">
        <v>7</v>
      </c>
      <c r="H1488" s="110">
        <v>53.1</v>
      </c>
      <c r="I1488" s="110">
        <v>125</v>
      </c>
      <c r="J1488" s="110">
        <v>27.5</v>
      </c>
      <c r="K1488" s="110">
        <v>49.6</v>
      </c>
      <c r="L1488" s="110">
        <v>140</v>
      </c>
      <c r="M1488" s="110">
        <v>30.8</v>
      </c>
      <c r="N1488" s="110">
        <v>43.6</v>
      </c>
      <c r="O1488" s="110">
        <v>41</v>
      </c>
      <c r="P1488" s="110">
        <v>9</v>
      </c>
      <c r="Q1488" s="110">
        <v>51.2</v>
      </c>
    </row>
    <row r="1489" spans="1:17" ht="51" x14ac:dyDescent="0.2">
      <c r="A1489" s="108" t="s">
        <v>2357</v>
      </c>
      <c r="B1489" s="110">
        <v>251</v>
      </c>
      <c r="C1489" s="110">
        <v>64</v>
      </c>
      <c r="D1489" s="110">
        <v>25.5</v>
      </c>
      <c r="E1489" s="110">
        <v>46.9</v>
      </c>
      <c r="F1489" s="110">
        <v>10</v>
      </c>
      <c r="G1489" s="110">
        <v>4</v>
      </c>
      <c r="H1489" s="110">
        <v>50</v>
      </c>
      <c r="I1489" s="110">
        <v>56</v>
      </c>
      <c r="J1489" s="110">
        <v>22.3</v>
      </c>
      <c r="K1489" s="110">
        <v>44.6</v>
      </c>
      <c r="L1489" s="110">
        <v>78</v>
      </c>
      <c r="M1489" s="110">
        <v>31.1</v>
      </c>
      <c r="N1489" s="110">
        <v>47.4</v>
      </c>
      <c r="O1489" s="110">
        <v>43</v>
      </c>
      <c r="P1489" s="110">
        <v>17.100000000000001</v>
      </c>
      <c r="Q1489" s="110">
        <v>46.5</v>
      </c>
    </row>
    <row r="1490" spans="1:17" ht="63.75" x14ac:dyDescent="0.2">
      <c r="A1490" s="108" t="s">
        <v>2358</v>
      </c>
      <c r="B1490" s="110">
        <v>189</v>
      </c>
      <c r="C1490" s="110">
        <v>37</v>
      </c>
      <c r="D1490" s="110">
        <v>19.600000000000001</v>
      </c>
      <c r="E1490" s="110">
        <v>56.8</v>
      </c>
      <c r="F1490" s="110">
        <v>17</v>
      </c>
      <c r="G1490" s="110">
        <v>9</v>
      </c>
      <c r="H1490" s="110">
        <v>35.299999999999997</v>
      </c>
      <c r="I1490" s="110">
        <v>40</v>
      </c>
      <c r="J1490" s="110">
        <v>21.2</v>
      </c>
      <c r="K1490" s="110">
        <v>50</v>
      </c>
      <c r="L1490" s="110">
        <v>65</v>
      </c>
      <c r="M1490" s="110">
        <v>34.4</v>
      </c>
      <c r="N1490" s="110">
        <v>50.8</v>
      </c>
      <c r="O1490" s="110">
        <v>30</v>
      </c>
      <c r="P1490" s="110">
        <v>15.9</v>
      </c>
      <c r="Q1490" s="110">
        <v>36.700000000000003</v>
      </c>
    </row>
    <row r="1491" spans="1:17" ht="51" x14ac:dyDescent="0.2">
      <c r="A1491" s="108" t="s">
        <v>2359</v>
      </c>
      <c r="B1491" s="110">
        <v>146</v>
      </c>
      <c r="C1491" s="110">
        <v>33</v>
      </c>
      <c r="D1491" s="110">
        <v>22.6</v>
      </c>
      <c r="E1491" s="110">
        <v>33.299999999999997</v>
      </c>
      <c r="F1491" s="110">
        <v>5</v>
      </c>
      <c r="G1491" s="110">
        <v>3.4</v>
      </c>
      <c r="H1491" s="110">
        <v>40</v>
      </c>
      <c r="I1491" s="110">
        <v>40</v>
      </c>
      <c r="J1491" s="110">
        <v>27.4</v>
      </c>
      <c r="K1491" s="110">
        <v>42.5</v>
      </c>
      <c r="L1491" s="110">
        <v>46</v>
      </c>
      <c r="M1491" s="110">
        <v>31.5</v>
      </c>
      <c r="N1491" s="110">
        <v>50</v>
      </c>
      <c r="O1491" s="110">
        <v>22</v>
      </c>
      <c r="P1491" s="110">
        <v>15.1</v>
      </c>
      <c r="Q1491" s="110">
        <v>40.9</v>
      </c>
    </row>
    <row r="1492" spans="1:17" ht="51" x14ac:dyDescent="0.2">
      <c r="A1492" s="108" t="s">
        <v>2360</v>
      </c>
      <c r="B1492" s="110">
        <v>228</v>
      </c>
      <c r="C1492" s="110">
        <v>49</v>
      </c>
      <c r="D1492" s="110">
        <v>21.5</v>
      </c>
      <c r="E1492" s="110">
        <v>49</v>
      </c>
      <c r="F1492" s="110">
        <v>15</v>
      </c>
      <c r="G1492" s="110">
        <v>6.6</v>
      </c>
      <c r="H1492" s="110">
        <v>66.7</v>
      </c>
      <c r="I1492" s="110">
        <v>53</v>
      </c>
      <c r="J1492" s="110">
        <v>23.2</v>
      </c>
      <c r="K1492" s="110">
        <v>37.700000000000003</v>
      </c>
      <c r="L1492" s="110">
        <v>72</v>
      </c>
      <c r="M1492" s="110">
        <v>31.6</v>
      </c>
      <c r="N1492" s="110">
        <v>43.1</v>
      </c>
      <c r="O1492" s="110">
        <v>39</v>
      </c>
      <c r="P1492" s="110">
        <v>17.100000000000001</v>
      </c>
      <c r="Q1492" s="110">
        <v>59</v>
      </c>
    </row>
    <row r="1493" spans="1:17" ht="51" x14ac:dyDescent="0.2">
      <c r="A1493" s="108" t="s">
        <v>2361</v>
      </c>
      <c r="B1493" s="110">
        <v>120</v>
      </c>
      <c r="C1493" s="110">
        <v>23</v>
      </c>
      <c r="D1493" s="110">
        <v>19.2</v>
      </c>
      <c r="E1493" s="110">
        <v>47.8</v>
      </c>
      <c r="F1493" s="110">
        <v>6</v>
      </c>
      <c r="G1493" s="110">
        <v>5</v>
      </c>
      <c r="H1493" s="110">
        <v>66.7</v>
      </c>
      <c r="I1493" s="110">
        <v>30</v>
      </c>
      <c r="J1493" s="110">
        <v>25</v>
      </c>
      <c r="K1493" s="110">
        <v>36.700000000000003</v>
      </c>
      <c r="L1493" s="110">
        <v>38</v>
      </c>
      <c r="M1493" s="110">
        <v>31.7</v>
      </c>
      <c r="N1493" s="110">
        <v>50</v>
      </c>
      <c r="O1493" s="110">
        <v>23</v>
      </c>
      <c r="P1493" s="110">
        <v>19.2</v>
      </c>
      <c r="Q1493" s="110">
        <v>56.5</v>
      </c>
    </row>
    <row r="1494" spans="1:17" ht="51" x14ac:dyDescent="0.2">
      <c r="A1494" s="108" t="s">
        <v>2362</v>
      </c>
      <c r="B1494" s="110">
        <v>568</v>
      </c>
      <c r="C1494" s="110">
        <v>158</v>
      </c>
      <c r="D1494" s="110">
        <v>27.8</v>
      </c>
      <c r="E1494" s="110">
        <v>50</v>
      </c>
      <c r="F1494" s="110">
        <v>28</v>
      </c>
      <c r="G1494" s="110">
        <v>4.9000000000000004</v>
      </c>
      <c r="H1494" s="110">
        <v>39.299999999999997</v>
      </c>
      <c r="I1494" s="110">
        <v>124</v>
      </c>
      <c r="J1494" s="110">
        <v>21.8</v>
      </c>
      <c r="K1494" s="110">
        <v>50</v>
      </c>
      <c r="L1494" s="110">
        <v>186</v>
      </c>
      <c r="M1494" s="110">
        <v>32.700000000000003</v>
      </c>
      <c r="N1494" s="110">
        <v>50.5</v>
      </c>
      <c r="O1494" s="110">
        <v>72</v>
      </c>
      <c r="P1494" s="110">
        <v>12.7</v>
      </c>
      <c r="Q1494" s="110">
        <v>47.2</v>
      </c>
    </row>
    <row r="1495" spans="1:17" ht="51" x14ac:dyDescent="0.2">
      <c r="A1495" s="108" t="s">
        <v>2363</v>
      </c>
      <c r="B1495" s="109">
        <v>2090</v>
      </c>
      <c r="C1495" s="110">
        <v>611</v>
      </c>
      <c r="D1495" s="110">
        <v>29.2</v>
      </c>
      <c r="E1495" s="110">
        <v>47.5</v>
      </c>
      <c r="F1495" s="110">
        <v>147</v>
      </c>
      <c r="G1495" s="110">
        <v>7</v>
      </c>
      <c r="H1495" s="110">
        <v>41.5</v>
      </c>
      <c r="I1495" s="110">
        <v>490</v>
      </c>
      <c r="J1495" s="110">
        <v>23.4</v>
      </c>
      <c r="K1495" s="110">
        <v>47.1</v>
      </c>
      <c r="L1495" s="110">
        <v>663</v>
      </c>
      <c r="M1495" s="110">
        <v>31.7</v>
      </c>
      <c r="N1495" s="110">
        <v>46.5</v>
      </c>
      <c r="O1495" s="110">
        <v>179</v>
      </c>
      <c r="P1495" s="110">
        <v>8.6</v>
      </c>
      <c r="Q1495" s="110">
        <v>42.5</v>
      </c>
    </row>
    <row r="1496" spans="1:17" ht="51" x14ac:dyDescent="0.2">
      <c r="A1496" s="108" t="s">
        <v>2364</v>
      </c>
      <c r="B1496" s="110">
        <v>543</v>
      </c>
      <c r="C1496" s="110">
        <v>134</v>
      </c>
      <c r="D1496" s="110">
        <v>24.7</v>
      </c>
      <c r="E1496" s="110">
        <v>46.3</v>
      </c>
      <c r="F1496" s="110">
        <v>32</v>
      </c>
      <c r="G1496" s="110">
        <v>5.9</v>
      </c>
      <c r="H1496" s="110">
        <v>50</v>
      </c>
      <c r="I1496" s="110">
        <v>119</v>
      </c>
      <c r="J1496" s="110">
        <v>21.9</v>
      </c>
      <c r="K1496" s="110">
        <v>42.9</v>
      </c>
      <c r="L1496" s="110">
        <v>189</v>
      </c>
      <c r="M1496" s="110">
        <v>34.799999999999997</v>
      </c>
      <c r="N1496" s="110">
        <v>46.6</v>
      </c>
      <c r="O1496" s="110">
        <v>69</v>
      </c>
      <c r="P1496" s="110">
        <v>12.7</v>
      </c>
      <c r="Q1496" s="110">
        <v>50.7</v>
      </c>
    </row>
    <row r="1497" spans="1:17" ht="51" x14ac:dyDescent="0.2">
      <c r="A1497" s="108" t="s">
        <v>2365</v>
      </c>
      <c r="B1497" s="110">
        <v>56</v>
      </c>
      <c r="C1497" s="110">
        <v>15</v>
      </c>
      <c r="D1497" s="110">
        <v>26.8</v>
      </c>
      <c r="E1497" s="110">
        <v>46.7</v>
      </c>
      <c r="F1497" s="110">
        <v>3</v>
      </c>
      <c r="G1497" s="110">
        <v>5.4</v>
      </c>
      <c r="H1497" s="110">
        <v>33.299999999999997</v>
      </c>
      <c r="I1497" s="110">
        <v>13</v>
      </c>
      <c r="J1497" s="110">
        <v>23.2</v>
      </c>
      <c r="K1497" s="110">
        <v>46.2</v>
      </c>
      <c r="L1497" s="110">
        <v>10</v>
      </c>
      <c r="M1497" s="110">
        <v>17.899999999999999</v>
      </c>
      <c r="N1497" s="110">
        <v>40</v>
      </c>
      <c r="O1497" s="110">
        <v>15</v>
      </c>
      <c r="P1497" s="110">
        <v>26.8</v>
      </c>
      <c r="Q1497" s="110">
        <v>53.3</v>
      </c>
    </row>
    <row r="1498" spans="1:17" ht="51" x14ac:dyDescent="0.2">
      <c r="A1498" s="108" t="s">
        <v>2366</v>
      </c>
      <c r="B1498" s="110">
        <v>438</v>
      </c>
      <c r="C1498" s="110">
        <v>114</v>
      </c>
      <c r="D1498" s="110">
        <v>26</v>
      </c>
      <c r="E1498" s="110">
        <v>41.2</v>
      </c>
      <c r="F1498" s="110">
        <v>18</v>
      </c>
      <c r="G1498" s="110">
        <v>4.0999999999999996</v>
      </c>
      <c r="H1498" s="110">
        <v>55.6</v>
      </c>
      <c r="I1498" s="110">
        <v>99</v>
      </c>
      <c r="J1498" s="110">
        <v>22.6</v>
      </c>
      <c r="K1498" s="110">
        <v>46.5</v>
      </c>
      <c r="L1498" s="110">
        <v>161</v>
      </c>
      <c r="M1498" s="110">
        <v>36.799999999999997</v>
      </c>
      <c r="N1498" s="110">
        <v>51.6</v>
      </c>
      <c r="O1498" s="110">
        <v>46</v>
      </c>
      <c r="P1498" s="110">
        <v>10.5</v>
      </c>
      <c r="Q1498" s="110">
        <v>34.799999999999997</v>
      </c>
    </row>
    <row r="1499" spans="1:17" ht="63.75" x14ac:dyDescent="0.2">
      <c r="A1499" s="108" t="s">
        <v>2367</v>
      </c>
      <c r="B1499" s="110">
        <v>301</v>
      </c>
      <c r="C1499" s="110">
        <v>86</v>
      </c>
      <c r="D1499" s="110">
        <v>28.6</v>
      </c>
      <c r="E1499" s="110">
        <v>37.200000000000003</v>
      </c>
      <c r="F1499" s="110">
        <v>13</v>
      </c>
      <c r="G1499" s="110">
        <v>4.3</v>
      </c>
      <c r="H1499" s="110">
        <v>53.8</v>
      </c>
      <c r="I1499" s="110">
        <v>74</v>
      </c>
      <c r="J1499" s="110">
        <v>24.6</v>
      </c>
      <c r="K1499" s="110">
        <v>50</v>
      </c>
      <c r="L1499" s="110">
        <v>78</v>
      </c>
      <c r="M1499" s="110">
        <v>25.9</v>
      </c>
      <c r="N1499" s="110">
        <v>42.3</v>
      </c>
      <c r="O1499" s="110">
        <v>50</v>
      </c>
      <c r="P1499" s="110">
        <v>16.600000000000001</v>
      </c>
      <c r="Q1499" s="110">
        <v>54</v>
      </c>
    </row>
    <row r="1500" spans="1:17" ht="51" x14ac:dyDescent="0.2">
      <c r="A1500" s="108" t="s">
        <v>2368</v>
      </c>
      <c r="B1500" s="110">
        <v>114</v>
      </c>
      <c r="C1500" s="110">
        <v>23</v>
      </c>
      <c r="D1500" s="110">
        <v>20.2</v>
      </c>
      <c r="E1500" s="110">
        <v>56.5</v>
      </c>
      <c r="F1500" s="110">
        <v>10</v>
      </c>
      <c r="G1500" s="110">
        <v>8.8000000000000007</v>
      </c>
      <c r="H1500" s="110">
        <v>50</v>
      </c>
      <c r="I1500" s="110">
        <v>26</v>
      </c>
      <c r="J1500" s="110">
        <v>22.8</v>
      </c>
      <c r="K1500" s="110">
        <v>61.5</v>
      </c>
      <c r="L1500" s="110">
        <v>33</v>
      </c>
      <c r="M1500" s="110">
        <v>28.9</v>
      </c>
      <c r="N1500" s="110">
        <v>48.5</v>
      </c>
      <c r="O1500" s="110">
        <v>22</v>
      </c>
      <c r="P1500" s="110">
        <v>19.3</v>
      </c>
      <c r="Q1500" s="110">
        <v>36.4</v>
      </c>
    </row>
    <row r="1501" spans="1:17" ht="63.75" x14ac:dyDescent="0.2">
      <c r="A1501" s="108" t="s">
        <v>2369</v>
      </c>
      <c r="B1501" s="110">
        <v>887</v>
      </c>
      <c r="C1501" s="110">
        <v>254</v>
      </c>
      <c r="D1501" s="110">
        <v>28.6</v>
      </c>
      <c r="E1501" s="110">
        <v>50</v>
      </c>
      <c r="F1501" s="110">
        <v>60</v>
      </c>
      <c r="G1501" s="110">
        <v>6.8</v>
      </c>
      <c r="H1501" s="110">
        <v>36.700000000000003</v>
      </c>
      <c r="I1501" s="110">
        <v>207</v>
      </c>
      <c r="J1501" s="110">
        <v>23.3</v>
      </c>
      <c r="K1501" s="110">
        <v>46.4</v>
      </c>
      <c r="L1501" s="110">
        <v>272</v>
      </c>
      <c r="M1501" s="110">
        <v>30.7</v>
      </c>
      <c r="N1501" s="110">
        <v>49.6</v>
      </c>
      <c r="O1501" s="110">
        <v>94</v>
      </c>
      <c r="P1501" s="110">
        <v>10.6</v>
      </c>
      <c r="Q1501" s="110">
        <v>44.7</v>
      </c>
    </row>
    <row r="1502" spans="1:17" ht="51" x14ac:dyDescent="0.2">
      <c r="A1502" s="108" t="s">
        <v>2370</v>
      </c>
      <c r="B1502" s="110">
        <v>58</v>
      </c>
      <c r="C1502" s="110">
        <v>18</v>
      </c>
      <c r="D1502" s="110">
        <v>31</v>
      </c>
      <c r="E1502" s="110">
        <v>27.8</v>
      </c>
      <c r="F1502" s="110">
        <v>5</v>
      </c>
      <c r="G1502" s="110">
        <v>8.6</v>
      </c>
      <c r="H1502" s="110">
        <v>20</v>
      </c>
      <c r="I1502" s="110">
        <v>13</v>
      </c>
      <c r="J1502" s="110">
        <v>22.4</v>
      </c>
      <c r="K1502" s="110">
        <v>46.2</v>
      </c>
      <c r="L1502" s="110">
        <v>15</v>
      </c>
      <c r="M1502" s="110">
        <v>25.9</v>
      </c>
      <c r="N1502" s="110">
        <v>33.299999999999997</v>
      </c>
      <c r="O1502" s="110">
        <v>7</v>
      </c>
      <c r="P1502" s="110">
        <v>12.1</v>
      </c>
      <c r="Q1502" s="110">
        <v>71.400000000000006</v>
      </c>
    </row>
    <row r="1503" spans="1:17" ht="63.75" x14ac:dyDescent="0.2">
      <c r="A1503" s="108" t="s">
        <v>2371</v>
      </c>
      <c r="B1503" s="110">
        <v>39</v>
      </c>
      <c r="C1503" s="110">
        <v>6</v>
      </c>
      <c r="D1503" s="110">
        <v>15.4</v>
      </c>
      <c r="E1503" s="110">
        <v>50</v>
      </c>
      <c r="F1503" s="110">
        <v>2</v>
      </c>
      <c r="G1503" s="110">
        <v>5.0999999999999996</v>
      </c>
      <c r="H1503" s="110">
        <v>0</v>
      </c>
      <c r="I1503" s="110">
        <v>10</v>
      </c>
      <c r="J1503" s="110">
        <v>25.6</v>
      </c>
      <c r="K1503" s="110">
        <v>40</v>
      </c>
      <c r="L1503" s="110">
        <v>14</v>
      </c>
      <c r="M1503" s="110">
        <v>35.9</v>
      </c>
      <c r="N1503" s="110">
        <v>42.9</v>
      </c>
      <c r="O1503" s="110">
        <v>7</v>
      </c>
      <c r="P1503" s="110">
        <v>17.899999999999999</v>
      </c>
      <c r="Q1503" s="110">
        <v>57.1</v>
      </c>
    </row>
    <row r="1504" spans="1:17" ht="51" x14ac:dyDescent="0.2">
      <c r="A1504" s="108" t="s">
        <v>2372</v>
      </c>
      <c r="B1504" s="110">
        <v>34</v>
      </c>
      <c r="C1504" s="110">
        <v>9</v>
      </c>
      <c r="D1504" s="110">
        <v>26.5</v>
      </c>
      <c r="E1504" s="110">
        <v>77.8</v>
      </c>
      <c r="F1504" s="110">
        <v>4</v>
      </c>
      <c r="G1504" s="110">
        <v>11.8</v>
      </c>
      <c r="H1504" s="110">
        <v>25</v>
      </c>
      <c r="I1504" s="110">
        <v>8</v>
      </c>
      <c r="J1504" s="110">
        <v>23.5</v>
      </c>
      <c r="K1504" s="110">
        <v>37.5</v>
      </c>
      <c r="L1504" s="110">
        <v>9</v>
      </c>
      <c r="M1504" s="110">
        <v>26.5</v>
      </c>
      <c r="N1504" s="110">
        <v>44.4</v>
      </c>
      <c r="O1504" s="110">
        <v>4</v>
      </c>
      <c r="P1504" s="110">
        <v>11.8</v>
      </c>
      <c r="Q1504" s="110">
        <v>50</v>
      </c>
    </row>
    <row r="1505" spans="1:17" ht="51" x14ac:dyDescent="0.2">
      <c r="A1505" s="108" t="s">
        <v>2373</v>
      </c>
      <c r="B1505" s="110">
        <v>34</v>
      </c>
      <c r="C1505" s="110">
        <v>8</v>
      </c>
      <c r="D1505" s="110">
        <v>23.5</v>
      </c>
      <c r="E1505" s="110">
        <v>75</v>
      </c>
      <c r="F1505" s="110">
        <v>2</v>
      </c>
      <c r="G1505" s="110">
        <v>5.9</v>
      </c>
      <c r="H1505" s="110">
        <v>0</v>
      </c>
      <c r="I1505" s="110">
        <v>8</v>
      </c>
      <c r="J1505" s="110">
        <v>23.5</v>
      </c>
      <c r="K1505" s="110">
        <v>75</v>
      </c>
      <c r="L1505" s="110">
        <v>10</v>
      </c>
      <c r="M1505" s="110">
        <v>29.4</v>
      </c>
      <c r="N1505" s="110">
        <v>30</v>
      </c>
      <c r="O1505" s="110">
        <v>6</v>
      </c>
      <c r="P1505" s="110">
        <v>17.600000000000001</v>
      </c>
      <c r="Q1505" s="110">
        <v>50</v>
      </c>
    </row>
    <row r="1506" spans="1:17" ht="63.75" x14ac:dyDescent="0.2">
      <c r="A1506" s="108" t="s">
        <v>2374</v>
      </c>
      <c r="B1506" s="110">
        <v>82</v>
      </c>
      <c r="C1506" s="110">
        <v>27</v>
      </c>
      <c r="D1506" s="110">
        <v>32.9</v>
      </c>
      <c r="E1506" s="110">
        <v>48.1</v>
      </c>
      <c r="F1506" s="110">
        <v>3</v>
      </c>
      <c r="G1506" s="110">
        <v>3.7</v>
      </c>
      <c r="H1506" s="110">
        <v>33.299999999999997</v>
      </c>
      <c r="I1506" s="110">
        <v>22</v>
      </c>
      <c r="J1506" s="110">
        <v>26.8</v>
      </c>
      <c r="K1506" s="110">
        <v>45.5</v>
      </c>
      <c r="L1506" s="110">
        <v>17</v>
      </c>
      <c r="M1506" s="110">
        <v>20.7</v>
      </c>
      <c r="N1506" s="110">
        <v>52.9</v>
      </c>
      <c r="O1506" s="110">
        <v>13</v>
      </c>
      <c r="P1506" s="110">
        <v>15.9</v>
      </c>
      <c r="Q1506" s="110">
        <v>38.5</v>
      </c>
    </row>
    <row r="1507" spans="1:17" ht="51" x14ac:dyDescent="0.2">
      <c r="A1507" s="108" t="s">
        <v>2375</v>
      </c>
      <c r="B1507" s="110">
        <v>94</v>
      </c>
      <c r="C1507" s="110">
        <v>16</v>
      </c>
      <c r="D1507" s="110">
        <v>17</v>
      </c>
      <c r="E1507" s="110">
        <v>37.5</v>
      </c>
      <c r="F1507" s="110">
        <v>9</v>
      </c>
      <c r="G1507" s="110">
        <v>9.6</v>
      </c>
      <c r="H1507" s="110">
        <v>44.4</v>
      </c>
      <c r="I1507" s="110">
        <v>22</v>
      </c>
      <c r="J1507" s="110">
        <v>23.4</v>
      </c>
      <c r="K1507" s="110">
        <v>50</v>
      </c>
      <c r="L1507" s="110">
        <v>37</v>
      </c>
      <c r="M1507" s="110">
        <v>39.4</v>
      </c>
      <c r="N1507" s="110">
        <v>45.9</v>
      </c>
      <c r="O1507" s="110">
        <v>10</v>
      </c>
      <c r="P1507" s="110">
        <v>10.6</v>
      </c>
      <c r="Q1507" s="110">
        <v>50</v>
      </c>
    </row>
    <row r="1508" spans="1:17" ht="51" x14ac:dyDescent="0.2">
      <c r="A1508" s="108" t="s">
        <v>2376</v>
      </c>
      <c r="B1508" s="110">
        <v>429</v>
      </c>
      <c r="C1508" s="110">
        <v>125</v>
      </c>
      <c r="D1508" s="110">
        <v>29.1</v>
      </c>
      <c r="E1508" s="110">
        <v>49.6</v>
      </c>
      <c r="F1508" s="110">
        <v>19</v>
      </c>
      <c r="G1508" s="110">
        <v>4.4000000000000004</v>
      </c>
      <c r="H1508" s="110">
        <v>31.6</v>
      </c>
      <c r="I1508" s="110">
        <v>113</v>
      </c>
      <c r="J1508" s="110">
        <v>26.3</v>
      </c>
      <c r="K1508" s="110">
        <v>53.1</v>
      </c>
      <c r="L1508" s="110">
        <v>127</v>
      </c>
      <c r="M1508" s="110">
        <v>29.6</v>
      </c>
      <c r="N1508" s="110">
        <v>43.3</v>
      </c>
      <c r="O1508" s="110">
        <v>45</v>
      </c>
      <c r="P1508" s="110">
        <v>10.5</v>
      </c>
      <c r="Q1508" s="110">
        <v>44.4</v>
      </c>
    </row>
    <row r="1509" spans="1:17" ht="51" x14ac:dyDescent="0.2">
      <c r="A1509" s="108" t="s">
        <v>2377</v>
      </c>
      <c r="B1509" s="110">
        <v>235</v>
      </c>
      <c r="C1509" s="110">
        <v>62</v>
      </c>
      <c r="D1509" s="110">
        <v>26.4</v>
      </c>
      <c r="E1509" s="110">
        <v>50</v>
      </c>
      <c r="F1509" s="110">
        <v>14</v>
      </c>
      <c r="G1509" s="110">
        <v>6</v>
      </c>
      <c r="H1509" s="110">
        <v>57.1</v>
      </c>
      <c r="I1509" s="110">
        <v>51</v>
      </c>
      <c r="J1509" s="110">
        <v>21.7</v>
      </c>
      <c r="K1509" s="110">
        <v>43.1</v>
      </c>
      <c r="L1509" s="110">
        <v>76</v>
      </c>
      <c r="M1509" s="110">
        <v>32.299999999999997</v>
      </c>
      <c r="N1509" s="110">
        <v>50</v>
      </c>
      <c r="O1509" s="110">
        <v>32</v>
      </c>
      <c r="P1509" s="110">
        <v>13.6</v>
      </c>
      <c r="Q1509" s="110">
        <v>46.9</v>
      </c>
    </row>
    <row r="1510" spans="1:17" ht="51" x14ac:dyDescent="0.2">
      <c r="A1510" s="108" t="s">
        <v>2378</v>
      </c>
      <c r="B1510" s="110">
        <v>95</v>
      </c>
      <c r="C1510" s="110">
        <v>21</v>
      </c>
      <c r="D1510" s="110">
        <v>22.1</v>
      </c>
      <c r="E1510" s="110">
        <v>57.1</v>
      </c>
      <c r="F1510" s="110">
        <v>4</v>
      </c>
      <c r="G1510" s="110">
        <v>4.2</v>
      </c>
      <c r="H1510" s="110">
        <v>50</v>
      </c>
      <c r="I1510" s="110">
        <v>21</v>
      </c>
      <c r="J1510" s="110">
        <v>22.1</v>
      </c>
      <c r="K1510" s="110">
        <v>33.299999999999997</v>
      </c>
      <c r="L1510" s="110">
        <v>28</v>
      </c>
      <c r="M1510" s="110">
        <v>29.5</v>
      </c>
      <c r="N1510" s="110">
        <v>53.6</v>
      </c>
      <c r="O1510" s="110">
        <v>21</v>
      </c>
      <c r="P1510" s="110">
        <v>22.1</v>
      </c>
      <c r="Q1510" s="110">
        <v>42.9</v>
      </c>
    </row>
    <row r="1511" spans="1:17" ht="51" x14ac:dyDescent="0.2">
      <c r="A1511" s="108" t="s">
        <v>2379</v>
      </c>
      <c r="B1511" s="110">
        <v>573</v>
      </c>
      <c r="C1511" s="110">
        <v>164</v>
      </c>
      <c r="D1511" s="110">
        <v>28.6</v>
      </c>
      <c r="E1511" s="110">
        <v>53</v>
      </c>
      <c r="F1511" s="110">
        <v>27</v>
      </c>
      <c r="G1511" s="110">
        <v>4.7</v>
      </c>
      <c r="H1511" s="110">
        <v>48.1</v>
      </c>
      <c r="I1511" s="110">
        <v>132</v>
      </c>
      <c r="J1511" s="110">
        <v>23</v>
      </c>
      <c r="K1511" s="110">
        <v>50</v>
      </c>
      <c r="L1511" s="110">
        <v>174</v>
      </c>
      <c r="M1511" s="110">
        <v>30.4</v>
      </c>
      <c r="N1511" s="110">
        <v>44.8</v>
      </c>
      <c r="O1511" s="110">
        <v>76</v>
      </c>
      <c r="P1511" s="110">
        <v>13.3</v>
      </c>
      <c r="Q1511" s="110">
        <v>53.9</v>
      </c>
    </row>
    <row r="1512" spans="1:17" ht="51" x14ac:dyDescent="0.2">
      <c r="A1512" s="108" t="s">
        <v>2380</v>
      </c>
      <c r="B1512" s="110">
        <v>284</v>
      </c>
      <c r="C1512" s="110">
        <v>79</v>
      </c>
      <c r="D1512" s="110">
        <v>27.8</v>
      </c>
      <c r="E1512" s="110">
        <v>50.6</v>
      </c>
      <c r="F1512" s="110">
        <v>7</v>
      </c>
      <c r="G1512" s="110">
        <v>2.5</v>
      </c>
      <c r="H1512" s="110">
        <v>28.6</v>
      </c>
      <c r="I1512" s="110">
        <v>85</v>
      </c>
      <c r="J1512" s="110">
        <v>29.9</v>
      </c>
      <c r="K1512" s="110">
        <v>51.8</v>
      </c>
      <c r="L1512" s="110">
        <v>78</v>
      </c>
      <c r="M1512" s="110">
        <v>27.5</v>
      </c>
      <c r="N1512" s="110">
        <v>42.3</v>
      </c>
      <c r="O1512" s="110">
        <v>35</v>
      </c>
      <c r="P1512" s="110">
        <v>12.3</v>
      </c>
      <c r="Q1512" s="110">
        <v>45.7</v>
      </c>
    </row>
    <row r="1513" spans="1:17" ht="51" x14ac:dyDescent="0.2">
      <c r="A1513" s="108" t="s">
        <v>2381</v>
      </c>
      <c r="B1513" s="110">
        <v>215</v>
      </c>
      <c r="C1513" s="110">
        <v>54</v>
      </c>
      <c r="D1513" s="110">
        <v>25.1</v>
      </c>
      <c r="E1513" s="110">
        <v>53.7</v>
      </c>
      <c r="F1513" s="110">
        <v>8</v>
      </c>
      <c r="G1513" s="110">
        <v>3.7</v>
      </c>
      <c r="H1513" s="110">
        <v>62.5</v>
      </c>
      <c r="I1513" s="110">
        <v>49</v>
      </c>
      <c r="J1513" s="110">
        <v>22.8</v>
      </c>
      <c r="K1513" s="110">
        <v>40.799999999999997</v>
      </c>
      <c r="L1513" s="110">
        <v>80</v>
      </c>
      <c r="M1513" s="110">
        <v>37.200000000000003</v>
      </c>
      <c r="N1513" s="110">
        <v>48.8</v>
      </c>
      <c r="O1513" s="110">
        <v>24</v>
      </c>
      <c r="P1513" s="110">
        <v>11.2</v>
      </c>
      <c r="Q1513" s="110">
        <v>50</v>
      </c>
    </row>
    <row r="1514" spans="1:17" ht="51" x14ac:dyDescent="0.2">
      <c r="A1514" s="108" t="s">
        <v>2382</v>
      </c>
      <c r="B1514" s="110">
        <v>878</v>
      </c>
      <c r="C1514" s="110">
        <v>230</v>
      </c>
      <c r="D1514" s="110">
        <v>26.2</v>
      </c>
      <c r="E1514" s="110">
        <v>53.5</v>
      </c>
      <c r="F1514" s="110">
        <v>51</v>
      </c>
      <c r="G1514" s="110">
        <v>5.8</v>
      </c>
      <c r="H1514" s="110">
        <v>43.1</v>
      </c>
      <c r="I1514" s="110">
        <v>197</v>
      </c>
      <c r="J1514" s="110">
        <v>22.4</v>
      </c>
      <c r="K1514" s="110">
        <v>48.7</v>
      </c>
      <c r="L1514" s="110">
        <v>286</v>
      </c>
      <c r="M1514" s="110">
        <v>32.6</v>
      </c>
      <c r="N1514" s="110">
        <v>45.8</v>
      </c>
      <c r="O1514" s="110">
        <v>114</v>
      </c>
      <c r="P1514" s="110">
        <v>13</v>
      </c>
      <c r="Q1514" s="110">
        <v>49.1</v>
      </c>
    </row>
    <row r="1515" spans="1:17" ht="51" x14ac:dyDescent="0.2">
      <c r="A1515" s="108" t="s">
        <v>2383</v>
      </c>
      <c r="B1515" s="110">
        <v>418</v>
      </c>
      <c r="C1515" s="110">
        <v>94</v>
      </c>
      <c r="D1515" s="110">
        <v>22.5</v>
      </c>
      <c r="E1515" s="110">
        <v>54.3</v>
      </c>
      <c r="F1515" s="110">
        <v>22</v>
      </c>
      <c r="G1515" s="110">
        <v>5.3</v>
      </c>
      <c r="H1515" s="110">
        <v>40.9</v>
      </c>
      <c r="I1515" s="110">
        <v>87</v>
      </c>
      <c r="J1515" s="110">
        <v>20.8</v>
      </c>
      <c r="K1515" s="110">
        <v>50.6</v>
      </c>
      <c r="L1515" s="110">
        <v>146</v>
      </c>
      <c r="M1515" s="110">
        <v>34.9</v>
      </c>
      <c r="N1515" s="110">
        <v>49.3</v>
      </c>
      <c r="O1515" s="110">
        <v>69</v>
      </c>
      <c r="P1515" s="110">
        <v>16.5</v>
      </c>
      <c r="Q1515" s="110">
        <v>50.7</v>
      </c>
    </row>
    <row r="1516" spans="1:17" ht="51" x14ac:dyDescent="0.2">
      <c r="A1516" s="108" t="s">
        <v>2384</v>
      </c>
      <c r="B1516" s="109">
        <v>2779</v>
      </c>
      <c r="C1516" s="110">
        <v>813</v>
      </c>
      <c r="D1516" s="110">
        <v>29.3</v>
      </c>
      <c r="E1516" s="110">
        <v>50.1</v>
      </c>
      <c r="F1516" s="110">
        <v>154</v>
      </c>
      <c r="G1516" s="110">
        <v>5.5</v>
      </c>
      <c r="H1516" s="110">
        <v>40.299999999999997</v>
      </c>
      <c r="I1516" s="110">
        <v>645</v>
      </c>
      <c r="J1516" s="110">
        <v>23.2</v>
      </c>
      <c r="K1516" s="110">
        <v>49.8</v>
      </c>
      <c r="L1516" s="110">
        <v>917</v>
      </c>
      <c r="M1516" s="110">
        <v>33</v>
      </c>
      <c r="N1516" s="110">
        <v>48</v>
      </c>
      <c r="O1516" s="110">
        <v>250</v>
      </c>
      <c r="P1516" s="110">
        <v>9</v>
      </c>
      <c r="Q1516" s="110">
        <v>43.6</v>
      </c>
    </row>
    <row r="1517" spans="1:17" ht="51" x14ac:dyDescent="0.2">
      <c r="A1517" s="108" t="s">
        <v>2385</v>
      </c>
      <c r="B1517" s="109">
        <v>5096</v>
      </c>
      <c r="C1517" s="109">
        <v>1511</v>
      </c>
      <c r="D1517" s="110">
        <v>29.7</v>
      </c>
      <c r="E1517" s="110">
        <v>49.3</v>
      </c>
      <c r="F1517" s="110">
        <v>361</v>
      </c>
      <c r="G1517" s="110">
        <v>7.1</v>
      </c>
      <c r="H1517" s="110">
        <v>48.2</v>
      </c>
      <c r="I1517" s="109">
        <v>1059</v>
      </c>
      <c r="J1517" s="110">
        <v>20.8</v>
      </c>
      <c r="K1517" s="110">
        <v>51.6</v>
      </c>
      <c r="L1517" s="109">
        <v>1826</v>
      </c>
      <c r="M1517" s="110">
        <v>35.799999999999997</v>
      </c>
      <c r="N1517" s="110">
        <v>47.5</v>
      </c>
      <c r="O1517" s="110">
        <v>339</v>
      </c>
      <c r="P1517" s="110">
        <v>6.7</v>
      </c>
      <c r="Q1517" s="110">
        <v>45.7</v>
      </c>
    </row>
    <row r="1518" spans="1:17" ht="38.25" x14ac:dyDescent="0.2">
      <c r="A1518" s="108" t="s">
        <v>2386</v>
      </c>
      <c r="B1518" s="109">
        <v>1648</v>
      </c>
      <c r="C1518" s="110">
        <v>480</v>
      </c>
      <c r="D1518" s="110">
        <v>29.1</v>
      </c>
      <c r="E1518" s="110">
        <v>48.8</v>
      </c>
      <c r="F1518" s="110">
        <v>117</v>
      </c>
      <c r="G1518" s="110">
        <v>7.1</v>
      </c>
      <c r="H1518" s="110">
        <v>48.7</v>
      </c>
      <c r="I1518" s="110">
        <v>331</v>
      </c>
      <c r="J1518" s="110">
        <v>20.100000000000001</v>
      </c>
      <c r="K1518" s="110">
        <v>49.5</v>
      </c>
      <c r="L1518" s="110">
        <v>562</v>
      </c>
      <c r="M1518" s="110">
        <v>34.1</v>
      </c>
      <c r="N1518" s="110">
        <v>47.7</v>
      </c>
      <c r="O1518" s="110">
        <v>158</v>
      </c>
      <c r="P1518" s="110">
        <v>9.6</v>
      </c>
      <c r="Q1518" s="110">
        <v>48.7</v>
      </c>
    </row>
    <row r="1519" spans="1:17" ht="51" x14ac:dyDescent="0.2">
      <c r="A1519" s="108" t="s">
        <v>2387</v>
      </c>
      <c r="B1519" s="109">
        <v>1464</v>
      </c>
      <c r="C1519" s="110">
        <v>466</v>
      </c>
      <c r="D1519" s="110">
        <v>31.8</v>
      </c>
      <c r="E1519" s="110">
        <v>50</v>
      </c>
      <c r="F1519" s="110">
        <v>122</v>
      </c>
      <c r="G1519" s="110">
        <v>8.3000000000000007</v>
      </c>
      <c r="H1519" s="110">
        <v>48.4</v>
      </c>
      <c r="I1519" s="110">
        <v>366</v>
      </c>
      <c r="J1519" s="110">
        <v>25</v>
      </c>
      <c r="K1519" s="110">
        <v>48.9</v>
      </c>
      <c r="L1519" s="110">
        <v>392</v>
      </c>
      <c r="M1519" s="110">
        <v>26.8</v>
      </c>
      <c r="N1519" s="110">
        <v>49.7</v>
      </c>
      <c r="O1519" s="110">
        <v>118</v>
      </c>
      <c r="P1519" s="110">
        <v>8.1</v>
      </c>
      <c r="Q1519" s="110">
        <v>51.7</v>
      </c>
    </row>
    <row r="1520" spans="1:17" ht="63.75" x14ac:dyDescent="0.2">
      <c r="A1520" s="108" t="s">
        <v>2388</v>
      </c>
      <c r="B1520" s="109">
        <v>1266</v>
      </c>
      <c r="C1520" s="110">
        <v>356</v>
      </c>
      <c r="D1520" s="110">
        <v>28.1</v>
      </c>
      <c r="E1520" s="110">
        <v>50.3</v>
      </c>
      <c r="F1520" s="110">
        <v>92</v>
      </c>
      <c r="G1520" s="110">
        <v>7.3</v>
      </c>
      <c r="H1520" s="110">
        <v>48.9</v>
      </c>
      <c r="I1520" s="110">
        <v>291</v>
      </c>
      <c r="J1520" s="110">
        <v>23</v>
      </c>
      <c r="K1520" s="110">
        <v>49.5</v>
      </c>
      <c r="L1520" s="110">
        <v>406</v>
      </c>
      <c r="M1520" s="110">
        <v>32.1</v>
      </c>
      <c r="N1520" s="110">
        <v>46.8</v>
      </c>
      <c r="O1520" s="110">
        <v>121</v>
      </c>
      <c r="P1520" s="110">
        <v>9.6</v>
      </c>
      <c r="Q1520" s="110">
        <v>47.9</v>
      </c>
    </row>
    <row r="1521" spans="1:17" ht="51" x14ac:dyDescent="0.2">
      <c r="A1521" s="108" t="s">
        <v>2389</v>
      </c>
      <c r="B1521" s="109">
        <v>3440</v>
      </c>
      <c r="C1521" s="110">
        <v>943</v>
      </c>
      <c r="D1521" s="110">
        <v>27.4</v>
      </c>
      <c r="E1521" s="110">
        <v>48.7</v>
      </c>
      <c r="F1521" s="110">
        <v>225</v>
      </c>
      <c r="G1521" s="110">
        <v>6.5</v>
      </c>
      <c r="H1521" s="110">
        <v>44.9</v>
      </c>
      <c r="I1521" s="110">
        <v>677</v>
      </c>
      <c r="J1521" s="110">
        <v>19.7</v>
      </c>
      <c r="K1521" s="110">
        <v>51.4</v>
      </c>
      <c r="L1521" s="109">
        <v>1307</v>
      </c>
      <c r="M1521" s="110">
        <v>38</v>
      </c>
      <c r="N1521" s="110">
        <v>48.2</v>
      </c>
      <c r="O1521" s="110">
        <v>288</v>
      </c>
      <c r="P1521" s="110">
        <v>8.4</v>
      </c>
      <c r="Q1521" s="110">
        <v>49.3</v>
      </c>
    </row>
    <row r="1522" spans="1:17" ht="51" x14ac:dyDescent="0.2">
      <c r="A1522" s="108" t="s">
        <v>2390</v>
      </c>
      <c r="B1522" s="109">
        <v>1521</v>
      </c>
      <c r="C1522" s="110">
        <v>379</v>
      </c>
      <c r="D1522" s="110">
        <v>24.9</v>
      </c>
      <c r="E1522" s="110">
        <v>49.9</v>
      </c>
      <c r="F1522" s="110">
        <v>94</v>
      </c>
      <c r="G1522" s="110">
        <v>6.2</v>
      </c>
      <c r="H1522" s="110">
        <v>42.6</v>
      </c>
      <c r="I1522" s="110">
        <v>296</v>
      </c>
      <c r="J1522" s="110">
        <v>19.5</v>
      </c>
      <c r="K1522" s="110">
        <v>50.7</v>
      </c>
      <c r="L1522" s="110">
        <v>533</v>
      </c>
      <c r="M1522" s="110">
        <v>35</v>
      </c>
      <c r="N1522" s="110">
        <v>46</v>
      </c>
      <c r="O1522" s="110">
        <v>219</v>
      </c>
      <c r="P1522" s="110">
        <v>14.4</v>
      </c>
      <c r="Q1522" s="110">
        <v>48.9</v>
      </c>
    </row>
    <row r="1523" spans="1:17" ht="51" x14ac:dyDescent="0.2">
      <c r="A1523" s="108" t="s">
        <v>2391</v>
      </c>
      <c r="B1523" s="109">
        <v>3631</v>
      </c>
      <c r="C1523" s="110">
        <v>947</v>
      </c>
      <c r="D1523" s="110">
        <v>26.1</v>
      </c>
      <c r="E1523" s="110">
        <v>46.7</v>
      </c>
      <c r="F1523" s="110">
        <v>238</v>
      </c>
      <c r="G1523" s="110">
        <v>6.6</v>
      </c>
      <c r="H1523" s="110">
        <v>40.799999999999997</v>
      </c>
      <c r="I1523" s="110">
        <v>716</v>
      </c>
      <c r="J1523" s="110">
        <v>19.7</v>
      </c>
      <c r="K1523" s="110">
        <v>48.6</v>
      </c>
      <c r="L1523" s="109">
        <v>1370</v>
      </c>
      <c r="M1523" s="110">
        <v>37.700000000000003</v>
      </c>
      <c r="N1523" s="110">
        <v>48.9</v>
      </c>
      <c r="O1523" s="110">
        <v>360</v>
      </c>
      <c r="P1523" s="110">
        <v>9.9</v>
      </c>
      <c r="Q1523" s="110">
        <v>46.4</v>
      </c>
    </row>
    <row r="1524" spans="1:17" ht="63.75" x14ac:dyDescent="0.2">
      <c r="A1524" s="108" t="s">
        <v>2392</v>
      </c>
      <c r="B1524" s="110">
        <v>483</v>
      </c>
      <c r="C1524" s="110">
        <v>119</v>
      </c>
      <c r="D1524" s="110">
        <v>24.6</v>
      </c>
      <c r="E1524" s="110">
        <v>50.4</v>
      </c>
      <c r="F1524" s="110">
        <v>37</v>
      </c>
      <c r="G1524" s="110">
        <v>7.7</v>
      </c>
      <c r="H1524" s="110">
        <v>48.6</v>
      </c>
      <c r="I1524" s="110">
        <v>100</v>
      </c>
      <c r="J1524" s="110">
        <v>20.7</v>
      </c>
      <c r="K1524" s="110">
        <v>49</v>
      </c>
      <c r="L1524" s="110">
        <v>189</v>
      </c>
      <c r="M1524" s="110">
        <v>39.1</v>
      </c>
      <c r="N1524" s="110">
        <v>46.6</v>
      </c>
      <c r="O1524" s="110">
        <v>38</v>
      </c>
      <c r="P1524" s="110">
        <v>7.9</v>
      </c>
      <c r="Q1524" s="110">
        <v>47.4</v>
      </c>
    </row>
    <row r="1525" spans="1:17" ht="51" x14ac:dyDescent="0.2">
      <c r="A1525" s="108" t="s">
        <v>2393</v>
      </c>
      <c r="B1525" s="109">
        <v>6739</v>
      </c>
      <c r="C1525" s="109">
        <v>1906</v>
      </c>
      <c r="D1525" s="110">
        <v>28.3</v>
      </c>
      <c r="E1525" s="110">
        <v>47.6</v>
      </c>
      <c r="F1525" s="110">
        <v>479</v>
      </c>
      <c r="G1525" s="110">
        <v>7.1</v>
      </c>
      <c r="H1525" s="110">
        <v>48.2</v>
      </c>
      <c r="I1525" s="109">
        <v>1961</v>
      </c>
      <c r="J1525" s="110">
        <v>29.1</v>
      </c>
      <c r="K1525" s="110">
        <v>48.5</v>
      </c>
      <c r="L1525" s="109">
        <v>1898</v>
      </c>
      <c r="M1525" s="110">
        <v>28.2</v>
      </c>
      <c r="N1525" s="110">
        <v>47.5</v>
      </c>
      <c r="O1525" s="110">
        <v>495</v>
      </c>
      <c r="P1525" s="110">
        <v>7.3</v>
      </c>
      <c r="Q1525" s="110">
        <v>45.7</v>
      </c>
    </row>
    <row r="1526" spans="1:17" ht="51" x14ac:dyDescent="0.2">
      <c r="A1526" s="108" t="s">
        <v>2394</v>
      </c>
      <c r="B1526" s="109">
        <v>4842</v>
      </c>
      <c r="C1526" s="109">
        <v>1621</v>
      </c>
      <c r="D1526" s="110">
        <v>33.5</v>
      </c>
      <c r="E1526" s="110">
        <v>49</v>
      </c>
      <c r="F1526" s="110">
        <v>318</v>
      </c>
      <c r="G1526" s="110">
        <v>6.6</v>
      </c>
      <c r="H1526" s="110">
        <v>47.2</v>
      </c>
      <c r="I1526" s="109">
        <v>1363</v>
      </c>
      <c r="J1526" s="110">
        <v>28.1</v>
      </c>
      <c r="K1526" s="110">
        <v>50.7</v>
      </c>
      <c r="L1526" s="109">
        <v>1297</v>
      </c>
      <c r="M1526" s="110">
        <v>26.8</v>
      </c>
      <c r="N1526" s="110">
        <v>47</v>
      </c>
      <c r="O1526" s="110">
        <v>243</v>
      </c>
      <c r="P1526" s="110">
        <v>5</v>
      </c>
      <c r="Q1526" s="110">
        <v>44</v>
      </c>
    </row>
    <row r="1527" spans="1:17" ht="51" x14ac:dyDescent="0.2">
      <c r="A1527" s="108" t="s">
        <v>2395</v>
      </c>
      <c r="B1527" s="109">
        <v>7386</v>
      </c>
      <c r="C1527" s="109">
        <v>2073</v>
      </c>
      <c r="D1527" s="110">
        <v>28.1</v>
      </c>
      <c r="E1527" s="110">
        <v>50.1</v>
      </c>
      <c r="F1527" s="110">
        <v>507</v>
      </c>
      <c r="G1527" s="110">
        <v>6.9</v>
      </c>
      <c r="H1527" s="110">
        <v>45.4</v>
      </c>
      <c r="I1527" s="109">
        <v>1904</v>
      </c>
      <c r="J1527" s="110">
        <v>25.8</v>
      </c>
      <c r="K1527" s="110">
        <v>49.9</v>
      </c>
      <c r="L1527" s="109">
        <v>2408</v>
      </c>
      <c r="M1527" s="110">
        <v>32.6</v>
      </c>
      <c r="N1527" s="110">
        <v>48.2</v>
      </c>
      <c r="O1527" s="110">
        <v>494</v>
      </c>
      <c r="P1527" s="110">
        <v>6.7</v>
      </c>
      <c r="Q1527" s="110">
        <v>47</v>
      </c>
    </row>
    <row r="1528" spans="1:17" ht="51" x14ac:dyDescent="0.2">
      <c r="A1528" s="108" t="s">
        <v>2396</v>
      </c>
      <c r="B1528" s="109">
        <v>2176</v>
      </c>
      <c r="C1528" s="110">
        <v>711</v>
      </c>
      <c r="D1528" s="110">
        <v>32.700000000000003</v>
      </c>
      <c r="E1528" s="110">
        <v>47.4</v>
      </c>
      <c r="F1528" s="110">
        <v>147</v>
      </c>
      <c r="G1528" s="110">
        <v>6.8</v>
      </c>
      <c r="H1528" s="110">
        <v>45.6</v>
      </c>
      <c r="I1528" s="110">
        <v>769</v>
      </c>
      <c r="J1528" s="110">
        <v>35.299999999999997</v>
      </c>
      <c r="K1528" s="110">
        <v>48.1</v>
      </c>
      <c r="L1528" s="110">
        <v>426</v>
      </c>
      <c r="M1528" s="110">
        <v>19.600000000000001</v>
      </c>
      <c r="N1528" s="110">
        <v>44.4</v>
      </c>
      <c r="O1528" s="110">
        <v>123</v>
      </c>
      <c r="P1528" s="110">
        <v>5.7</v>
      </c>
      <c r="Q1528" s="110">
        <v>50.4</v>
      </c>
    </row>
    <row r="1529" spans="1:17" ht="63.75" x14ac:dyDescent="0.2">
      <c r="A1529" s="108" t="s">
        <v>2397</v>
      </c>
      <c r="B1529" s="109">
        <v>1539</v>
      </c>
      <c r="C1529" s="110">
        <v>345</v>
      </c>
      <c r="D1529" s="110">
        <v>22.4</v>
      </c>
      <c r="E1529" s="110">
        <v>49</v>
      </c>
      <c r="F1529" s="110">
        <v>83</v>
      </c>
      <c r="G1529" s="110">
        <v>5.4</v>
      </c>
      <c r="H1529" s="110">
        <v>48.2</v>
      </c>
      <c r="I1529" s="110">
        <v>313</v>
      </c>
      <c r="J1529" s="110">
        <v>20.3</v>
      </c>
      <c r="K1529" s="110">
        <v>48.6</v>
      </c>
      <c r="L1529" s="110">
        <v>586</v>
      </c>
      <c r="M1529" s="110">
        <v>38.1</v>
      </c>
      <c r="N1529" s="110">
        <v>50.5</v>
      </c>
      <c r="O1529" s="110">
        <v>212</v>
      </c>
      <c r="P1529" s="110">
        <v>13.8</v>
      </c>
      <c r="Q1529" s="110">
        <v>44.8</v>
      </c>
    </row>
    <row r="1530" spans="1:17" ht="51" x14ac:dyDescent="0.2">
      <c r="A1530" s="108" t="s">
        <v>2398</v>
      </c>
      <c r="B1530" s="109">
        <v>1986</v>
      </c>
      <c r="C1530" s="110">
        <v>462</v>
      </c>
      <c r="D1530" s="110">
        <v>23.3</v>
      </c>
      <c r="E1530" s="110">
        <v>45</v>
      </c>
      <c r="F1530" s="110">
        <v>145</v>
      </c>
      <c r="G1530" s="110">
        <v>7.3</v>
      </c>
      <c r="H1530" s="110">
        <v>44.1</v>
      </c>
      <c r="I1530" s="110">
        <v>392</v>
      </c>
      <c r="J1530" s="110">
        <v>19.7</v>
      </c>
      <c r="K1530" s="110">
        <v>49.5</v>
      </c>
      <c r="L1530" s="110">
        <v>740</v>
      </c>
      <c r="M1530" s="110">
        <v>37.299999999999997</v>
      </c>
      <c r="N1530" s="110">
        <v>49.6</v>
      </c>
      <c r="O1530" s="110">
        <v>247</v>
      </c>
      <c r="P1530" s="110">
        <v>12.4</v>
      </c>
      <c r="Q1530" s="110">
        <v>48.6</v>
      </c>
    </row>
    <row r="1531" spans="1:17" ht="51" x14ac:dyDescent="0.2">
      <c r="A1531" s="108" t="s">
        <v>2399</v>
      </c>
      <c r="B1531" s="109">
        <v>5951</v>
      </c>
      <c r="C1531" s="109">
        <v>1916</v>
      </c>
      <c r="D1531" s="110">
        <v>32.200000000000003</v>
      </c>
      <c r="E1531" s="110">
        <v>47.2</v>
      </c>
      <c r="F1531" s="110">
        <v>376</v>
      </c>
      <c r="G1531" s="110">
        <v>6.3</v>
      </c>
      <c r="H1531" s="110">
        <v>50.3</v>
      </c>
      <c r="I1531" s="109">
        <v>1671</v>
      </c>
      <c r="J1531" s="110">
        <v>28.1</v>
      </c>
      <c r="K1531" s="110">
        <v>50.1</v>
      </c>
      <c r="L1531" s="109">
        <v>1648</v>
      </c>
      <c r="M1531" s="110">
        <v>27.7</v>
      </c>
      <c r="N1531" s="110">
        <v>46.8</v>
      </c>
      <c r="O1531" s="110">
        <v>340</v>
      </c>
      <c r="P1531" s="110">
        <v>5.7</v>
      </c>
      <c r="Q1531" s="110">
        <v>46.8</v>
      </c>
    </row>
    <row r="1532" spans="1:17" ht="51" x14ac:dyDescent="0.2">
      <c r="A1532" s="108" t="s">
        <v>2400</v>
      </c>
      <c r="B1532" s="109">
        <v>3451</v>
      </c>
      <c r="C1532" s="109">
        <v>1074</v>
      </c>
      <c r="D1532" s="110">
        <v>31.1</v>
      </c>
      <c r="E1532" s="110">
        <v>49.3</v>
      </c>
      <c r="F1532" s="110">
        <v>236</v>
      </c>
      <c r="G1532" s="110">
        <v>6.8</v>
      </c>
      <c r="H1532" s="110">
        <v>49.2</v>
      </c>
      <c r="I1532" s="110">
        <v>942</v>
      </c>
      <c r="J1532" s="110">
        <v>27.3</v>
      </c>
      <c r="K1532" s="110">
        <v>48.8</v>
      </c>
      <c r="L1532" s="110">
        <v>979</v>
      </c>
      <c r="M1532" s="110">
        <v>28.4</v>
      </c>
      <c r="N1532" s="110">
        <v>46.5</v>
      </c>
      <c r="O1532" s="110">
        <v>220</v>
      </c>
      <c r="P1532" s="110">
        <v>6.4</v>
      </c>
      <c r="Q1532" s="110">
        <v>46.8</v>
      </c>
    </row>
    <row r="1533" spans="1:17" ht="51" x14ac:dyDescent="0.2">
      <c r="A1533" s="108" t="s">
        <v>2401</v>
      </c>
      <c r="B1533" s="109">
        <v>2354</v>
      </c>
      <c r="C1533" s="110">
        <v>568</v>
      </c>
      <c r="D1533" s="110">
        <v>24.1</v>
      </c>
      <c r="E1533" s="110">
        <v>44.4</v>
      </c>
      <c r="F1533" s="110">
        <v>133</v>
      </c>
      <c r="G1533" s="110">
        <v>5.6</v>
      </c>
      <c r="H1533" s="110">
        <v>45.9</v>
      </c>
      <c r="I1533" s="110">
        <v>524</v>
      </c>
      <c r="J1533" s="110">
        <v>22.3</v>
      </c>
      <c r="K1533" s="110">
        <v>47.9</v>
      </c>
      <c r="L1533" s="110">
        <v>835</v>
      </c>
      <c r="M1533" s="110">
        <v>35.5</v>
      </c>
      <c r="N1533" s="110">
        <v>47.7</v>
      </c>
      <c r="O1533" s="110">
        <v>294</v>
      </c>
      <c r="P1533" s="110">
        <v>12.5</v>
      </c>
      <c r="Q1533" s="110">
        <v>50.3</v>
      </c>
    </row>
    <row r="1534" spans="1:17" ht="51" x14ac:dyDescent="0.2">
      <c r="A1534" s="108" t="s">
        <v>2402</v>
      </c>
      <c r="B1534" s="109">
        <v>1895</v>
      </c>
      <c r="C1534" s="110">
        <v>610</v>
      </c>
      <c r="D1534" s="110">
        <v>32.200000000000003</v>
      </c>
      <c r="E1534" s="110">
        <v>51.3</v>
      </c>
      <c r="F1534" s="110">
        <v>143</v>
      </c>
      <c r="G1534" s="110">
        <v>7.5</v>
      </c>
      <c r="H1534" s="110">
        <v>43.4</v>
      </c>
      <c r="I1534" s="110">
        <v>520</v>
      </c>
      <c r="J1534" s="110">
        <v>27.4</v>
      </c>
      <c r="K1534" s="110">
        <v>49</v>
      </c>
      <c r="L1534" s="110">
        <v>508</v>
      </c>
      <c r="M1534" s="110">
        <v>26.8</v>
      </c>
      <c r="N1534" s="110">
        <v>47</v>
      </c>
      <c r="O1534" s="110">
        <v>114</v>
      </c>
      <c r="P1534" s="110">
        <v>6</v>
      </c>
      <c r="Q1534" s="110">
        <v>41.2</v>
      </c>
    </row>
    <row r="1535" spans="1:17" ht="51" x14ac:dyDescent="0.2">
      <c r="A1535" s="108" t="s">
        <v>2403</v>
      </c>
      <c r="B1535" s="110">
        <v>323</v>
      </c>
      <c r="C1535" s="110">
        <v>69</v>
      </c>
      <c r="D1535" s="110">
        <v>21.4</v>
      </c>
      <c r="E1535" s="110">
        <v>40.6</v>
      </c>
      <c r="F1535" s="110">
        <v>29</v>
      </c>
      <c r="G1535" s="110">
        <v>9</v>
      </c>
      <c r="H1535" s="110">
        <v>51.7</v>
      </c>
      <c r="I1535" s="110">
        <v>71</v>
      </c>
      <c r="J1535" s="110">
        <v>22</v>
      </c>
      <c r="K1535" s="110">
        <v>46.5</v>
      </c>
      <c r="L1535" s="110">
        <v>102</v>
      </c>
      <c r="M1535" s="110">
        <v>31.6</v>
      </c>
      <c r="N1535" s="110">
        <v>49</v>
      </c>
      <c r="O1535" s="110">
        <v>52</v>
      </c>
      <c r="P1535" s="110">
        <v>16.100000000000001</v>
      </c>
      <c r="Q1535" s="110">
        <v>53.8</v>
      </c>
    </row>
    <row r="1536" spans="1:17" ht="63.75" x14ac:dyDescent="0.2">
      <c r="A1536" s="108" t="s">
        <v>2404</v>
      </c>
      <c r="B1536" s="110">
        <v>543</v>
      </c>
      <c r="C1536" s="110">
        <v>131</v>
      </c>
      <c r="D1536" s="110">
        <v>24.1</v>
      </c>
      <c r="E1536" s="110">
        <v>35.1</v>
      </c>
      <c r="F1536" s="110">
        <v>43</v>
      </c>
      <c r="G1536" s="110">
        <v>7.9</v>
      </c>
      <c r="H1536" s="110">
        <v>51.2</v>
      </c>
      <c r="I1536" s="110">
        <v>114</v>
      </c>
      <c r="J1536" s="110">
        <v>21</v>
      </c>
      <c r="K1536" s="110">
        <v>51.8</v>
      </c>
      <c r="L1536" s="110">
        <v>191</v>
      </c>
      <c r="M1536" s="110">
        <v>35.200000000000003</v>
      </c>
      <c r="N1536" s="110">
        <v>47.6</v>
      </c>
      <c r="O1536" s="110">
        <v>64</v>
      </c>
      <c r="P1536" s="110">
        <v>11.8</v>
      </c>
      <c r="Q1536" s="110">
        <v>48.4</v>
      </c>
    </row>
    <row r="1537" spans="1:17" ht="63.75" x14ac:dyDescent="0.2">
      <c r="A1537" s="108" t="s">
        <v>2405</v>
      </c>
      <c r="B1537" s="110">
        <v>314</v>
      </c>
      <c r="C1537" s="110">
        <v>85</v>
      </c>
      <c r="D1537" s="110">
        <v>27.1</v>
      </c>
      <c r="E1537" s="110">
        <v>45.9</v>
      </c>
      <c r="F1537" s="110">
        <v>25</v>
      </c>
      <c r="G1537" s="110">
        <v>8</v>
      </c>
      <c r="H1537" s="110">
        <v>28</v>
      </c>
      <c r="I1537" s="110">
        <v>67</v>
      </c>
      <c r="J1537" s="110">
        <v>21.3</v>
      </c>
      <c r="K1537" s="110">
        <v>47.8</v>
      </c>
      <c r="L1537" s="110">
        <v>104</v>
      </c>
      <c r="M1537" s="110">
        <v>33.1</v>
      </c>
      <c r="N1537" s="110">
        <v>48.1</v>
      </c>
      <c r="O1537" s="110">
        <v>33</v>
      </c>
      <c r="P1537" s="110">
        <v>10.5</v>
      </c>
      <c r="Q1537" s="110">
        <v>63.6</v>
      </c>
    </row>
    <row r="1538" spans="1:17" ht="51" x14ac:dyDescent="0.2">
      <c r="A1538" s="108" t="s">
        <v>2406</v>
      </c>
      <c r="B1538" s="110">
        <v>243</v>
      </c>
      <c r="C1538" s="110">
        <v>53</v>
      </c>
      <c r="D1538" s="110">
        <v>21.8</v>
      </c>
      <c r="E1538" s="110">
        <v>47.2</v>
      </c>
      <c r="F1538" s="110">
        <v>14</v>
      </c>
      <c r="G1538" s="110">
        <v>5.8</v>
      </c>
      <c r="H1538" s="110">
        <v>50</v>
      </c>
      <c r="I1538" s="110">
        <v>42</v>
      </c>
      <c r="J1538" s="110">
        <v>17.3</v>
      </c>
      <c r="K1538" s="110">
        <v>47.6</v>
      </c>
      <c r="L1538" s="110">
        <v>104</v>
      </c>
      <c r="M1538" s="110">
        <v>42.8</v>
      </c>
      <c r="N1538" s="110">
        <v>48.1</v>
      </c>
      <c r="O1538" s="110">
        <v>30</v>
      </c>
      <c r="P1538" s="110">
        <v>12.3</v>
      </c>
      <c r="Q1538" s="110">
        <v>60</v>
      </c>
    </row>
    <row r="1539" spans="1:17" ht="51" x14ac:dyDescent="0.2">
      <c r="A1539" s="108" t="s">
        <v>2407</v>
      </c>
      <c r="B1539" s="110">
        <v>287</v>
      </c>
      <c r="C1539" s="110">
        <v>68</v>
      </c>
      <c r="D1539" s="110">
        <v>23.7</v>
      </c>
      <c r="E1539" s="110">
        <v>36.799999999999997</v>
      </c>
      <c r="F1539" s="110">
        <v>15</v>
      </c>
      <c r="G1539" s="110">
        <v>5.2</v>
      </c>
      <c r="H1539" s="110">
        <v>20</v>
      </c>
      <c r="I1539" s="110">
        <v>55</v>
      </c>
      <c r="J1539" s="110">
        <v>19.2</v>
      </c>
      <c r="K1539" s="110">
        <v>45.5</v>
      </c>
      <c r="L1539" s="110">
        <v>97</v>
      </c>
      <c r="M1539" s="110">
        <v>33.799999999999997</v>
      </c>
      <c r="N1539" s="110">
        <v>45.4</v>
      </c>
      <c r="O1539" s="110">
        <v>52</v>
      </c>
      <c r="P1539" s="110">
        <v>18.100000000000001</v>
      </c>
      <c r="Q1539" s="110">
        <v>50</v>
      </c>
    </row>
    <row r="1540" spans="1:17" ht="51" x14ac:dyDescent="0.2">
      <c r="A1540" s="108" t="s">
        <v>2408</v>
      </c>
      <c r="B1540" s="110">
        <v>701</v>
      </c>
      <c r="C1540" s="110">
        <v>224</v>
      </c>
      <c r="D1540" s="110">
        <v>32</v>
      </c>
      <c r="E1540" s="110">
        <v>50.4</v>
      </c>
      <c r="F1540" s="110">
        <v>45</v>
      </c>
      <c r="G1540" s="110">
        <v>6.4</v>
      </c>
      <c r="H1540" s="110">
        <v>37.799999999999997</v>
      </c>
      <c r="I1540" s="110">
        <v>170</v>
      </c>
      <c r="J1540" s="110">
        <v>24.3</v>
      </c>
      <c r="K1540" s="110">
        <v>50</v>
      </c>
      <c r="L1540" s="110">
        <v>218</v>
      </c>
      <c r="M1540" s="110">
        <v>31.1</v>
      </c>
      <c r="N1540" s="110">
        <v>47.2</v>
      </c>
      <c r="O1540" s="110">
        <v>44</v>
      </c>
      <c r="P1540" s="110">
        <v>6.3</v>
      </c>
      <c r="Q1540" s="110">
        <v>38.6</v>
      </c>
    </row>
    <row r="1541" spans="1:17" ht="51" x14ac:dyDescent="0.2">
      <c r="A1541" s="108" t="s">
        <v>2409</v>
      </c>
      <c r="B1541" s="110">
        <v>238</v>
      </c>
      <c r="C1541" s="110">
        <v>55</v>
      </c>
      <c r="D1541" s="110">
        <v>23.1</v>
      </c>
      <c r="E1541" s="110">
        <v>49.1</v>
      </c>
      <c r="F1541" s="110">
        <v>12</v>
      </c>
      <c r="G1541" s="110">
        <v>5</v>
      </c>
      <c r="H1541" s="110">
        <v>50</v>
      </c>
      <c r="I1541" s="110">
        <v>53</v>
      </c>
      <c r="J1541" s="110">
        <v>22.3</v>
      </c>
      <c r="K1541" s="110">
        <v>49.1</v>
      </c>
      <c r="L1541" s="110">
        <v>79</v>
      </c>
      <c r="M1541" s="110">
        <v>33.200000000000003</v>
      </c>
      <c r="N1541" s="110">
        <v>50.6</v>
      </c>
      <c r="O1541" s="110">
        <v>39</v>
      </c>
      <c r="P1541" s="110">
        <v>16.399999999999999</v>
      </c>
      <c r="Q1541" s="110">
        <v>41</v>
      </c>
    </row>
    <row r="1542" spans="1:17" ht="63.75" x14ac:dyDescent="0.2">
      <c r="A1542" s="108" t="s">
        <v>2410</v>
      </c>
      <c r="B1542" s="110">
        <v>524</v>
      </c>
      <c r="C1542" s="110">
        <v>120</v>
      </c>
      <c r="D1542" s="110">
        <v>22.9</v>
      </c>
      <c r="E1542" s="110">
        <v>47.5</v>
      </c>
      <c r="F1542" s="110">
        <v>26</v>
      </c>
      <c r="G1542" s="110">
        <v>5</v>
      </c>
      <c r="H1542" s="110">
        <v>46.2</v>
      </c>
      <c r="I1542" s="110">
        <v>115</v>
      </c>
      <c r="J1542" s="110">
        <v>21.9</v>
      </c>
      <c r="K1542" s="110">
        <v>43.5</v>
      </c>
      <c r="L1542" s="110">
        <v>198</v>
      </c>
      <c r="M1542" s="110">
        <v>37.799999999999997</v>
      </c>
      <c r="N1542" s="110">
        <v>49</v>
      </c>
      <c r="O1542" s="110">
        <v>65</v>
      </c>
      <c r="P1542" s="110">
        <v>12.4</v>
      </c>
      <c r="Q1542" s="110">
        <v>52.3</v>
      </c>
    </row>
    <row r="1543" spans="1:17" ht="63.75" x14ac:dyDescent="0.2">
      <c r="A1543" s="108" t="s">
        <v>2411</v>
      </c>
      <c r="B1543" s="110">
        <v>728</v>
      </c>
      <c r="C1543" s="110">
        <v>197</v>
      </c>
      <c r="D1543" s="110">
        <v>27.1</v>
      </c>
      <c r="E1543" s="110">
        <v>48.7</v>
      </c>
      <c r="F1543" s="110">
        <v>53</v>
      </c>
      <c r="G1543" s="110">
        <v>7.3</v>
      </c>
      <c r="H1543" s="110">
        <v>50.9</v>
      </c>
      <c r="I1543" s="110">
        <v>158</v>
      </c>
      <c r="J1543" s="110">
        <v>21.7</v>
      </c>
      <c r="K1543" s="110">
        <v>48.1</v>
      </c>
      <c r="L1543" s="110">
        <v>235</v>
      </c>
      <c r="M1543" s="110">
        <v>32.299999999999997</v>
      </c>
      <c r="N1543" s="110">
        <v>44.3</v>
      </c>
      <c r="O1543" s="110">
        <v>85</v>
      </c>
      <c r="P1543" s="110">
        <v>11.7</v>
      </c>
      <c r="Q1543" s="110">
        <v>51.8</v>
      </c>
    </row>
    <row r="1544" spans="1:17" ht="63.75" x14ac:dyDescent="0.2">
      <c r="A1544" s="108" t="s">
        <v>2412</v>
      </c>
      <c r="B1544" s="110">
        <v>444</v>
      </c>
      <c r="C1544" s="110">
        <v>115</v>
      </c>
      <c r="D1544" s="110">
        <v>25.9</v>
      </c>
      <c r="E1544" s="110">
        <v>47</v>
      </c>
      <c r="F1544" s="110">
        <v>20</v>
      </c>
      <c r="G1544" s="110">
        <v>4.5</v>
      </c>
      <c r="H1544" s="110">
        <v>50</v>
      </c>
      <c r="I1544" s="110">
        <v>89</v>
      </c>
      <c r="J1544" s="110">
        <v>20</v>
      </c>
      <c r="K1544" s="110">
        <v>51.7</v>
      </c>
      <c r="L1544" s="110">
        <v>168</v>
      </c>
      <c r="M1544" s="110">
        <v>37.799999999999997</v>
      </c>
      <c r="N1544" s="110">
        <v>48.2</v>
      </c>
      <c r="O1544" s="110">
        <v>52</v>
      </c>
      <c r="P1544" s="110">
        <v>11.7</v>
      </c>
      <c r="Q1544" s="110">
        <v>42.3</v>
      </c>
    </row>
    <row r="1545" spans="1:17" ht="51" x14ac:dyDescent="0.2">
      <c r="A1545" s="108" t="s">
        <v>2413</v>
      </c>
      <c r="B1545" s="110">
        <v>292</v>
      </c>
      <c r="C1545" s="110">
        <v>61</v>
      </c>
      <c r="D1545" s="110">
        <v>20.9</v>
      </c>
      <c r="E1545" s="110">
        <v>49.2</v>
      </c>
      <c r="F1545" s="110">
        <v>22</v>
      </c>
      <c r="G1545" s="110">
        <v>7.5</v>
      </c>
      <c r="H1545" s="110">
        <v>22.7</v>
      </c>
      <c r="I1545" s="110">
        <v>57</v>
      </c>
      <c r="J1545" s="110">
        <v>19.5</v>
      </c>
      <c r="K1545" s="110">
        <v>40.4</v>
      </c>
      <c r="L1545" s="110">
        <v>94</v>
      </c>
      <c r="M1545" s="110">
        <v>32.200000000000003</v>
      </c>
      <c r="N1545" s="110">
        <v>43.6</v>
      </c>
      <c r="O1545" s="110">
        <v>58</v>
      </c>
      <c r="P1545" s="110">
        <v>19.899999999999999</v>
      </c>
      <c r="Q1545" s="110">
        <v>51.7</v>
      </c>
    </row>
    <row r="1546" spans="1:17" ht="51" x14ac:dyDescent="0.2">
      <c r="A1546" s="108" t="s">
        <v>2414</v>
      </c>
      <c r="B1546" s="110">
        <v>279</v>
      </c>
      <c r="C1546" s="110">
        <v>63</v>
      </c>
      <c r="D1546" s="110">
        <v>22.6</v>
      </c>
      <c r="E1546" s="110">
        <v>49.2</v>
      </c>
      <c r="F1546" s="110">
        <v>14</v>
      </c>
      <c r="G1546" s="110">
        <v>5</v>
      </c>
      <c r="H1546" s="110">
        <v>57.1</v>
      </c>
      <c r="I1546" s="110">
        <v>53</v>
      </c>
      <c r="J1546" s="110">
        <v>19</v>
      </c>
      <c r="K1546" s="110">
        <v>39.6</v>
      </c>
      <c r="L1546" s="110">
        <v>95</v>
      </c>
      <c r="M1546" s="110">
        <v>34.1</v>
      </c>
      <c r="N1546" s="110">
        <v>45.3</v>
      </c>
      <c r="O1546" s="110">
        <v>54</v>
      </c>
      <c r="P1546" s="110">
        <v>19.399999999999999</v>
      </c>
      <c r="Q1546" s="110">
        <v>44.4</v>
      </c>
    </row>
    <row r="1547" spans="1:17" ht="63.75" x14ac:dyDescent="0.2">
      <c r="A1547" s="108" t="s">
        <v>2415</v>
      </c>
      <c r="B1547" s="110">
        <v>418</v>
      </c>
      <c r="C1547" s="110">
        <v>107</v>
      </c>
      <c r="D1547" s="110">
        <v>25.6</v>
      </c>
      <c r="E1547" s="110">
        <v>57</v>
      </c>
      <c r="F1547" s="110">
        <v>18</v>
      </c>
      <c r="G1547" s="110">
        <v>4.3</v>
      </c>
      <c r="H1547" s="110">
        <v>44.4</v>
      </c>
      <c r="I1547" s="110">
        <v>80</v>
      </c>
      <c r="J1547" s="110">
        <v>19.100000000000001</v>
      </c>
      <c r="K1547" s="110">
        <v>50</v>
      </c>
      <c r="L1547" s="110">
        <v>135</v>
      </c>
      <c r="M1547" s="110">
        <v>32.299999999999997</v>
      </c>
      <c r="N1547" s="110">
        <v>47.4</v>
      </c>
      <c r="O1547" s="110">
        <v>78</v>
      </c>
      <c r="P1547" s="110">
        <v>18.7</v>
      </c>
      <c r="Q1547" s="110">
        <v>51.3</v>
      </c>
    </row>
    <row r="1548" spans="1:17" ht="63.75" x14ac:dyDescent="0.2">
      <c r="A1548" s="108" t="s">
        <v>2416</v>
      </c>
      <c r="B1548" s="110">
        <v>253</v>
      </c>
      <c r="C1548" s="110">
        <v>54</v>
      </c>
      <c r="D1548" s="110">
        <v>21.3</v>
      </c>
      <c r="E1548" s="110">
        <v>64.8</v>
      </c>
      <c r="F1548" s="110">
        <v>14</v>
      </c>
      <c r="G1548" s="110">
        <v>5.5</v>
      </c>
      <c r="H1548" s="110">
        <v>35.700000000000003</v>
      </c>
      <c r="I1548" s="110">
        <v>53</v>
      </c>
      <c r="J1548" s="110">
        <v>20.9</v>
      </c>
      <c r="K1548" s="110">
        <v>50.9</v>
      </c>
      <c r="L1548" s="110">
        <v>84</v>
      </c>
      <c r="M1548" s="110">
        <v>33.200000000000003</v>
      </c>
      <c r="N1548" s="110">
        <v>44</v>
      </c>
      <c r="O1548" s="110">
        <v>48</v>
      </c>
      <c r="P1548" s="110">
        <v>19</v>
      </c>
      <c r="Q1548" s="110">
        <v>50</v>
      </c>
    </row>
    <row r="1549" spans="1:17" ht="51" x14ac:dyDescent="0.2">
      <c r="A1549" s="108" t="s">
        <v>2417</v>
      </c>
      <c r="B1549" s="110">
        <v>255</v>
      </c>
      <c r="C1549" s="110">
        <v>46</v>
      </c>
      <c r="D1549" s="110">
        <v>18</v>
      </c>
      <c r="E1549" s="110">
        <v>43.5</v>
      </c>
      <c r="F1549" s="110">
        <v>16</v>
      </c>
      <c r="G1549" s="110">
        <v>6.3</v>
      </c>
      <c r="H1549" s="110">
        <v>37.5</v>
      </c>
      <c r="I1549" s="110">
        <v>49</v>
      </c>
      <c r="J1549" s="110">
        <v>19.2</v>
      </c>
      <c r="K1549" s="110">
        <v>46.9</v>
      </c>
      <c r="L1549" s="110">
        <v>94</v>
      </c>
      <c r="M1549" s="110">
        <v>36.9</v>
      </c>
      <c r="N1549" s="110">
        <v>45.7</v>
      </c>
      <c r="O1549" s="110">
        <v>50</v>
      </c>
      <c r="P1549" s="110">
        <v>19.600000000000001</v>
      </c>
      <c r="Q1549" s="110">
        <v>54</v>
      </c>
    </row>
    <row r="1550" spans="1:17" ht="51" x14ac:dyDescent="0.2">
      <c r="A1550" s="108" t="s">
        <v>2418</v>
      </c>
      <c r="B1550" s="110">
        <v>276</v>
      </c>
      <c r="C1550" s="110">
        <v>57</v>
      </c>
      <c r="D1550" s="110">
        <v>20.7</v>
      </c>
      <c r="E1550" s="110">
        <v>52.6</v>
      </c>
      <c r="F1550" s="110">
        <v>13</v>
      </c>
      <c r="G1550" s="110">
        <v>4.7</v>
      </c>
      <c r="H1550" s="110">
        <v>53.8</v>
      </c>
      <c r="I1550" s="110">
        <v>52</v>
      </c>
      <c r="J1550" s="110">
        <v>18.8</v>
      </c>
      <c r="K1550" s="110">
        <v>46.2</v>
      </c>
      <c r="L1550" s="110">
        <v>96</v>
      </c>
      <c r="M1550" s="110">
        <v>34.799999999999997</v>
      </c>
      <c r="N1550" s="110">
        <v>50</v>
      </c>
      <c r="O1550" s="110">
        <v>58</v>
      </c>
      <c r="P1550" s="110">
        <v>21</v>
      </c>
      <c r="Q1550" s="110">
        <v>53.4</v>
      </c>
    </row>
    <row r="1551" spans="1:17" ht="63.75" x14ac:dyDescent="0.2">
      <c r="A1551" s="108" t="s">
        <v>2419</v>
      </c>
      <c r="B1551" s="110">
        <v>498</v>
      </c>
      <c r="C1551" s="110">
        <v>123</v>
      </c>
      <c r="D1551" s="110">
        <v>24.7</v>
      </c>
      <c r="E1551" s="110">
        <v>52</v>
      </c>
      <c r="F1551" s="110">
        <v>26</v>
      </c>
      <c r="G1551" s="110">
        <v>5.2</v>
      </c>
      <c r="H1551" s="110">
        <v>57.7</v>
      </c>
      <c r="I1551" s="110">
        <v>117</v>
      </c>
      <c r="J1551" s="110">
        <v>23.5</v>
      </c>
      <c r="K1551" s="110">
        <v>45.3</v>
      </c>
      <c r="L1551" s="110">
        <v>167</v>
      </c>
      <c r="M1551" s="110">
        <v>33.5</v>
      </c>
      <c r="N1551" s="110">
        <v>46.1</v>
      </c>
      <c r="O1551" s="110">
        <v>65</v>
      </c>
      <c r="P1551" s="110">
        <v>13.1</v>
      </c>
      <c r="Q1551" s="110">
        <v>50.8</v>
      </c>
    </row>
    <row r="1552" spans="1:17" ht="51" x14ac:dyDescent="0.2">
      <c r="A1552" s="108" t="s">
        <v>2420</v>
      </c>
      <c r="B1552" s="110">
        <v>258</v>
      </c>
      <c r="C1552" s="110">
        <v>54</v>
      </c>
      <c r="D1552" s="110">
        <v>20.9</v>
      </c>
      <c r="E1552" s="110">
        <v>48.1</v>
      </c>
      <c r="F1552" s="110">
        <v>17</v>
      </c>
      <c r="G1552" s="110">
        <v>6.6</v>
      </c>
      <c r="H1552" s="110">
        <v>47.1</v>
      </c>
      <c r="I1552" s="110">
        <v>63</v>
      </c>
      <c r="J1552" s="110">
        <v>24.4</v>
      </c>
      <c r="K1552" s="110">
        <v>46</v>
      </c>
      <c r="L1552" s="110">
        <v>91</v>
      </c>
      <c r="M1552" s="110">
        <v>35.299999999999997</v>
      </c>
      <c r="N1552" s="110">
        <v>46.2</v>
      </c>
      <c r="O1552" s="110">
        <v>33</v>
      </c>
      <c r="P1552" s="110">
        <v>12.8</v>
      </c>
      <c r="Q1552" s="110">
        <v>42.4</v>
      </c>
    </row>
    <row r="1553" spans="1:17" ht="51" x14ac:dyDescent="0.2">
      <c r="A1553" s="108" t="s">
        <v>2421</v>
      </c>
      <c r="B1553" s="110">
        <v>460</v>
      </c>
      <c r="C1553" s="110">
        <v>124</v>
      </c>
      <c r="D1553" s="110">
        <v>27</v>
      </c>
      <c r="E1553" s="110">
        <v>37.9</v>
      </c>
      <c r="F1553" s="110">
        <v>24</v>
      </c>
      <c r="G1553" s="110">
        <v>5.2</v>
      </c>
      <c r="H1553" s="110">
        <v>54.2</v>
      </c>
      <c r="I1553" s="110">
        <v>118</v>
      </c>
      <c r="J1553" s="110">
        <v>25.7</v>
      </c>
      <c r="K1553" s="110">
        <v>52.5</v>
      </c>
      <c r="L1553" s="110">
        <v>146</v>
      </c>
      <c r="M1553" s="110">
        <v>31.7</v>
      </c>
      <c r="N1553" s="110">
        <v>48.6</v>
      </c>
      <c r="O1553" s="110">
        <v>48</v>
      </c>
      <c r="P1553" s="110">
        <v>10.4</v>
      </c>
      <c r="Q1553" s="110">
        <v>43.8</v>
      </c>
    </row>
    <row r="1554" spans="1:17" ht="51" x14ac:dyDescent="0.2">
      <c r="A1554" s="108" t="s">
        <v>2422</v>
      </c>
      <c r="B1554" s="110">
        <v>213</v>
      </c>
      <c r="C1554" s="110">
        <v>50</v>
      </c>
      <c r="D1554" s="110">
        <v>23.5</v>
      </c>
      <c r="E1554" s="110">
        <v>42</v>
      </c>
      <c r="F1554" s="110">
        <v>13</v>
      </c>
      <c r="G1554" s="110">
        <v>6.1</v>
      </c>
      <c r="H1554" s="110">
        <v>30.8</v>
      </c>
      <c r="I1554" s="110">
        <v>49</v>
      </c>
      <c r="J1554" s="110">
        <v>23</v>
      </c>
      <c r="K1554" s="110">
        <v>55.1</v>
      </c>
      <c r="L1554" s="110">
        <v>82</v>
      </c>
      <c r="M1554" s="110">
        <v>38.5</v>
      </c>
      <c r="N1554" s="110">
        <v>43.9</v>
      </c>
      <c r="O1554" s="110">
        <v>19</v>
      </c>
      <c r="P1554" s="110">
        <v>8.9</v>
      </c>
      <c r="Q1554" s="110">
        <v>36.799999999999997</v>
      </c>
    </row>
    <row r="1555" spans="1:17" ht="51" x14ac:dyDescent="0.2">
      <c r="A1555" s="108" t="s">
        <v>2423</v>
      </c>
      <c r="B1555" s="110">
        <v>249</v>
      </c>
      <c r="C1555" s="110">
        <v>51</v>
      </c>
      <c r="D1555" s="110">
        <v>20.5</v>
      </c>
      <c r="E1555" s="110">
        <v>49</v>
      </c>
      <c r="F1555" s="110">
        <v>10</v>
      </c>
      <c r="G1555" s="110">
        <v>4</v>
      </c>
      <c r="H1555" s="110">
        <v>40</v>
      </c>
      <c r="I1555" s="110">
        <v>55</v>
      </c>
      <c r="J1555" s="110">
        <v>22.1</v>
      </c>
      <c r="K1555" s="110">
        <v>50.9</v>
      </c>
      <c r="L1555" s="110">
        <v>91</v>
      </c>
      <c r="M1555" s="110">
        <v>36.5</v>
      </c>
      <c r="N1555" s="110">
        <v>45.1</v>
      </c>
      <c r="O1555" s="110">
        <v>42</v>
      </c>
      <c r="P1555" s="110">
        <v>16.899999999999999</v>
      </c>
      <c r="Q1555" s="110">
        <v>52.4</v>
      </c>
    </row>
    <row r="1556" spans="1:17" ht="63.75" x14ac:dyDescent="0.2">
      <c r="A1556" s="108" t="s">
        <v>2424</v>
      </c>
      <c r="B1556" s="110">
        <v>223</v>
      </c>
      <c r="C1556" s="110">
        <v>48</v>
      </c>
      <c r="D1556" s="110">
        <v>21.5</v>
      </c>
      <c r="E1556" s="110">
        <v>50</v>
      </c>
      <c r="F1556" s="110">
        <v>11</v>
      </c>
      <c r="G1556" s="110">
        <v>4.9000000000000004</v>
      </c>
      <c r="H1556" s="110">
        <v>18.2</v>
      </c>
      <c r="I1556" s="110">
        <v>58</v>
      </c>
      <c r="J1556" s="110">
        <v>26</v>
      </c>
      <c r="K1556" s="110">
        <v>39.700000000000003</v>
      </c>
      <c r="L1556" s="110">
        <v>79</v>
      </c>
      <c r="M1556" s="110">
        <v>35.4</v>
      </c>
      <c r="N1556" s="110">
        <v>41.8</v>
      </c>
      <c r="O1556" s="110">
        <v>27</v>
      </c>
      <c r="P1556" s="110">
        <v>12.1</v>
      </c>
      <c r="Q1556" s="110">
        <v>48.1</v>
      </c>
    </row>
    <row r="1557" spans="1:17" ht="51" x14ac:dyDescent="0.2">
      <c r="A1557" s="108" t="s">
        <v>2425</v>
      </c>
      <c r="B1557" s="110">
        <v>109</v>
      </c>
      <c r="C1557" s="110">
        <v>9</v>
      </c>
      <c r="D1557" s="110">
        <v>8.3000000000000007</v>
      </c>
      <c r="E1557" s="110">
        <v>33.299999999999997</v>
      </c>
      <c r="F1557" s="110">
        <v>5</v>
      </c>
      <c r="G1557" s="110">
        <v>4.5999999999999996</v>
      </c>
      <c r="H1557" s="110">
        <v>60</v>
      </c>
      <c r="I1557" s="110">
        <v>13</v>
      </c>
      <c r="J1557" s="110">
        <v>11.9</v>
      </c>
      <c r="K1557" s="110">
        <v>30.8</v>
      </c>
      <c r="L1557" s="110">
        <v>72</v>
      </c>
      <c r="M1557" s="110">
        <v>66.099999999999994</v>
      </c>
      <c r="N1557" s="110">
        <v>45.8</v>
      </c>
      <c r="O1557" s="110">
        <v>10</v>
      </c>
      <c r="P1557" s="110">
        <v>9.1999999999999993</v>
      </c>
      <c r="Q1557" s="110">
        <v>30</v>
      </c>
    </row>
    <row r="1558" spans="1:17" ht="51" x14ac:dyDescent="0.2">
      <c r="A1558" s="108" t="s">
        <v>2426</v>
      </c>
      <c r="B1558" s="110">
        <v>832</v>
      </c>
      <c r="C1558" s="110">
        <v>173</v>
      </c>
      <c r="D1558" s="110">
        <v>20.8</v>
      </c>
      <c r="E1558" s="110">
        <v>52</v>
      </c>
      <c r="F1558" s="110">
        <v>30</v>
      </c>
      <c r="G1558" s="110">
        <v>3.6</v>
      </c>
      <c r="H1558" s="110">
        <v>50</v>
      </c>
      <c r="I1558" s="110">
        <v>175</v>
      </c>
      <c r="J1558" s="110">
        <v>21</v>
      </c>
      <c r="K1558" s="110">
        <v>47.4</v>
      </c>
      <c r="L1558" s="110">
        <v>331</v>
      </c>
      <c r="M1558" s="110">
        <v>39.799999999999997</v>
      </c>
      <c r="N1558" s="110">
        <v>48</v>
      </c>
      <c r="O1558" s="110">
        <v>123</v>
      </c>
      <c r="P1558" s="110">
        <v>14.8</v>
      </c>
      <c r="Q1558" s="110">
        <v>51.2</v>
      </c>
    </row>
    <row r="1559" spans="1:17" ht="51" x14ac:dyDescent="0.2">
      <c r="A1559" s="108" t="s">
        <v>2427</v>
      </c>
      <c r="B1559" s="110">
        <v>41</v>
      </c>
      <c r="C1559" s="110">
        <v>6</v>
      </c>
      <c r="D1559" s="110">
        <v>14.6</v>
      </c>
      <c r="E1559" s="110">
        <v>66.7</v>
      </c>
      <c r="F1559" s="110">
        <v>0</v>
      </c>
      <c r="G1559" s="110">
        <v>0</v>
      </c>
      <c r="H1559" s="110" t="s">
        <v>979</v>
      </c>
      <c r="I1559" s="110">
        <v>12</v>
      </c>
      <c r="J1559" s="110">
        <v>29.3</v>
      </c>
      <c r="K1559" s="110">
        <v>41.7</v>
      </c>
      <c r="L1559" s="110">
        <v>13</v>
      </c>
      <c r="M1559" s="110">
        <v>31.7</v>
      </c>
      <c r="N1559" s="110">
        <v>46.2</v>
      </c>
      <c r="O1559" s="110">
        <v>10</v>
      </c>
      <c r="P1559" s="110">
        <v>24.4</v>
      </c>
      <c r="Q1559" s="110">
        <v>60</v>
      </c>
    </row>
    <row r="1560" spans="1:17" ht="51" x14ac:dyDescent="0.2">
      <c r="A1560" s="108" t="s">
        <v>2428</v>
      </c>
      <c r="B1560" s="110">
        <v>372</v>
      </c>
      <c r="C1560" s="110">
        <v>39</v>
      </c>
      <c r="D1560" s="110">
        <v>10.5</v>
      </c>
      <c r="E1560" s="110">
        <v>59</v>
      </c>
      <c r="F1560" s="110">
        <v>7</v>
      </c>
      <c r="G1560" s="110">
        <v>1.9</v>
      </c>
      <c r="H1560" s="110">
        <v>57.1</v>
      </c>
      <c r="I1560" s="110">
        <v>38</v>
      </c>
      <c r="J1560" s="110">
        <v>10.199999999999999</v>
      </c>
      <c r="K1560" s="110">
        <v>55.3</v>
      </c>
      <c r="L1560" s="110">
        <v>166</v>
      </c>
      <c r="M1560" s="110">
        <v>44.6</v>
      </c>
      <c r="N1560" s="110">
        <v>50.6</v>
      </c>
      <c r="O1560" s="110">
        <v>122</v>
      </c>
      <c r="P1560" s="110">
        <v>32.799999999999997</v>
      </c>
      <c r="Q1560" s="110">
        <v>43.4</v>
      </c>
    </row>
    <row r="1561" spans="1:17" ht="51" x14ac:dyDescent="0.2">
      <c r="A1561" s="108" t="s">
        <v>2429</v>
      </c>
      <c r="B1561" s="110">
        <v>804</v>
      </c>
      <c r="C1561" s="110">
        <v>125</v>
      </c>
      <c r="D1561" s="110">
        <v>15.5</v>
      </c>
      <c r="E1561" s="110">
        <v>49.6</v>
      </c>
      <c r="F1561" s="110">
        <v>44</v>
      </c>
      <c r="G1561" s="110">
        <v>5.5</v>
      </c>
      <c r="H1561" s="110">
        <v>50</v>
      </c>
      <c r="I1561" s="110">
        <v>127</v>
      </c>
      <c r="J1561" s="110">
        <v>15.8</v>
      </c>
      <c r="K1561" s="110">
        <v>49.6</v>
      </c>
      <c r="L1561" s="110">
        <v>346</v>
      </c>
      <c r="M1561" s="110">
        <v>43</v>
      </c>
      <c r="N1561" s="110">
        <v>48</v>
      </c>
      <c r="O1561" s="110">
        <v>162</v>
      </c>
      <c r="P1561" s="110">
        <v>20.100000000000001</v>
      </c>
      <c r="Q1561" s="110">
        <v>50.6</v>
      </c>
    </row>
    <row r="1562" spans="1:17" ht="51" x14ac:dyDescent="0.2">
      <c r="A1562" s="108" t="s">
        <v>2430</v>
      </c>
      <c r="B1562" s="110">
        <v>605</v>
      </c>
      <c r="C1562" s="110">
        <v>93</v>
      </c>
      <c r="D1562" s="110">
        <v>15.4</v>
      </c>
      <c r="E1562" s="110">
        <v>41.9</v>
      </c>
      <c r="F1562" s="110">
        <v>25</v>
      </c>
      <c r="G1562" s="110">
        <v>4.0999999999999996</v>
      </c>
      <c r="H1562" s="110">
        <v>44</v>
      </c>
      <c r="I1562" s="110">
        <v>113</v>
      </c>
      <c r="J1562" s="110">
        <v>18.7</v>
      </c>
      <c r="K1562" s="110">
        <v>47.8</v>
      </c>
      <c r="L1562" s="110">
        <v>209</v>
      </c>
      <c r="M1562" s="110">
        <v>34.5</v>
      </c>
      <c r="N1562" s="110">
        <v>47.8</v>
      </c>
      <c r="O1562" s="110">
        <v>165</v>
      </c>
      <c r="P1562" s="110">
        <v>27.3</v>
      </c>
      <c r="Q1562" s="110">
        <v>43.6</v>
      </c>
    </row>
    <row r="1563" spans="1:17" ht="51" x14ac:dyDescent="0.2">
      <c r="A1563" s="108" t="s">
        <v>2431</v>
      </c>
      <c r="B1563" s="109">
        <v>1269</v>
      </c>
      <c r="C1563" s="110">
        <v>366</v>
      </c>
      <c r="D1563" s="110">
        <v>28.8</v>
      </c>
      <c r="E1563" s="110">
        <v>45.6</v>
      </c>
      <c r="F1563" s="110">
        <v>96</v>
      </c>
      <c r="G1563" s="110">
        <v>7.6</v>
      </c>
      <c r="H1563" s="110">
        <v>53.1</v>
      </c>
      <c r="I1563" s="110">
        <v>291</v>
      </c>
      <c r="J1563" s="110">
        <v>22.9</v>
      </c>
      <c r="K1563" s="110">
        <v>52.9</v>
      </c>
      <c r="L1563" s="110">
        <v>397</v>
      </c>
      <c r="M1563" s="110">
        <v>31.3</v>
      </c>
      <c r="N1563" s="110">
        <v>48.9</v>
      </c>
      <c r="O1563" s="110">
        <v>119</v>
      </c>
      <c r="P1563" s="110">
        <v>9.4</v>
      </c>
      <c r="Q1563" s="110">
        <v>52.9</v>
      </c>
    </row>
    <row r="1564" spans="1:17" ht="51" x14ac:dyDescent="0.2">
      <c r="A1564" s="108" t="s">
        <v>2432</v>
      </c>
      <c r="B1564" s="110">
        <v>35</v>
      </c>
      <c r="C1564" s="110">
        <v>6</v>
      </c>
      <c r="D1564" s="110">
        <v>17.100000000000001</v>
      </c>
      <c r="E1564" s="110">
        <v>33.299999999999997</v>
      </c>
      <c r="F1564" s="110">
        <v>2</v>
      </c>
      <c r="G1564" s="110">
        <v>5.7</v>
      </c>
      <c r="H1564" s="110">
        <v>0</v>
      </c>
      <c r="I1564" s="110">
        <v>2</v>
      </c>
      <c r="J1564" s="110">
        <v>5.7</v>
      </c>
      <c r="K1564" s="110">
        <v>50</v>
      </c>
      <c r="L1564" s="110">
        <v>12</v>
      </c>
      <c r="M1564" s="110">
        <v>34.299999999999997</v>
      </c>
      <c r="N1564" s="110">
        <v>66.7</v>
      </c>
      <c r="O1564" s="110">
        <v>13</v>
      </c>
      <c r="P1564" s="110">
        <v>37.1</v>
      </c>
      <c r="Q1564" s="110">
        <v>46.2</v>
      </c>
    </row>
    <row r="1565" spans="1:17" ht="51" x14ac:dyDescent="0.2">
      <c r="A1565" s="108" t="s">
        <v>2433</v>
      </c>
      <c r="B1565" s="109">
        <v>2158</v>
      </c>
      <c r="C1565" s="110">
        <v>493</v>
      </c>
      <c r="D1565" s="110">
        <v>22.8</v>
      </c>
      <c r="E1565" s="110">
        <v>51.7</v>
      </c>
      <c r="F1565" s="110">
        <v>150</v>
      </c>
      <c r="G1565" s="110">
        <v>7</v>
      </c>
      <c r="H1565" s="110">
        <v>50</v>
      </c>
      <c r="I1565" s="110">
        <v>479</v>
      </c>
      <c r="J1565" s="110">
        <v>22.2</v>
      </c>
      <c r="K1565" s="110">
        <v>50.1</v>
      </c>
      <c r="L1565" s="110">
        <v>782</v>
      </c>
      <c r="M1565" s="110">
        <v>36.200000000000003</v>
      </c>
      <c r="N1565" s="110">
        <v>47.7</v>
      </c>
      <c r="O1565" s="110">
        <v>254</v>
      </c>
      <c r="P1565" s="110">
        <v>11.8</v>
      </c>
      <c r="Q1565" s="110">
        <v>50.4</v>
      </c>
    </row>
    <row r="1566" spans="1:17" ht="63.75" x14ac:dyDescent="0.2">
      <c r="A1566" s="108" t="s">
        <v>2434</v>
      </c>
      <c r="B1566" s="110">
        <v>195</v>
      </c>
      <c r="C1566" s="110">
        <v>44</v>
      </c>
      <c r="D1566" s="110">
        <v>22.6</v>
      </c>
      <c r="E1566" s="110">
        <v>54.5</v>
      </c>
      <c r="F1566" s="110">
        <v>10</v>
      </c>
      <c r="G1566" s="110">
        <v>5.0999999999999996</v>
      </c>
      <c r="H1566" s="110">
        <v>30</v>
      </c>
      <c r="I1566" s="110">
        <v>34</v>
      </c>
      <c r="J1566" s="110">
        <v>17.399999999999999</v>
      </c>
      <c r="K1566" s="110">
        <v>50</v>
      </c>
      <c r="L1566" s="110">
        <v>75</v>
      </c>
      <c r="M1566" s="110">
        <v>38.5</v>
      </c>
      <c r="N1566" s="110">
        <v>50.7</v>
      </c>
      <c r="O1566" s="110">
        <v>32</v>
      </c>
      <c r="P1566" s="110">
        <v>16.399999999999999</v>
      </c>
      <c r="Q1566" s="110">
        <v>50</v>
      </c>
    </row>
    <row r="1567" spans="1:17" ht="51" x14ac:dyDescent="0.2">
      <c r="A1567" s="108" t="s">
        <v>2435</v>
      </c>
      <c r="B1567" s="110">
        <v>860</v>
      </c>
      <c r="C1567" s="110">
        <v>192</v>
      </c>
      <c r="D1567" s="110">
        <v>22.3</v>
      </c>
      <c r="E1567" s="110">
        <v>47.9</v>
      </c>
      <c r="F1567" s="110">
        <v>51</v>
      </c>
      <c r="G1567" s="110">
        <v>5.9</v>
      </c>
      <c r="H1567" s="110">
        <v>47.1</v>
      </c>
      <c r="I1567" s="110">
        <v>190</v>
      </c>
      <c r="J1567" s="110">
        <v>22.1</v>
      </c>
      <c r="K1567" s="110">
        <v>47.9</v>
      </c>
      <c r="L1567" s="110">
        <v>336</v>
      </c>
      <c r="M1567" s="110">
        <v>39.1</v>
      </c>
      <c r="N1567" s="110">
        <v>47</v>
      </c>
      <c r="O1567" s="110">
        <v>91</v>
      </c>
      <c r="P1567" s="110">
        <v>10.6</v>
      </c>
      <c r="Q1567" s="110">
        <v>45.1</v>
      </c>
    </row>
    <row r="1568" spans="1:17" ht="51" x14ac:dyDescent="0.2">
      <c r="A1568" s="108" t="s">
        <v>2436</v>
      </c>
      <c r="B1568" s="109">
        <v>1015</v>
      </c>
      <c r="C1568" s="110">
        <v>217</v>
      </c>
      <c r="D1568" s="110">
        <v>21.4</v>
      </c>
      <c r="E1568" s="110">
        <v>48.4</v>
      </c>
      <c r="F1568" s="110">
        <v>55</v>
      </c>
      <c r="G1568" s="110">
        <v>5.4</v>
      </c>
      <c r="H1568" s="110">
        <v>49.1</v>
      </c>
      <c r="I1568" s="110">
        <v>239</v>
      </c>
      <c r="J1568" s="110">
        <v>23.5</v>
      </c>
      <c r="K1568" s="110">
        <v>45.2</v>
      </c>
      <c r="L1568" s="110">
        <v>363</v>
      </c>
      <c r="M1568" s="110">
        <v>35.799999999999997</v>
      </c>
      <c r="N1568" s="110">
        <v>45.2</v>
      </c>
      <c r="O1568" s="110">
        <v>141</v>
      </c>
      <c r="P1568" s="110">
        <v>13.9</v>
      </c>
      <c r="Q1568" s="110">
        <v>48.9</v>
      </c>
    </row>
    <row r="1569" spans="1:17" ht="51" x14ac:dyDescent="0.2">
      <c r="A1569" s="108" t="s">
        <v>2437</v>
      </c>
      <c r="B1569" s="110">
        <v>317</v>
      </c>
      <c r="C1569" s="110">
        <v>52</v>
      </c>
      <c r="D1569" s="110">
        <v>16.399999999999999</v>
      </c>
      <c r="E1569" s="110">
        <v>46.2</v>
      </c>
      <c r="F1569" s="110">
        <v>21</v>
      </c>
      <c r="G1569" s="110">
        <v>6.6</v>
      </c>
      <c r="H1569" s="110">
        <v>33.299999999999997</v>
      </c>
      <c r="I1569" s="110">
        <v>58</v>
      </c>
      <c r="J1569" s="110">
        <v>18.3</v>
      </c>
      <c r="K1569" s="110">
        <v>53.4</v>
      </c>
      <c r="L1569" s="110">
        <v>135</v>
      </c>
      <c r="M1569" s="110">
        <v>42.6</v>
      </c>
      <c r="N1569" s="110">
        <v>42.2</v>
      </c>
      <c r="O1569" s="110">
        <v>51</v>
      </c>
      <c r="P1569" s="110">
        <v>16.100000000000001</v>
      </c>
      <c r="Q1569" s="110">
        <v>49</v>
      </c>
    </row>
    <row r="1570" spans="1:17" ht="51" x14ac:dyDescent="0.2">
      <c r="A1570" s="108" t="s">
        <v>2438</v>
      </c>
      <c r="B1570" s="110">
        <v>445</v>
      </c>
      <c r="C1570" s="110">
        <v>82</v>
      </c>
      <c r="D1570" s="110">
        <v>18.399999999999999</v>
      </c>
      <c r="E1570" s="110">
        <v>41.5</v>
      </c>
      <c r="F1570" s="110">
        <v>20</v>
      </c>
      <c r="G1570" s="110">
        <v>4.5</v>
      </c>
      <c r="H1570" s="110">
        <v>45</v>
      </c>
      <c r="I1570" s="110">
        <v>100</v>
      </c>
      <c r="J1570" s="110">
        <v>22.5</v>
      </c>
      <c r="K1570" s="110">
        <v>43</v>
      </c>
      <c r="L1570" s="110">
        <v>159</v>
      </c>
      <c r="M1570" s="110">
        <v>35.700000000000003</v>
      </c>
      <c r="N1570" s="110">
        <v>49.1</v>
      </c>
      <c r="O1570" s="110">
        <v>84</v>
      </c>
      <c r="P1570" s="110">
        <v>18.899999999999999</v>
      </c>
      <c r="Q1570" s="110">
        <v>46.4</v>
      </c>
    </row>
    <row r="1571" spans="1:17" ht="63.75" x14ac:dyDescent="0.2">
      <c r="A1571" s="108" t="s">
        <v>2439</v>
      </c>
      <c r="B1571" s="110">
        <v>82</v>
      </c>
      <c r="C1571" s="110">
        <v>15</v>
      </c>
      <c r="D1571" s="110">
        <v>18.3</v>
      </c>
      <c r="E1571" s="110">
        <v>46.7</v>
      </c>
      <c r="F1571" s="110">
        <v>3</v>
      </c>
      <c r="G1571" s="110">
        <v>3.7</v>
      </c>
      <c r="H1571" s="110">
        <v>66.7</v>
      </c>
      <c r="I1571" s="110">
        <v>19</v>
      </c>
      <c r="J1571" s="110">
        <v>23.2</v>
      </c>
      <c r="K1571" s="110">
        <v>36.799999999999997</v>
      </c>
      <c r="L1571" s="110">
        <v>27</v>
      </c>
      <c r="M1571" s="110">
        <v>32.9</v>
      </c>
      <c r="N1571" s="110">
        <v>51.9</v>
      </c>
      <c r="O1571" s="110">
        <v>18</v>
      </c>
      <c r="P1571" s="110">
        <v>22</v>
      </c>
      <c r="Q1571" s="110">
        <v>50</v>
      </c>
    </row>
    <row r="1572" spans="1:17" ht="51" x14ac:dyDescent="0.2">
      <c r="A1572" s="108" t="s">
        <v>2440</v>
      </c>
      <c r="B1572" s="110">
        <v>294</v>
      </c>
      <c r="C1572" s="110">
        <v>75</v>
      </c>
      <c r="D1572" s="110">
        <v>25.5</v>
      </c>
      <c r="E1572" s="110">
        <v>46.7</v>
      </c>
      <c r="F1572" s="110">
        <v>15</v>
      </c>
      <c r="G1572" s="110">
        <v>5.0999999999999996</v>
      </c>
      <c r="H1572" s="110">
        <v>53.3</v>
      </c>
      <c r="I1572" s="110">
        <v>70</v>
      </c>
      <c r="J1572" s="110">
        <v>23.8</v>
      </c>
      <c r="K1572" s="110">
        <v>40</v>
      </c>
      <c r="L1572" s="110">
        <v>92</v>
      </c>
      <c r="M1572" s="110">
        <v>31.3</v>
      </c>
      <c r="N1572" s="110">
        <v>47.8</v>
      </c>
      <c r="O1572" s="110">
        <v>42</v>
      </c>
      <c r="P1572" s="110">
        <v>14.3</v>
      </c>
      <c r="Q1572" s="110">
        <v>50</v>
      </c>
    </row>
    <row r="1573" spans="1:17" ht="51" x14ac:dyDescent="0.2">
      <c r="A1573" s="108" t="s">
        <v>2441</v>
      </c>
      <c r="B1573" s="109">
        <v>1941</v>
      </c>
      <c r="C1573" s="110">
        <v>526</v>
      </c>
      <c r="D1573" s="110">
        <v>27.1</v>
      </c>
      <c r="E1573" s="110">
        <v>48.3</v>
      </c>
      <c r="F1573" s="110">
        <v>90</v>
      </c>
      <c r="G1573" s="110">
        <v>4.5999999999999996</v>
      </c>
      <c r="H1573" s="110">
        <v>45.6</v>
      </c>
      <c r="I1573" s="110">
        <v>349</v>
      </c>
      <c r="J1573" s="110">
        <v>18</v>
      </c>
      <c r="K1573" s="110">
        <v>50.7</v>
      </c>
      <c r="L1573" s="110">
        <v>694</v>
      </c>
      <c r="M1573" s="110">
        <v>35.799999999999997</v>
      </c>
      <c r="N1573" s="110">
        <v>50.6</v>
      </c>
      <c r="O1573" s="110">
        <v>282</v>
      </c>
      <c r="P1573" s="110">
        <v>14.5</v>
      </c>
      <c r="Q1573" s="110">
        <v>48.9</v>
      </c>
    </row>
    <row r="1574" spans="1:17" ht="63.75" x14ac:dyDescent="0.2">
      <c r="A1574" s="108" t="s">
        <v>2442</v>
      </c>
      <c r="B1574" s="110">
        <v>242</v>
      </c>
      <c r="C1574" s="110">
        <v>18</v>
      </c>
      <c r="D1574" s="110">
        <v>7.4</v>
      </c>
      <c r="E1574" s="110">
        <v>44.4</v>
      </c>
      <c r="F1574" s="110">
        <v>11</v>
      </c>
      <c r="G1574" s="110">
        <v>4.5</v>
      </c>
      <c r="H1574" s="110">
        <v>45.5</v>
      </c>
      <c r="I1574" s="110">
        <v>15</v>
      </c>
      <c r="J1574" s="110">
        <v>6.2</v>
      </c>
      <c r="K1574" s="110">
        <v>46.7</v>
      </c>
      <c r="L1574" s="110">
        <v>122</v>
      </c>
      <c r="M1574" s="110">
        <v>50.4</v>
      </c>
      <c r="N1574" s="110">
        <v>52.5</v>
      </c>
      <c r="O1574" s="110">
        <v>76</v>
      </c>
      <c r="P1574" s="110">
        <v>31.4</v>
      </c>
      <c r="Q1574" s="110">
        <v>42.1</v>
      </c>
    </row>
    <row r="1575" spans="1:17" ht="51" x14ac:dyDescent="0.2">
      <c r="A1575" s="108" t="s">
        <v>2443</v>
      </c>
      <c r="B1575" s="110">
        <v>219</v>
      </c>
      <c r="C1575" s="110">
        <v>35</v>
      </c>
      <c r="D1575" s="110">
        <v>16</v>
      </c>
      <c r="E1575" s="110">
        <v>40</v>
      </c>
      <c r="F1575" s="110">
        <v>11</v>
      </c>
      <c r="G1575" s="110">
        <v>5</v>
      </c>
      <c r="H1575" s="110">
        <v>36.4</v>
      </c>
      <c r="I1575" s="110">
        <v>40</v>
      </c>
      <c r="J1575" s="110">
        <v>18.3</v>
      </c>
      <c r="K1575" s="110">
        <v>50</v>
      </c>
      <c r="L1575" s="110">
        <v>86</v>
      </c>
      <c r="M1575" s="110">
        <v>39.299999999999997</v>
      </c>
      <c r="N1575" s="110">
        <v>47.7</v>
      </c>
      <c r="O1575" s="110">
        <v>47</v>
      </c>
      <c r="P1575" s="110">
        <v>21.5</v>
      </c>
      <c r="Q1575" s="110">
        <v>44.7</v>
      </c>
    </row>
    <row r="1576" spans="1:17" ht="51" x14ac:dyDescent="0.2">
      <c r="A1576" s="108" t="s">
        <v>2444</v>
      </c>
      <c r="B1576" s="110">
        <v>151</v>
      </c>
      <c r="C1576" s="110">
        <v>29</v>
      </c>
      <c r="D1576" s="110">
        <v>19.2</v>
      </c>
      <c r="E1576" s="110">
        <v>51.7</v>
      </c>
      <c r="F1576" s="110">
        <v>13</v>
      </c>
      <c r="G1576" s="110">
        <v>8.6</v>
      </c>
      <c r="H1576" s="110">
        <v>69.2</v>
      </c>
      <c r="I1576" s="110">
        <v>31</v>
      </c>
      <c r="J1576" s="110">
        <v>20.5</v>
      </c>
      <c r="K1576" s="110">
        <v>48.4</v>
      </c>
      <c r="L1576" s="110">
        <v>51</v>
      </c>
      <c r="M1576" s="110">
        <v>33.799999999999997</v>
      </c>
      <c r="N1576" s="110">
        <v>51</v>
      </c>
      <c r="O1576" s="110">
        <v>27</v>
      </c>
      <c r="P1576" s="110">
        <v>17.899999999999999</v>
      </c>
      <c r="Q1576" s="110">
        <v>48.1</v>
      </c>
    </row>
    <row r="1577" spans="1:17" ht="63.75" x14ac:dyDescent="0.2">
      <c r="A1577" s="108" t="s">
        <v>2445</v>
      </c>
      <c r="B1577" s="110">
        <v>607</v>
      </c>
      <c r="C1577" s="110">
        <v>112</v>
      </c>
      <c r="D1577" s="110">
        <v>18.5</v>
      </c>
      <c r="E1577" s="110">
        <v>48.2</v>
      </c>
      <c r="F1577" s="110">
        <v>31</v>
      </c>
      <c r="G1577" s="110">
        <v>5.0999999999999996</v>
      </c>
      <c r="H1577" s="110">
        <v>51.6</v>
      </c>
      <c r="I1577" s="110">
        <v>112</v>
      </c>
      <c r="J1577" s="110">
        <v>18.5</v>
      </c>
      <c r="K1577" s="110">
        <v>43.8</v>
      </c>
      <c r="L1577" s="110">
        <v>235</v>
      </c>
      <c r="M1577" s="110">
        <v>38.700000000000003</v>
      </c>
      <c r="N1577" s="110">
        <v>46</v>
      </c>
      <c r="O1577" s="110">
        <v>117</v>
      </c>
      <c r="P1577" s="110">
        <v>19.3</v>
      </c>
      <c r="Q1577" s="110">
        <v>51.3</v>
      </c>
    </row>
    <row r="1578" spans="1:17" ht="63.75" x14ac:dyDescent="0.2">
      <c r="A1578" s="108" t="s">
        <v>2446</v>
      </c>
      <c r="B1578" s="110">
        <v>63</v>
      </c>
      <c r="C1578" s="110">
        <v>7</v>
      </c>
      <c r="D1578" s="110">
        <v>11.1</v>
      </c>
      <c r="E1578" s="110">
        <v>14.3</v>
      </c>
      <c r="F1578" s="110">
        <v>1</v>
      </c>
      <c r="G1578" s="110">
        <v>1.6</v>
      </c>
      <c r="H1578" s="110">
        <v>0</v>
      </c>
      <c r="I1578" s="110">
        <v>2</v>
      </c>
      <c r="J1578" s="110">
        <v>3.2</v>
      </c>
      <c r="K1578" s="110">
        <v>50</v>
      </c>
      <c r="L1578" s="110">
        <v>38</v>
      </c>
      <c r="M1578" s="110">
        <v>60.3</v>
      </c>
      <c r="N1578" s="110">
        <v>60.5</v>
      </c>
      <c r="O1578" s="110">
        <v>15</v>
      </c>
      <c r="P1578" s="110">
        <v>23.8</v>
      </c>
      <c r="Q1578" s="110">
        <v>53.3</v>
      </c>
    </row>
    <row r="1579" spans="1:17" ht="51" x14ac:dyDescent="0.2">
      <c r="A1579" s="108" t="s">
        <v>2447</v>
      </c>
      <c r="B1579" s="109">
        <v>1809</v>
      </c>
      <c r="C1579" s="110">
        <v>313</v>
      </c>
      <c r="D1579" s="110">
        <v>17.3</v>
      </c>
      <c r="E1579" s="110">
        <v>47.9</v>
      </c>
      <c r="F1579" s="110">
        <v>97</v>
      </c>
      <c r="G1579" s="110">
        <v>5.4</v>
      </c>
      <c r="H1579" s="110">
        <v>42.3</v>
      </c>
      <c r="I1579" s="110">
        <v>289</v>
      </c>
      <c r="J1579" s="110">
        <v>16</v>
      </c>
      <c r="K1579" s="110">
        <v>49.1</v>
      </c>
      <c r="L1579" s="110">
        <v>768</v>
      </c>
      <c r="M1579" s="110">
        <v>42.5</v>
      </c>
      <c r="N1579" s="110">
        <v>47.4</v>
      </c>
      <c r="O1579" s="110">
        <v>342</v>
      </c>
      <c r="P1579" s="110">
        <v>18.899999999999999</v>
      </c>
      <c r="Q1579" s="110">
        <v>51.5</v>
      </c>
    </row>
    <row r="1580" spans="1:17" ht="51" x14ac:dyDescent="0.2">
      <c r="A1580" s="108" t="s">
        <v>2448</v>
      </c>
      <c r="B1580" s="110">
        <v>391</v>
      </c>
      <c r="C1580" s="110">
        <v>71</v>
      </c>
      <c r="D1580" s="110">
        <v>18.2</v>
      </c>
      <c r="E1580" s="110">
        <v>43.7</v>
      </c>
      <c r="F1580" s="110">
        <v>17</v>
      </c>
      <c r="G1580" s="110">
        <v>4.3</v>
      </c>
      <c r="H1580" s="110">
        <v>29.4</v>
      </c>
      <c r="I1580" s="110">
        <v>91</v>
      </c>
      <c r="J1580" s="110">
        <v>23.3</v>
      </c>
      <c r="K1580" s="110">
        <v>45.1</v>
      </c>
      <c r="L1580" s="110">
        <v>152</v>
      </c>
      <c r="M1580" s="110">
        <v>38.9</v>
      </c>
      <c r="N1580" s="110">
        <v>47.4</v>
      </c>
      <c r="O1580" s="110">
        <v>60</v>
      </c>
      <c r="P1580" s="110">
        <v>15.3</v>
      </c>
      <c r="Q1580" s="110">
        <v>48.3</v>
      </c>
    </row>
    <row r="1581" spans="1:17" ht="63.75" x14ac:dyDescent="0.2">
      <c r="A1581" s="108" t="s">
        <v>2449</v>
      </c>
      <c r="B1581" s="110">
        <v>134</v>
      </c>
      <c r="C1581" s="110">
        <v>20</v>
      </c>
      <c r="D1581" s="110">
        <v>14.9</v>
      </c>
      <c r="E1581" s="110">
        <v>50</v>
      </c>
      <c r="F1581" s="110">
        <v>12</v>
      </c>
      <c r="G1581" s="110">
        <v>9</v>
      </c>
      <c r="H1581" s="110">
        <v>41.7</v>
      </c>
      <c r="I1581" s="110">
        <v>16</v>
      </c>
      <c r="J1581" s="110">
        <v>11.9</v>
      </c>
      <c r="K1581" s="110">
        <v>56.3</v>
      </c>
      <c r="L1581" s="110">
        <v>54</v>
      </c>
      <c r="M1581" s="110">
        <v>40.299999999999997</v>
      </c>
      <c r="N1581" s="110">
        <v>48.1</v>
      </c>
      <c r="O1581" s="110">
        <v>32</v>
      </c>
      <c r="P1581" s="110">
        <v>23.9</v>
      </c>
      <c r="Q1581" s="110">
        <v>46.9</v>
      </c>
    </row>
    <row r="1582" spans="1:17" ht="63.75" x14ac:dyDescent="0.2">
      <c r="A1582" s="108" t="s">
        <v>2450</v>
      </c>
      <c r="B1582" s="110">
        <v>280</v>
      </c>
      <c r="C1582" s="110">
        <v>54</v>
      </c>
      <c r="D1582" s="110">
        <v>19.3</v>
      </c>
      <c r="E1582" s="110">
        <v>55.6</v>
      </c>
      <c r="F1582" s="110">
        <v>16</v>
      </c>
      <c r="G1582" s="110">
        <v>5.7</v>
      </c>
      <c r="H1582" s="110">
        <v>43.8</v>
      </c>
      <c r="I1582" s="110">
        <v>50</v>
      </c>
      <c r="J1582" s="110">
        <v>17.899999999999999</v>
      </c>
      <c r="K1582" s="110">
        <v>46</v>
      </c>
      <c r="L1582" s="110">
        <v>114</v>
      </c>
      <c r="M1582" s="110">
        <v>40.700000000000003</v>
      </c>
      <c r="N1582" s="110">
        <v>47.4</v>
      </c>
      <c r="O1582" s="110">
        <v>46</v>
      </c>
      <c r="P1582" s="110">
        <v>16.399999999999999</v>
      </c>
      <c r="Q1582" s="110">
        <v>52.2</v>
      </c>
    </row>
    <row r="1583" spans="1:17" ht="63.75" x14ac:dyDescent="0.2">
      <c r="A1583" s="108" t="s">
        <v>2451</v>
      </c>
      <c r="B1583" s="109">
        <v>1337</v>
      </c>
      <c r="C1583" s="110">
        <v>269</v>
      </c>
      <c r="D1583" s="110">
        <v>20.100000000000001</v>
      </c>
      <c r="E1583" s="110">
        <v>46.8</v>
      </c>
      <c r="F1583" s="110">
        <v>79</v>
      </c>
      <c r="G1583" s="110">
        <v>5.9</v>
      </c>
      <c r="H1583" s="110">
        <v>48.1</v>
      </c>
      <c r="I1583" s="110">
        <v>241</v>
      </c>
      <c r="J1583" s="110">
        <v>18</v>
      </c>
      <c r="K1583" s="110">
        <v>50.2</v>
      </c>
      <c r="L1583" s="110">
        <v>562</v>
      </c>
      <c r="M1583" s="110">
        <v>42</v>
      </c>
      <c r="N1583" s="110">
        <v>48.8</v>
      </c>
      <c r="O1583" s="110">
        <v>186</v>
      </c>
      <c r="P1583" s="110">
        <v>13.9</v>
      </c>
      <c r="Q1583" s="110">
        <v>46.2</v>
      </c>
    </row>
    <row r="1584" spans="1:17" ht="51" x14ac:dyDescent="0.2">
      <c r="A1584" s="108" t="s">
        <v>2452</v>
      </c>
      <c r="B1584" s="110">
        <v>567</v>
      </c>
      <c r="C1584" s="110">
        <v>65</v>
      </c>
      <c r="D1584" s="110">
        <v>11.5</v>
      </c>
      <c r="E1584" s="110">
        <v>49.2</v>
      </c>
      <c r="F1584" s="110">
        <v>27</v>
      </c>
      <c r="G1584" s="110">
        <v>4.8</v>
      </c>
      <c r="H1584" s="110">
        <v>40.700000000000003</v>
      </c>
      <c r="I1584" s="110">
        <v>57</v>
      </c>
      <c r="J1584" s="110">
        <v>10.1</v>
      </c>
      <c r="K1584" s="110">
        <v>47.4</v>
      </c>
      <c r="L1584" s="110">
        <v>299</v>
      </c>
      <c r="M1584" s="110">
        <v>52.7</v>
      </c>
      <c r="N1584" s="110">
        <v>49.5</v>
      </c>
      <c r="O1584" s="110">
        <v>119</v>
      </c>
      <c r="P1584" s="110">
        <v>21</v>
      </c>
      <c r="Q1584" s="110">
        <v>52.1</v>
      </c>
    </row>
    <row r="1585" spans="1:17" ht="51" x14ac:dyDescent="0.2">
      <c r="A1585" s="108" t="s">
        <v>2453</v>
      </c>
      <c r="B1585" s="109">
        <v>1683</v>
      </c>
      <c r="C1585" s="110">
        <v>352</v>
      </c>
      <c r="D1585" s="110">
        <v>20.9</v>
      </c>
      <c r="E1585" s="110">
        <v>48.3</v>
      </c>
      <c r="F1585" s="110">
        <v>104</v>
      </c>
      <c r="G1585" s="110">
        <v>6.2</v>
      </c>
      <c r="H1585" s="110">
        <v>49</v>
      </c>
      <c r="I1585" s="110">
        <v>346</v>
      </c>
      <c r="J1585" s="110">
        <v>20.6</v>
      </c>
      <c r="K1585" s="110">
        <v>48</v>
      </c>
      <c r="L1585" s="110">
        <v>643</v>
      </c>
      <c r="M1585" s="110">
        <v>38.200000000000003</v>
      </c>
      <c r="N1585" s="110">
        <v>48.7</v>
      </c>
      <c r="O1585" s="110">
        <v>238</v>
      </c>
      <c r="P1585" s="110">
        <v>14.1</v>
      </c>
      <c r="Q1585" s="110">
        <v>44.5</v>
      </c>
    </row>
    <row r="1586" spans="1:17" ht="63.75" x14ac:dyDescent="0.2">
      <c r="A1586" s="108" t="s">
        <v>2454</v>
      </c>
      <c r="B1586" s="109">
        <v>2779</v>
      </c>
      <c r="C1586" s="110">
        <v>552</v>
      </c>
      <c r="D1586" s="110">
        <v>19.899999999999999</v>
      </c>
      <c r="E1586" s="110">
        <v>50.4</v>
      </c>
      <c r="F1586" s="110">
        <v>212</v>
      </c>
      <c r="G1586" s="110">
        <v>7.6</v>
      </c>
      <c r="H1586" s="110">
        <v>34.9</v>
      </c>
      <c r="I1586" s="110">
        <v>648</v>
      </c>
      <c r="J1586" s="110">
        <v>23.3</v>
      </c>
      <c r="K1586" s="110">
        <v>42.6</v>
      </c>
      <c r="L1586" s="109">
        <v>1021</v>
      </c>
      <c r="M1586" s="110">
        <v>36.700000000000003</v>
      </c>
      <c r="N1586" s="110">
        <v>48.1</v>
      </c>
      <c r="O1586" s="110">
        <v>346</v>
      </c>
      <c r="P1586" s="110">
        <v>12.5</v>
      </c>
      <c r="Q1586" s="110">
        <v>50.3</v>
      </c>
    </row>
    <row r="1587" spans="1:17" ht="63.75" x14ac:dyDescent="0.2">
      <c r="A1587" s="108" t="s">
        <v>2455</v>
      </c>
      <c r="B1587" s="110">
        <v>561</v>
      </c>
      <c r="C1587" s="110">
        <v>139</v>
      </c>
      <c r="D1587" s="110">
        <v>24.8</v>
      </c>
      <c r="E1587" s="110">
        <v>44.6</v>
      </c>
      <c r="F1587" s="110">
        <v>24</v>
      </c>
      <c r="G1587" s="110">
        <v>4.3</v>
      </c>
      <c r="H1587" s="110">
        <v>54.2</v>
      </c>
      <c r="I1587" s="110">
        <v>118</v>
      </c>
      <c r="J1587" s="110">
        <v>21</v>
      </c>
      <c r="K1587" s="110">
        <v>53.4</v>
      </c>
      <c r="L1587" s="110">
        <v>203</v>
      </c>
      <c r="M1587" s="110">
        <v>36.200000000000003</v>
      </c>
      <c r="N1587" s="110">
        <v>44.8</v>
      </c>
      <c r="O1587" s="110">
        <v>77</v>
      </c>
      <c r="P1587" s="110">
        <v>13.7</v>
      </c>
      <c r="Q1587" s="110">
        <v>48.1</v>
      </c>
    </row>
    <row r="1588" spans="1:17" ht="63.75" x14ac:dyDescent="0.2">
      <c r="A1588" s="108" t="s">
        <v>2456</v>
      </c>
      <c r="B1588" s="110">
        <v>939</v>
      </c>
      <c r="C1588" s="110">
        <v>139</v>
      </c>
      <c r="D1588" s="110">
        <v>14.8</v>
      </c>
      <c r="E1588" s="110">
        <v>54</v>
      </c>
      <c r="F1588" s="110">
        <v>45</v>
      </c>
      <c r="G1588" s="110">
        <v>4.8</v>
      </c>
      <c r="H1588" s="110">
        <v>37.799999999999997</v>
      </c>
      <c r="I1588" s="110">
        <v>112</v>
      </c>
      <c r="J1588" s="110">
        <v>11.9</v>
      </c>
      <c r="K1588" s="110">
        <v>48.2</v>
      </c>
      <c r="L1588" s="110">
        <v>378</v>
      </c>
      <c r="M1588" s="110">
        <v>40.299999999999997</v>
      </c>
      <c r="N1588" s="110">
        <v>48.9</v>
      </c>
      <c r="O1588" s="110">
        <v>265</v>
      </c>
      <c r="P1588" s="110">
        <v>28.2</v>
      </c>
      <c r="Q1588" s="110">
        <v>45.7</v>
      </c>
    </row>
    <row r="1589" spans="1:17" ht="51" x14ac:dyDescent="0.2">
      <c r="A1589" s="108" t="s">
        <v>2457</v>
      </c>
      <c r="B1589" s="110">
        <v>129</v>
      </c>
      <c r="C1589" s="110">
        <v>27</v>
      </c>
      <c r="D1589" s="110">
        <v>20.9</v>
      </c>
      <c r="E1589" s="110">
        <v>48.1</v>
      </c>
      <c r="F1589" s="110">
        <v>6</v>
      </c>
      <c r="G1589" s="110">
        <v>4.7</v>
      </c>
      <c r="H1589" s="110">
        <v>16.7</v>
      </c>
      <c r="I1589" s="110">
        <v>27</v>
      </c>
      <c r="J1589" s="110">
        <v>20.9</v>
      </c>
      <c r="K1589" s="110">
        <v>51.9</v>
      </c>
      <c r="L1589" s="110">
        <v>45</v>
      </c>
      <c r="M1589" s="110">
        <v>34.9</v>
      </c>
      <c r="N1589" s="110">
        <v>42.2</v>
      </c>
      <c r="O1589" s="110">
        <v>24</v>
      </c>
      <c r="P1589" s="110">
        <v>18.600000000000001</v>
      </c>
      <c r="Q1589" s="110">
        <v>50</v>
      </c>
    </row>
    <row r="1590" spans="1:17" ht="63.75" x14ac:dyDescent="0.2">
      <c r="A1590" s="108" t="s">
        <v>2458</v>
      </c>
      <c r="B1590" s="110">
        <v>800</v>
      </c>
      <c r="C1590" s="110">
        <v>202</v>
      </c>
      <c r="D1590" s="110">
        <v>25.3</v>
      </c>
      <c r="E1590" s="110">
        <v>46.5</v>
      </c>
      <c r="F1590" s="110">
        <v>56</v>
      </c>
      <c r="G1590" s="110">
        <v>7</v>
      </c>
      <c r="H1590" s="110">
        <v>37.5</v>
      </c>
      <c r="I1590" s="110">
        <v>196</v>
      </c>
      <c r="J1590" s="110">
        <v>24.5</v>
      </c>
      <c r="K1590" s="110">
        <v>49.5</v>
      </c>
      <c r="L1590" s="110">
        <v>264</v>
      </c>
      <c r="M1590" s="110">
        <v>33</v>
      </c>
      <c r="N1590" s="110">
        <v>44.3</v>
      </c>
      <c r="O1590" s="110">
        <v>82</v>
      </c>
      <c r="P1590" s="110">
        <v>10.3</v>
      </c>
      <c r="Q1590" s="110">
        <v>51.2</v>
      </c>
    </row>
    <row r="1591" spans="1:17" ht="63.75" x14ac:dyDescent="0.2">
      <c r="A1591" s="108" t="s">
        <v>2459</v>
      </c>
      <c r="B1591" s="110">
        <v>135</v>
      </c>
      <c r="C1591" s="110">
        <v>13</v>
      </c>
      <c r="D1591" s="110">
        <v>9.6</v>
      </c>
      <c r="E1591" s="110">
        <v>23.1</v>
      </c>
      <c r="F1591" s="110">
        <v>3</v>
      </c>
      <c r="G1591" s="110">
        <v>2.2000000000000002</v>
      </c>
      <c r="H1591" s="110">
        <v>33.299999999999997</v>
      </c>
      <c r="I1591" s="110">
        <v>17</v>
      </c>
      <c r="J1591" s="110">
        <v>12.6</v>
      </c>
      <c r="K1591" s="110">
        <v>52.9</v>
      </c>
      <c r="L1591" s="110">
        <v>57</v>
      </c>
      <c r="M1591" s="110">
        <v>42.2</v>
      </c>
      <c r="N1591" s="110">
        <v>47.4</v>
      </c>
      <c r="O1591" s="110">
        <v>45</v>
      </c>
      <c r="P1591" s="110">
        <v>33.299999999999997</v>
      </c>
      <c r="Q1591" s="110">
        <v>53.3</v>
      </c>
    </row>
    <row r="1592" spans="1:17" ht="51" x14ac:dyDescent="0.2">
      <c r="A1592" s="108" t="s">
        <v>2460</v>
      </c>
      <c r="B1592" s="110">
        <v>140</v>
      </c>
      <c r="C1592" s="110">
        <v>29</v>
      </c>
      <c r="D1592" s="110">
        <v>20.7</v>
      </c>
      <c r="E1592" s="110">
        <v>55.2</v>
      </c>
      <c r="F1592" s="110">
        <v>8</v>
      </c>
      <c r="G1592" s="110">
        <v>5.7</v>
      </c>
      <c r="H1592" s="110">
        <v>37.5</v>
      </c>
      <c r="I1592" s="110">
        <v>25</v>
      </c>
      <c r="J1592" s="110">
        <v>17.899999999999999</v>
      </c>
      <c r="K1592" s="110">
        <v>60</v>
      </c>
      <c r="L1592" s="110">
        <v>61</v>
      </c>
      <c r="M1592" s="110">
        <v>43.6</v>
      </c>
      <c r="N1592" s="110">
        <v>47.5</v>
      </c>
      <c r="O1592" s="110">
        <v>17</v>
      </c>
      <c r="P1592" s="110">
        <v>12.1</v>
      </c>
      <c r="Q1592" s="110">
        <v>29.4</v>
      </c>
    </row>
    <row r="1593" spans="1:17" ht="51" x14ac:dyDescent="0.2">
      <c r="A1593" s="108" t="s">
        <v>2461</v>
      </c>
      <c r="B1593" s="110">
        <v>175</v>
      </c>
      <c r="C1593" s="110">
        <v>43</v>
      </c>
      <c r="D1593" s="110">
        <v>24.6</v>
      </c>
      <c r="E1593" s="110">
        <v>53.5</v>
      </c>
      <c r="F1593" s="110">
        <v>9</v>
      </c>
      <c r="G1593" s="110">
        <v>5.0999999999999996</v>
      </c>
      <c r="H1593" s="110">
        <v>44.4</v>
      </c>
      <c r="I1593" s="110">
        <v>26</v>
      </c>
      <c r="J1593" s="110">
        <v>14.9</v>
      </c>
      <c r="K1593" s="110">
        <v>46.2</v>
      </c>
      <c r="L1593" s="110">
        <v>66</v>
      </c>
      <c r="M1593" s="110">
        <v>37.700000000000003</v>
      </c>
      <c r="N1593" s="110">
        <v>51.5</v>
      </c>
      <c r="O1593" s="110">
        <v>31</v>
      </c>
      <c r="P1593" s="110">
        <v>17.7</v>
      </c>
      <c r="Q1593" s="110">
        <v>41.9</v>
      </c>
    </row>
    <row r="1594" spans="1:17" ht="63.75" x14ac:dyDescent="0.2">
      <c r="A1594" s="108" t="s">
        <v>2462</v>
      </c>
      <c r="B1594" s="109">
        <v>2190</v>
      </c>
      <c r="C1594" s="110">
        <v>607</v>
      </c>
      <c r="D1594" s="110">
        <v>27.7</v>
      </c>
      <c r="E1594" s="110">
        <v>47.1</v>
      </c>
      <c r="F1594" s="110">
        <v>123</v>
      </c>
      <c r="G1594" s="110">
        <v>5.6</v>
      </c>
      <c r="H1594" s="110">
        <v>44.7</v>
      </c>
      <c r="I1594" s="110">
        <v>434</v>
      </c>
      <c r="J1594" s="110">
        <v>19.8</v>
      </c>
      <c r="K1594" s="110">
        <v>51.6</v>
      </c>
      <c r="L1594" s="110">
        <v>790</v>
      </c>
      <c r="M1594" s="110">
        <v>36.1</v>
      </c>
      <c r="N1594" s="110">
        <v>48.4</v>
      </c>
      <c r="O1594" s="110">
        <v>236</v>
      </c>
      <c r="P1594" s="110">
        <v>10.8</v>
      </c>
      <c r="Q1594" s="110">
        <v>44.1</v>
      </c>
    </row>
    <row r="1595" spans="1:17" ht="51" x14ac:dyDescent="0.2">
      <c r="A1595" s="108" t="s">
        <v>2463</v>
      </c>
      <c r="B1595" s="110">
        <v>303</v>
      </c>
      <c r="C1595" s="110">
        <v>58</v>
      </c>
      <c r="D1595" s="110">
        <v>19.100000000000001</v>
      </c>
      <c r="E1595" s="110">
        <v>50</v>
      </c>
      <c r="F1595" s="110">
        <v>22</v>
      </c>
      <c r="G1595" s="110">
        <v>7.3</v>
      </c>
      <c r="H1595" s="110">
        <v>45.5</v>
      </c>
      <c r="I1595" s="110">
        <v>60</v>
      </c>
      <c r="J1595" s="110">
        <v>19.8</v>
      </c>
      <c r="K1595" s="110">
        <v>48.3</v>
      </c>
      <c r="L1595" s="110">
        <v>125</v>
      </c>
      <c r="M1595" s="110">
        <v>41.3</v>
      </c>
      <c r="N1595" s="110">
        <v>48.8</v>
      </c>
      <c r="O1595" s="110">
        <v>38</v>
      </c>
      <c r="P1595" s="110">
        <v>12.5</v>
      </c>
      <c r="Q1595" s="110">
        <v>52.6</v>
      </c>
    </row>
    <row r="1596" spans="1:17" ht="51" x14ac:dyDescent="0.2">
      <c r="A1596" s="108" t="s">
        <v>2464</v>
      </c>
      <c r="B1596" s="110">
        <v>400</v>
      </c>
      <c r="C1596" s="110">
        <v>72</v>
      </c>
      <c r="D1596" s="110">
        <v>18</v>
      </c>
      <c r="E1596" s="110">
        <v>45.8</v>
      </c>
      <c r="F1596" s="110">
        <v>14</v>
      </c>
      <c r="G1596" s="110">
        <v>3.5</v>
      </c>
      <c r="H1596" s="110">
        <v>57.1</v>
      </c>
      <c r="I1596" s="110">
        <v>78</v>
      </c>
      <c r="J1596" s="110">
        <v>19.5</v>
      </c>
      <c r="K1596" s="110">
        <v>47.4</v>
      </c>
      <c r="L1596" s="110">
        <v>140</v>
      </c>
      <c r="M1596" s="110">
        <v>35</v>
      </c>
      <c r="N1596" s="110">
        <v>44.3</v>
      </c>
      <c r="O1596" s="110">
        <v>96</v>
      </c>
      <c r="P1596" s="110">
        <v>24</v>
      </c>
      <c r="Q1596" s="110">
        <v>45.8</v>
      </c>
    </row>
    <row r="1597" spans="1:17" ht="63.75" x14ac:dyDescent="0.2">
      <c r="A1597" s="108" t="s">
        <v>2465</v>
      </c>
      <c r="B1597" s="110">
        <v>145</v>
      </c>
      <c r="C1597" s="110">
        <v>29</v>
      </c>
      <c r="D1597" s="110">
        <v>20</v>
      </c>
      <c r="E1597" s="110">
        <v>41.4</v>
      </c>
      <c r="F1597" s="110">
        <v>9</v>
      </c>
      <c r="G1597" s="110">
        <v>6.2</v>
      </c>
      <c r="H1597" s="110">
        <v>22.2</v>
      </c>
      <c r="I1597" s="110">
        <v>37</v>
      </c>
      <c r="J1597" s="110">
        <v>25.5</v>
      </c>
      <c r="K1597" s="110">
        <v>45.9</v>
      </c>
      <c r="L1597" s="110">
        <v>58</v>
      </c>
      <c r="M1597" s="110">
        <v>40</v>
      </c>
      <c r="N1597" s="110">
        <v>46.6</v>
      </c>
      <c r="O1597" s="110">
        <v>12</v>
      </c>
      <c r="P1597" s="110">
        <v>8.3000000000000007</v>
      </c>
      <c r="Q1597" s="110">
        <v>33.299999999999997</v>
      </c>
    </row>
    <row r="1598" spans="1:17" ht="51" x14ac:dyDescent="0.2">
      <c r="A1598" s="108" t="s">
        <v>2466</v>
      </c>
      <c r="B1598" s="110">
        <v>459</v>
      </c>
      <c r="C1598" s="110">
        <v>79</v>
      </c>
      <c r="D1598" s="110">
        <v>17.2</v>
      </c>
      <c r="E1598" s="110">
        <v>38</v>
      </c>
      <c r="F1598" s="110">
        <v>27</v>
      </c>
      <c r="G1598" s="110">
        <v>5.9</v>
      </c>
      <c r="H1598" s="110">
        <v>25.9</v>
      </c>
      <c r="I1598" s="110">
        <v>83</v>
      </c>
      <c r="J1598" s="110">
        <v>18.100000000000001</v>
      </c>
      <c r="K1598" s="110">
        <v>42.2</v>
      </c>
      <c r="L1598" s="110">
        <v>192</v>
      </c>
      <c r="M1598" s="110">
        <v>41.8</v>
      </c>
      <c r="N1598" s="110">
        <v>43.8</v>
      </c>
      <c r="O1598" s="110">
        <v>78</v>
      </c>
      <c r="P1598" s="110">
        <v>17</v>
      </c>
      <c r="Q1598" s="110">
        <v>50</v>
      </c>
    </row>
    <row r="1599" spans="1:17" ht="63.75" x14ac:dyDescent="0.2">
      <c r="A1599" s="108" t="s">
        <v>2467</v>
      </c>
      <c r="B1599" s="110">
        <v>304</v>
      </c>
      <c r="C1599" s="110">
        <v>62</v>
      </c>
      <c r="D1599" s="110">
        <v>20.399999999999999</v>
      </c>
      <c r="E1599" s="110">
        <v>41.9</v>
      </c>
      <c r="F1599" s="110">
        <v>14</v>
      </c>
      <c r="G1599" s="110">
        <v>4.5999999999999996</v>
      </c>
      <c r="H1599" s="110">
        <v>42.9</v>
      </c>
      <c r="I1599" s="110">
        <v>59</v>
      </c>
      <c r="J1599" s="110">
        <v>19.399999999999999</v>
      </c>
      <c r="K1599" s="110">
        <v>45.8</v>
      </c>
      <c r="L1599" s="110">
        <v>118</v>
      </c>
      <c r="M1599" s="110">
        <v>38.799999999999997</v>
      </c>
      <c r="N1599" s="110">
        <v>49.2</v>
      </c>
      <c r="O1599" s="110">
        <v>51</v>
      </c>
      <c r="P1599" s="110">
        <v>16.8</v>
      </c>
      <c r="Q1599" s="110">
        <v>43.1</v>
      </c>
    </row>
    <row r="1600" spans="1:17" ht="51" x14ac:dyDescent="0.2">
      <c r="A1600" s="108" t="s">
        <v>2468</v>
      </c>
      <c r="B1600" s="109">
        <v>1399</v>
      </c>
      <c r="C1600" s="110">
        <v>320</v>
      </c>
      <c r="D1600" s="110">
        <v>22.9</v>
      </c>
      <c r="E1600" s="110">
        <v>48.4</v>
      </c>
      <c r="F1600" s="110">
        <v>87</v>
      </c>
      <c r="G1600" s="110">
        <v>6.2</v>
      </c>
      <c r="H1600" s="110">
        <v>47.1</v>
      </c>
      <c r="I1600" s="110">
        <v>365</v>
      </c>
      <c r="J1600" s="110">
        <v>26.1</v>
      </c>
      <c r="K1600" s="110">
        <v>48.8</v>
      </c>
      <c r="L1600" s="110">
        <v>414</v>
      </c>
      <c r="M1600" s="110">
        <v>29.6</v>
      </c>
      <c r="N1600" s="110">
        <v>46.6</v>
      </c>
      <c r="O1600" s="110">
        <v>213</v>
      </c>
      <c r="P1600" s="110">
        <v>15.2</v>
      </c>
      <c r="Q1600" s="110">
        <v>48.4</v>
      </c>
    </row>
    <row r="1601" spans="1:17" ht="51" x14ac:dyDescent="0.2">
      <c r="A1601" s="108" t="s">
        <v>2469</v>
      </c>
      <c r="B1601" s="110">
        <v>94</v>
      </c>
      <c r="C1601" s="110">
        <v>19</v>
      </c>
      <c r="D1601" s="110">
        <v>20.2</v>
      </c>
      <c r="E1601" s="110">
        <v>52.6</v>
      </c>
      <c r="F1601" s="110">
        <v>4</v>
      </c>
      <c r="G1601" s="110">
        <v>4.3</v>
      </c>
      <c r="H1601" s="110">
        <v>50</v>
      </c>
      <c r="I1601" s="110">
        <v>24</v>
      </c>
      <c r="J1601" s="110">
        <v>25.5</v>
      </c>
      <c r="K1601" s="110">
        <v>45.8</v>
      </c>
      <c r="L1601" s="110">
        <v>27</v>
      </c>
      <c r="M1601" s="110">
        <v>28.7</v>
      </c>
      <c r="N1601" s="110">
        <v>51.9</v>
      </c>
      <c r="O1601" s="110">
        <v>20</v>
      </c>
      <c r="P1601" s="110">
        <v>21.3</v>
      </c>
      <c r="Q1601" s="110">
        <v>45</v>
      </c>
    </row>
    <row r="1602" spans="1:17" ht="51" x14ac:dyDescent="0.2">
      <c r="A1602" s="108" t="s">
        <v>2470</v>
      </c>
      <c r="B1602" s="109">
        <v>1213</v>
      </c>
      <c r="C1602" s="110">
        <v>167</v>
      </c>
      <c r="D1602" s="110">
        <v>13.8</v>
      </c>
      <c r="E1602" s="110">
        <v>45.5</v>
      </c>
      <c r="F1602" s="110">
        <v>53</v>
      </c>
      <c r="G1602" s="110">
        <v>4.4000000000000004</v>
      </c>
      <c r="H1602" s="110">
        <v>32.1</v>
      </c>
      <c r="I1602" s="110">
        <v>167</v>
      </c>
      <c r="J1602" s="110">
        <v>13.8</v>
      </c>
      <c r="K1602" s="110">
        <v>47.9</v>
      </c>
      <c r="L1602" s="110">
        <v>546</v>
      </c>
      <c r="M1602" s="110">
        <v>45</v>
      </c>
      <c r="N1602" s="110">
        <v>48.2</v>
      </c>
      <c r="O1602" s="110">
        <v>280</v>
      </c>
      <c r="P1602" s="110">
        <v>23.1</v>
      </c>
      <c r="Q1602" s="110">
        <v>48.2</v>
      </c>
    </row>
    <row r="1603" spans="1:17" ht="51" x14ac:dyDescent="0.2">
      <c r="A1603" s="108" t="s">
        <v>2471</v>
      </c>
      <c r="B1603" s="110">
        <v>62</v>
      </c>
      <c r="C1603" s="110">
        <v>16</v>
      </c>
      <c r="D1603" s="110">
        <v>25.8</v>
      </c>
      <c r="E1603" s="110">
        <v>62.5</v>
      </c>
      <c r="F1603" s="110">
        <v>1</v>
      </c>
      <c r="G1603" s="110">
        <v>1.6</v>
      </c>
      <c r="H1603" s="110">
        <v>100</v>
      </c>
      <c r="I1603" s="110">
        <v>11</v>
      </c>
      <c r="J1603" s="110">
        <v>17.7</v>
      </c>
      <c r="K1603" s="110">
        <v>36.4</v>
      </c>
      <c r="L1603" s="110">
        <v>27</v>
      </c>
      <c r="M1603" s="110">
        <v>43.5</v>
      </c>
      <c r="N1603" s="110">
        <v>44.4</v>
      </c>
      <c r="O1603" s="110">
        <v>7</v>
      </c>
      <c r="P1603" s="110">
        <v>11.3</v>
      </c>
      <c r="Q1603" s="110">
        <v>42.9</v>
      </c>
    </row>
    <row r="1604" spans="1:17" ht="76.5" x14ac:dyDescent="0.2">
      <c r="A1604" s="108" t="s">
        <v>2472</v>
      </c>
      <c r="B1604" s="110">
        <v>299</v>
      </c>
      <c r="C1604" s="110">
        <v>60</v>
      </c>
      <c r="D1604" s="110">
        <v>20.100000000000001</v>
      </c>
      <c r="E1604" s="110">
        <v>46.7</v>
      </c>
      <c r="F1604" s="110">
        <v>27</v>
      </c>
      <c r="G1604" s="110">
        <v>9</v>
      </c>
      <c r="H1604" s="110">
        <v>55.6</v>
      </c>
      <c r="I1604" s="110">
        <v>70</v>
      </c>
      <c r="J1604" s="110">
        <v>23.4</v>
      </c>
      <c r="K1604" s="110">
        <v>45.7</v>
      </c>
      <c r="L1604" s="110">
        <v>103</v>
      </c>
      <c r="M1604" s="110">
        <v>34.4</v>
      </c>
      <c r="N1604" s="110">
        <v>40.799999999999997</v>
      </c>
      <c r="O1604" s="110">
        <v>39</v>
      </c>
      <c r="P1604" s="110">
        <v>13</v>
      </c>
      <c r="Q1604" s="110">
        <v>53.8</v>
      </c>
    </row>
    <row r="1605" spans="1:17" ht="63.75" x14ac:dyDescent="0.2">
      <c r="A1605" s="108" t="s">
        <v>2473</v>
      </c>
      <c r="B1605" s="110">
        <v>796</v>
      </c>
      <c r="C1605" s="110">
        <v>231</v>
      </c>
      <c r="D1605" s="110">
        <v>29</v>
      </c>
      <c r="E1605" s="110">
        <v>50.6</v>
      </c>
      <c r="F1605" s="110">
        <v>56</v>
      </c>
      <c r="G1605" s="110">
        <v>7</v>
      </c>
      <c r="H1605" s="110">
        <v>48.2</v>
      </c>
      <c r="I1605" s="110">
        <v>162</v>
      </c>
      <c r="J1605" s="110">
        <v>20.399999999999999</v>
      </c>
      <c r="K1605" s="110">
        <v>51.9</v>
      </c>
      <c r="L1605" s="110">
        <v>286</v>
      </c>
      <c r="M1605" s="110">
        <v>35.9</v>
      </c>
      <c r="N1605" s="110">
        <v>49.3</v>
      </c>
      <c r="O1605" s="110">
        <v>61</v>
      </c>
      <c r="P1605" s="110">
        <v>7.7</v>
      </c>
      <c r="Q1605" s="110">
        <v>41</v>
      </c>
    </row>
    <row r="1606" spans="1:17" ht="63.75" x14ac:dyDescent="0.2">
      <c r="A1606" s="108" t="s">
        <v>2474</v>
      </c>
      <c r="B1606" s="110">
        <v>190</v>
      </c>
      <c r="C1606" s="110">
        <v>27</v>
      </c>
      <c r="D1606" s="110">
        <v>14.2</v>
      </c>
      <c r="E1606" s="110">
        <v>44.4</v>
      </c>
      <c r="F1606" s="110">
        <v>9</v>
      </c>
      <c r="G1606" s="110">
        <v>4.7</v>
      </c>
      <c r="H1606" s="110">
        <v>44.4</v>
      </c>
      <c r="I1606" s="110">
        <v>22</v>
      </c>
      <c r="J1606" s="110">
        <v>11.6</v>
      </c>
      <c r="K1606" s="110">
        <v>45.5</v>
      </c>
      <c r="L1606" s="110">
        <v>96</v>
      </c>
      <c r="M1606" s="110">
        <v>50.5</v>
      </c>
      <c r="N1606" s="110">
        <v>44.8</v>
      </c>
      <c r="O1606" s="110">
        <v>36</v>
      </c>
      <c r="P1606" s="110">
        <v>18.899999999999999</v>
      </c>
      <c r="Q1606" s="110">
        <v>47.2</v>
      </c>
    </row>
    <row r="1607" spans="1:17" ht="63.75" x14ac:dyDescent="0.2">
      <c r="A1607" s="108" t="s">
        <v>2475</v>
      </c>
      <c r="B1607" s="110">
        <v>169</v>
      </c>
      <c r="C1607" s="110">
        <v>34</v>
      </c>
      <c r="D1607" s="110">
        <v>20.100000000000001</v>
      </c>
      <c r="E1607" s="110">
        <v>20.6</v>
      </c>
      <c r="F1607" s="110">
        <v>10</v>
      </c>
      <c r="G1607" s="110">
        <v>5.9</v>
      </c>
      <c r="H1607" s="110">
        <v>50</v>
      </c>
      <c r="I1607" s="110">
        <v>33</v>
      </c>
      <c r="J1607" s="110">
        <v>19.5</v>
      </c>
      <c r="K1607" s="110">
        <v>39.4</v>
      </c>
      <c r="L1607" s="110">
        <v>74</v>
      </c>
      <c r="M1607" s="110">
        <v>43.8</v>
      </c>
      <c r="N1607" s="110">
        <v>48.6</v>
      </c>
      <c r="O1607" s="110">
        <v>18</v>
      </c>
      <c r="P1607" s="110">
        <v>10.7</v>
      </c>
      <c r="Q1607" s="110">
        <v>55.6</v>
      </c>
    </row>
    <row r="1608" spans="1:17" ht="51" x14ac:dyDescent="0.2">
      <c r="A1608" s="108" t="s">
        <v>2476</v>
      </c>
      <c r="B1608" s="110">
        <v>263</v>
      </c>
      <c r="C1608" s="110">
        <v>46</v>
      </c>
      <c r="D1608" s="110">
        <v>17.5</v>
      </c>
      <c r="E1608" s="110">
        <v>43.5</v>
      </c>
      <c r="F1608" s="110">
        <v>10</v>
      </c>
      <c r="G1608" s="110">
        <v>3.8</v>
      </c>
      <c r="H1608" s="110">
        <v>50</v>
      </c>
      <c r="I1608" s="110">
        <v>54</v>
      </c>
      <c r="J1608" s="110">
        <v>20.5</v>
      </c>
      <c r="K1608" s="110">
        <v>46.3</v>
      </c>
      <c r="L1608" s="110">
        <v>95</v>
      </c>
      <c r="M1608" s="110">
        <v>36.1</v>
      </c>
      <c r="N1608" s="110">
        <v>46.3</v>
      </c>
      <c r="O1608" s="110">
        <v>58</v>
      </c>
      <c r="P1608" s="110">
        <v>22.1</v>
      </c>
      <c r="Q1608" s="110">
        <v>44.8</v>
      </c>
    </row>
    <row r="1609" spans="1:17" ht="63.75" x14ac:dyDescent="0.2">
      <c r="A1609" s="108" t="s">
        <v>2477</v>
      </c>
      <c r="B1609" s="110">
        <v>130</v>
      </c>
      <c r="C1609" s="110">
        <v>14</v>
      </c>
      <c r="D1609" s="110">
        <v>10.8</v>
      </c>
      <c r="E1609" s="110">
        <v>71.400000000000006</v>
      </c>
      <c r="F1609" s="110">
        <v>7</v>
      </c>
      <c r="G1609" s="110">
        <v>5.4</v>
      </c>
      <c r="H1609" s="110">
        <v>14.3</v>
      </c>
      <c r="I1609" s="110">
        <v>19</v>
      </c>
      <c r="J1609" s="110">
        <v>14.6</v>
      </c>
      <c r="K1609" s="110">
        <v>63.2</v>
      </c>
      <c r="L1609" s="110">
        <v>63</v>
      </c>
      <c r="M1609" s="110">
        <v>48.5</v>
      </c>
      <c r="N1609" s="110">
        <v>49.2</v>
      </c>
      <c r="O1609" s="110">
        <v>27</v>
      </c>
      <c r="P1609" s="110">
        <v>20.8</v>
      </c>
      <c r="Q1609" s="110">
        <v>48.1</v>
      </c>
    </row>
    <row r="1610" spans="1:17" ht="51" x14ac:dyDescent="0.2">
      <c r="A1610" s="108" t="s">
        <v>2478</v>
      </c>
      <c r="B1610" s="110">
        <v>417</v>
      </c>
      <c r="C1610" s="110">
        <v>68</v>
      </c>
      <c r="D1610" s="110">
        <v>16.3</v>
      </c>
      <c r="E1610" s="110">
        <v>47.1</v>
      </c>
      <c r="F1610" s="110">
        <v>25</v>
      </c>
      <c r="G1610" s="110">
        <v>6</v>
      </c>
      <c r="H1610" s="110">
        <v>36</v>
      </c>
      <c r="I1610" s="110">
        <v>67</v>
      </c>
      <c r="J1610" s="110">
        <v>16.100000000000001</v>
      </c>
      <c r="K1610" s="110">
        <v>43.3</v>
      </c>
      <c r="L1610" s="110">
        <v>195</v>
      </c>
      <c r="M1610" s="110">
        <v>46.8</v>
      </c>
      <c r="N1610" s="110">
        <v>48.2</v>
      </c>
      <c r="O1610" s="110">
        <v>62</v>
      </c>
      <c r="P1610" s="110">
        <v>14.9</v>
      </c>
      <c r="Q1610" s="110">
        <v>33.9</v>
      </c>
    </row>
    <row r="1611" spans="1:17" ht="51" x14ac:dyDescent="0.2">
      <c r="A1611" s="108" t="s">
        <v>2479</v>
      </c>
      <c r="B1611" s="110">
        <v>170</v>
      </c>
      <c r="C1611" s="110">
        <v>28</v>
      </c>
      <c r="D1611" s="110">
        <v>16.5</v>
      </c>
      <c r="E1611" s="110">
        <v>39.299999999999997</v>
      </c>
      <c r="F1611" s="110">
        <v>6</v>
      </c>
      <c r="G1611" s="110">
        <v>3.5</v>
      </c>
      <c r="H1611" s="110">
        <v>33.299999999999997</v>
      </c>
      <c r="I1611" s="110">
        <v>32</v>
      </c>
      <c r="J1611" s="110">
        <v>18.8</v>
      </c>
      <c r="K1611" s="110">
        <v>43.8</v>
      </c>
      <c r="L1611" s="110">
        <v>70</v>
      </c>
      <c r="M1611" s="110">
        <v>41.2</v>
      </c>
      <c r="N1611" s="110">
        <v>37.1</v>
      </c>
      <c r="O1611" s="110">
        <v>34</v>
      </c>
      <c r="P1611" s="110">
        <v>20</v>
      </c>
      <c r="Q1611" s="110">
        <v>44.1</v>
      </c>
    </row>
    <row r="1612" spans="1:17" ht="63.75" x14ac:dyDescent="0.2">
      <c r="A1612" s="108" t="s">
        <v>2480</v>
      </c>
      <c r="B1612" s="110">
        <v>50</v>
      </c>
      <c r="C1612" s="110">
        <v>10</v>
      </c>
      <c r="D1612" s="110">
        <v>20</v>
      </c>
      <c r="E1612" s="110">
        <v>60</v>
      </c>
      <c r="F1612" s="110">
        <v>0</v>
      </c>
      <c r="G1612" s="110">
        <v>0</v>
      </c>
      <c r="H1612" s="110" t="s">
        <v>979</v>
      </c>
      <c r="I1612" s="110">
        <v>12</v>
      </c>
      <c r="J1612" s="110">
        <v>24</v>
      </c>
      <c r="K1612" s="110">
        <v>50</v>
      </c>
      <c r="L1612" s="110">
        <v>19</v>
      </c>
      <c r="M1612" s="110">
        <v>38</v>
      </c>
      <c r="N1612" s="110">
        <v>36.799999999999997</v>
      </c>
      <c r="O1612" s="110">
        <v>9</v>
      </c>
      <c r="P1612" s="110">
        <v>18</v>
      </c>
      <c r="Q1612" s="110">
        <v>55.6</v>
      </c>
    </row>
    <row r="1613" spans="1:17" ht="63.75" x14ac:dyDescent="0.2">
      <c r="A1613" s="108" t="s">
        <v>2481</v>
      </c>
      <c r="B1613" s="109">
        <v>4095</v>
      </c>
      <c r="C1613" s="110">
        <v>883</v>
      </c>
      <c r="D1613" s="110">
        <v>21.6</v>
      </c>
      <c r="E1613" s="110">
        <v>47.6</v>
      </c>
      <c r="F1613" s="110">
        <v>341</v>
      </c>
      <c r="G1613" s="110">
        <v>8.3000000000000007</v>
      </c>
      <c r="H1613" s="110">
        <v>47.2</v>
      </c>
      <c r="I1613" s="110">
        <v>916</v>
      </c>
      <c r="J1613" s="110">
        <v>22.4</v>
      </c>
      <c r="K1613" s="110">
        <v>48.9</v>
      </c>
      <c r="L1613" s="109">
        <v>1455</v>
      </c>
      <c r="M1613" s="110">
        <v>35.5</v>
      </c>
      <c r="N1613" s="110">
        <v>48.2</v>
      </c>
      <c r="O1613" s="110">
        <v>500</v>
      </c>
      <c r="P1613" s="110">
        <v>12.2</v>
      </c>
      <c r="Q1613" s="110">
        <v>47.8</v>
      </c>
    </row>
    <row r="1614" spans="1:17" ht="51" x14ac:dyDescent="0.2">
      <c r="A1614" s="108" t="s">
        <v>2482</v>
      </c>
      <c r="B1614" s="110">
        <v>356</v>
      </c>
      <c r="C1614" s="110">
        <v>61</v>
      </c>
      <c r="D1614" s="110">
        <v>17.100000000000001</v>
      </c>
      <c r="E1614" s="110">
        <v>49.2</v>
      </c>
      <c r="F1614" s="110">
        <v>23</v>
      </c>
      <c r="G1614" s="110">
        <v>6.5</v>
      </c>
      <c r="H1614" s="110">
        <v>34.799999999999997</v>
      </c>
      <c r="I1614" s="110">
        <v>66</v>
      </c>
      <c r="J1614" s="110">
        <v>18.5</v>
      </c>
      <c r="K1614" s="110">
        <v>45.5</v>
      </c>
      <c r="L1614" s="110">
        <v>141</v>
      </c>
      <c r="M1614" s="110">
        <v>39.6</v>
      </c>
      <c r="N1614" s="110">
        <v>47.5</v>
      </c>
      <c r="O1614" s="110">
        <v>65</v>
      </c>
      <c r="P1614" s="110">
        <v>18.3</v>
      </c>
      <c r="Q1614" s="110">
        <v>47.7</v>
      </c>
    </row>
    <row r="1615" spans="1:17" ht="51" x14ac:dyDescent="0.2">
      <c r="A1615" s="108" t="s">
        <v>2483</v>
      </c>
      <c r="B1615" s="109">
        <v>1944</v>
      </c>
      <c r="C1615" s="110">
        <v>413</v>
      </c>
      <c r="D1615" s="110">
        <v>21.2</v>
      </c>
      <c r="E1615" s="110">
        <v>47.7</v>
      </c>
      <c r="F1615" s="110">
        <v>134</v>
      </c>
      <c r="G1615" s="110">
        <v>6.9</v>
      </c>
      <c r="H1615" s="110">
        <v>44.8</v>
      </c>
      <c r="I1615" s="110">
        <v>479</v>
      </c>
      <c r="J1615" s="110">
        <v>24.6</v>
      </c>
      <c r="K1615" s="110">
        <v>47.6</v>
      </c>
      <c r="L1615" s="110">
        <v>658</v>
      </c>
      <c r="M1615" s="110">
        <v>33.799999999999997</v>
      </c>
      <c r="N1615" s="110">
        <v>48.2</v>
      </c>
      <c r="O1615" s="110">
        <v>260</v>
      </c>
      <c r="P1615" s="110">
        <v>13.4</v>
      </c>
      <c r="Q1615" s="110">
        <v>48.8</v>
      </c>
    </row>
    <row r="1616" spans="1:17" ht="63.75" x14ac:dyDescent="0.2">
      <c r="A1616" s="108" t="s">
        <v>2484</v>
      </c>
      <c r="B1616" s="110">
        <v>332</v>
      </c>
      <c r="C1616" s="110">
        <v>87</v>
      </c>
      <c r="D1616" s="110">
        <v>26.2</v>
      </c>
      <c r="E1616" s="110">
        <v>44.8</v>
      </c>
      <c r="F1616" s="110">
        <v>25</v>
      </c>
      <c r="G1616" s="110">
        <v>7.5</v>
      </c>
      <c r="H1616" s="110">
        <v>52</v>
      </c>
      <c r="I1616" s="110">
        <v>93</v>
      </c>
      <c r="J1616" s="110">
        <v>28</v>
      </c>
      <c r="K1616" s="110">
        <v>43</v>
      </c>
      <c r="L1616" s="110">
        <v>95</v>
      </c>
      <c r="M1616" s="110">
        <v>28.6</v>
      </c>
      <c r="N1616" s="110">
        <v>44.2</v>
      </c>
      <c r="O1616" s="110">
        <v>32</v>
      </c>
      <c r="P1616" s="110">
        <v>9.6</v>
      </c>
      <c r="Q1616" s="110">
        <v>56.3</v>
      </c>
    </row>
    <row r="1617" spans="1:17" ht="63.75" x14ac:dyDescent="0.2">
      <c r="A1617" s="108" t="s">
        <v>2485</v>
      </c>
      <c r="B1617" s="110">
        <v>140</v>
      </c>
      <c r="C1617" s="110">
        <v>26</v>
      </c>
      <c r="D1617" s="110">
        <v>18.600000000000001</v>
      </c>
      <c r="E1617" s="110">
        <v>50</v>
      </c>
      <c r="F1617" s="110">
        <v>6</v>
      </c>
      <c r="G1617" s="110">
        <v>4.3</v>
      </c>
      <c r="H1617" s="110">
        <v>66.7</v>
      </c>
      <c r="I1617" s="110">
        <v>32</v>
      </c>
      <c r="J1617" s="110">
        <v>22.9</v>
      </c>
      <c r="K1617" s="110">
        <v>43.8</v>
      </c>
      <c r="L1617" s="110">
        <v>52</v>
      </c>
      <c r="M1617" s="110">
        <v>37.1</v>
      </c>
      <c r="N1617" s="110">
        <v>46.2</v>
      </c>
      <c r="O1617" s="110">
        <v>24</v>
      </c>
      <c r="P1617" s="110">
        <v>17.100000000000001</v>
      </c>
      <c r="Q1617" s="110">
        <v>50</v>
      </c>
    </row>
    <row r="1618" spans="1:17" ht="51" x14ac:dyDescent="0.2">
      <c r="A1618" s="108" t="s">
        <v>2486</v>
      </c>
      <c r="B1618" s="110">
        <v>170</v>
      </c>
      <c r="C1618" s="110">
        <v>26</v>
      </c>
      <c r="D1618" s="110">
        <v>15.3</v>
      </c>
      <c r="E1618" s="110">
        <v>53.8</v>
      </c>
      <c r="F1618" s="110">
        <v>5</v>
      </c>
      <c r="G1618" s="110">
        <v>2.9</v>
      </c>
      <c r="H1618" s="110">
        <v>60</v>
      </c>
      <c r="I1618" s="110">
        <v>36</v>
      </c>
      <c r="J1618" s="110">
        <v>21.2</v>
      </c>
      <c r="K1618" s="110">
        <v>38.9</v>
      </c>
      <c r="L1618" s="110">
        <v>66</v>
      </c>
      <c r="M1618" s="110">
        <v>38.799999999999997</v>
      </c>
      <c r="N1618" s="110">
        <v>47</v>
      </c>
      <c r="O1618" s="110">
        <v>37</v>
      </c>
      <c r="P1618" s="110">
        <v>21.8</v>
      </c>
      <c r="Q1618" s="110">
        <v>35.1</v>
      </c>
    </row>
    <row r="1619" spans="1:17" ht="63.75" x14ac:dyDescent="0.2">
      <c r="A1619" s="108" t="s">
        <v>2487</v>
      </c>
      <c r="B1619" s="110">
        <v>189</v>
      </c>
      <c r="C1619" s="110">
        <v>36</v>
      </c>
      <c r="D1619" s="110">
        <v>19</v>
      </c>
      <c r="E1619" s="110">
        <v>61.1</v>
      </c>
      <c r="F1619" s="110">
        <v>9</v>
      </c>
      <c r="G1619" s="110">
        <v>4.8</v>
      </c>
      <c r="H1619" s="110">
        <v>44.4</v>
      </c>
      <c r="I1619" s="110">
        <v>31</v>
      </c>
      <c r="J1619" s="110">
        <v>16.399999999999999</v>
      </c>
      <c r="K1619" s="110">
        <v>54.8</v>
      </c>
      <c r="L1619" s="110">
        <v>80</v>
      </c>
      <c r="M1619" s="110">
        <v>42.3</v>
      </c>
      <c r="N1619" s="110">
        <v>47.5</v>
      </c>
      <c r="O1619" s="110">
        <v>33</v>
      </c>
      <c r="P1619" s="110">
        <v>17.5</v>
      </c>
      <c r="Q1619" s="110">
        <v>42.4</v>
      </c>
    </row>
    <row r="1620" spans="1:17" ht="63.75" x14ac:dyDescent="0.2">
      <c r="A1620" s="108" t="s">
        <v>2488</v>
      </c>
      <c r="B1620" s="110">
        <v>278</v>
      </c>
      <c r="C1620" s="110">
        <v>34</v>
      </c>
      <c r="D1620" s="110">
        <v>12.2</v>
      </c>
      <c r="E1620" s="110">
        <v>44.1</v>
      </c>
      <c r="F1620" s="110">
        <v>12</v>
      </c>
      <c r="G1620" s="110">
        <v>4.3</v>
      </c>
      <c r="H1620" s="110">
        <v>41.7</v>
      </c>
      <c r="I1620" s="110">
        <v>37</v>
      </c>
      <c r="J1620" s="110">
        <v>13.3</v>
      </c>
      <c r="K1620" s="110">
        <v>51.4</v>
      </c>
      <c r="L1620" s="110">
        <v>130</v>
      </c>
      <c r="M1620" s="110">
        <v>46.8</v>
      </c>
      <c r="N1620" s="110">
        <v>49.2</v>
      </c>
      <c r="O1620" s="110">
        <v>65</v>
      </c>
      <c r="P1620" s="110">
        <v>23.4</v>
      </c>
      <c r="Q1620" s="110">
        <v>49.2</v>
      </c>
    </row>
    <row r="1621" spans="1:17" ht="51" x14ac:dyDescent="0.2">
      <c r="A1621" s="108" t="s">
        <v>2489</v>
      </c>
      <c r="B1621" s="110">
        <v>249</v>
      </c>
      <c r="C1621" s="110">
        <v>39</v>
      </c>
      <c r="D1621" s="110">
        <v>15.7</v>
      </c>
      <c r="E1621" s="110">
        <v>46.2</v>
      </c>
      <c r="F1621" s="110">
        <v>13</v>
      </c>
      <c r="G1621" s="110">
        <v>5.2</v>
      </c>
      <c r="H1621" s="110">
        <v>53.8</v>
      </c>
      <c r="I1621" s="110">
        <v>51</v>
      </c>
      <c r="J1621" s="110">
        <v>20.5</v>
      </c>
      <c r="K1621" s="110">
        <v>39.200000000000003</v>
      </c>
      <c r="L1621" s="110">
        <v>101</v>
      </c>
      <c r="M1621" s="110">
        <v>40.6</v>
      </c>
      <c r="N1621" s="110">
        <v>47.5</v>
      </c>
      <c r="O1621" s="110">
        <v>45</v>
      </c>
      <c r="P1621" s="110">
        <v>18.100000000000001</v>
      </c>
      <c r="Q1621" s="110">
        <v>42.2</v>
      </c>
    </row>
    <row r="1622" spans="1:17" ht="51" x14ac:dyDescent="0.2">
      <c r="A1622" s="108" t="s">
        <v>2490</v>
      </c>
      <c r="B1622" s="109">
        <v>3229</v>
      </c>
      <c r="C1622" s="110">
        <v>643</v>
      </c>
      <c r="D1622" s="110">
        <v>19.899999999999999</v>
      </c>
      <c r="E1622" s="110">
        <v>45.6</v>
      </c>
      <c r="F1622" s="110">
        <v>199</v>
      </c>
      <c r="G1622" s="110">
        <v>6.2</v>
      </c>
      <c r="H1622" s="110">
        <v>47.7</v>
      </c>
      <c r="I1622" s="110">
        <v>621</v>
      </c>
      <c r="J1622" s="110">
        <v>19.2</v>
      </c>
      <c r="K1622" s="110">
        <v>47.5</v>
      </c>
      <c r="L1622" s="109">
        <v>1071</v>
      </c>
      <c r="M1622" s="110">
        <v>33.200000000000003</v>
      </c>
      <c r="N1622" s="110">
        <v>47.9</v>
      </c>
      <c r="O1622" s="110">
        <v>695</v>
      </c>
      <c r="P1622" s="110">
        <v>21.5</v>
      </c>
      <c r="Q1622" s="110">
        <v>55.3</v>
      </c>
    </row>
    <row r="1623" spans="1:17" ht="63.75" x14ac:dyDescent="0.2">
      <c r="A1623" s="108" t="s">
        <v>2491</v>
      </c>
      <c r="B1623" s="110">
        <v>126</v>
      </c>
      <c r="C1623" s="110">
        <v>24</v>
      </c>
      <c r="D1623" s="110">
        <v>19</v>
      </c>
      <c r="E1623" s="110">
        <v>54.2</v>
      </c>
      <c r="F1623" s="110">
        <v>13</v>
      </c>
      <c r="G1623" s="110">
        <v>10.3</v>
      </c>
      <c r="H1623" s="110">
        <v>61.5</v>
      </c>
      <c r="I1623" s="110">
        <v>18</v>
      </c>
      <c r="J1623" s="110">
        <v>14.3</v>
      </c>
      <c r="K1623" s="110">
        <v>38.9</v>
      </c>
      <c r="L1623" s="110">
        <v>49</v>
      </c>
      <c r="M1623" s="110">
        <v>38.9</v>
      </c>
      <c r="N1623" s="110">
        <v>46.9</v>
      </c>
      <c r="O1623" s="110">
        <v>22</v>
      </c>
      <c r="P1623" s="110">
        <v>17.5</v>
      </c>
      <c r="Q1623" s="110">
        <v>40.9</v>
      </c>
    </row>
    <row r="1624" spans="1:17" ht="51" x14ac:dyDescent="0.2">
      <c r="A1624" s="108" t="s">
        <v>2492</v>
      </c>
      <c r="B1624" s="110">
        <v>572</v>
      </c>
      <c r="C1624" s="110">
        <v>124</v>
      </c>
      <c r="D1624" s="110">
        <v>21.7</v>
      </c>
      <c r="E1624" s="110">
        <v>44.4</v>
      </c>
      <c r="F1624" s="110">
        <v>37</v>
      </c>
      <c r="G1624" s="110">
        <v>6.5</v>
      </c>
      <c r="H1624" s="110">
        <v>45.9</v>
      </c>
      <c r="I1624" s="110">
        <v>118</v>
      </c>
      <c r="J1624" s="110">
        <v>20.6</v>
      </c>
      <c r="K1624" s="110">
        <v>46.6</v>
      </c>
      <c r="L1624" s="110">
        <v>212</v>
      </c>
      <c r="M1624" s="110">
        <v>37.1</v>
      </c>
      <c r="N1624" s="110">
        <v>48.6</v>
      </c>
      <c r="O1624" s="110">
        <v>81</v>
      </c>
      <c r="P1624" s="110">
        <v>14.2</v>
      </c>
      <c r="Q1624" s="110">
        <v>50.6</v>
      </c>
    </row>
    <row r="1625" spans="1:17" ht="51" x14ac:dyDescent="0.2">
      <c r="A1625" s="108" t="s">
        <v>2493</v>
      </c>
      <c r="B1625" s="110">
        <v>980</v>
      </c>
      <c r="C1625" s="110">
        <v>266</v>
      </c>
      <c r="D1625" s="110">
        <v>27.1</v>
      </c>
      <c r="E1625" s="110">
        <v>45.9</v>
      </c>
      <c r="F1625" s="110">
        <v>79</v>
      </c>
      <c r="G1625" s="110">
        <v>8.1</v>
      </c>
      <c r="H1625" s="110">
        <v>49.4</v>
      </c>
      <c r="I1625" s="110">
        <v>246</v>
      </c>
      <c r="J1625" s="110">
        <v>25.1</v>
      </c>
      <c r="K1625" s="110">
        <v>48</v>
      </c>
      <c r="L1625" s="110">
        <v>289</v>
      </c>
      <c r="M1625" s="110">
        <v>29.5</v>
      </c>
      <c r="N1625" s="110">
        <v>45</v>
      </c>
      <c r="O1625" s="110">
        <v>100</v>
      </c>
      <c r="P1625" s="110">
        <v>10.199999999999999</v>
      </c>
      <c r="Q1625" s="110">
        <v>46</v>
      </c>
    </row>
    <row r="1626" spans="1:17" ht="51" x14ac:dyDescent="0.2">
      <c r="A1626" s="108" t="s">
        <v>2494</v>
      </c>
      <c r="B1626" s="110">
        <v>262</v>
      </c>
      <c r="C1626" s="110">
        <v>74</v>
      </c>
      <c r="D1626" s="110">
        <v>28.2</v>
      </c>
      <c r="E1626" s="110">
        <v>44.6</v>
      </c>
      <c r="F1626" s="110">
        <v>17</v>
      </c>
      <c r="G1626" s="110">
        <v>6.5</v>
      </c>
      <c r="H1626" s="110">
        <v>41.2</v>
      </c>
      <c r="I1626" s="110">
        <v>59</v>
      </c>
      <c r="J1626" s="110">
        <v>22.5</v>
      </c>
      <c r="K1626" s="110">
        <v>45.8</v>
      </c>
      <c r="L1626" s="110">
        <v>69</v>
      </c>
      <c r="M1626" s="110">
        <v>26.3</v>
      </c>
      <c r="N1626" s="110">
        <v>49.3</v>
      </c>
      <c r="O1626" s="110">
        <v>43</v>
      </c>
      <c r="P1626" s="110">
        <v>16.399999999999999</v>
      </c>
      <c r="Q1626" s="110">
        <v>41.9</v>
      </c>
    </row>
    <row r="1627" spans="1:17" ht="51" x14ac:dyDescent="0.2">
      <c r="A1627" s="108" t="s">
        <v>2495</v>
      </c>
      <c r="B1627" s="109">
        <v>2294</v>
      </c>
      <c r="C1627" s="110">
        <v>567</v>
      </c>
      <c r="D1627" s="110">
        <v>24.7</v>
      </c>
      <c r="E1627" s="110">
        <v>46.7</v>
      </c>
      <c r="F1627" s="110">
        <v>238</v>
      </c>
      <c r="G1627" s="110">
        <v>10.4</v>
      </c>
      <c r="H1627" s="110">
        <v>22.7</v>
      </c>
      <c r="I1627" s="110">
        <v>473</v>
      </c>
      <c r="J1627" s="110">
        <v>20.6</v>
      </c>
      <c r="K1627" s="110">
        <v>48.2</v>
      </c>
      <c r="L1627" s="110">
        <v>753</v>
      </c>
      <c r="M1627" s="110">
        <v>32.799999999999997</v>
      </c>
      <c r="N1627" s="110">
        <v>47.4</v>
      </c>
      <c r="O1627" s="110">
        <v>263</v>
      </c>
      <c r="P1627" s="110">
        <v>11.5</v>
      </c>
      <c r="Q1627" s="110">
        <v>49</v>
      </c>
    </row>
    <row r="1628" spans="1:17" ht="63.75" x14ac:dyDescent="0.2">
      <c r="A1628" s="108" t="s">
        <v>2496</v>
      </c>
      <c r="B1628" s="109">
        <v>2702</v>
      </c>
      <c r="C1628" s="110">
        <v>725</v>
      </c>
      <c r="D1628" s="110">
        <v>26.8</v>
      </c>
      <c r="E1628" s="110">
        <v>48.1</v>
      </c>
      <c r="F1628" s="110">
        <v>170</v>
      </c>
      <c r="G1628" s="110">
        <v>6.3</v>
      </c>
      <c r="H1628" s="110">
        <v>44.1</v>
      </c>
      <c r="I1628" s="110">
        <v>670</v>
      </c>
      <c r="J1628" s="110">
        <v>24.8</v>
      </c>
      <c r="K1628" s="110">
        <v>49.4</v>
      </c>
      <c r="L1628" s="110">
        <v>882</v>
      </c>
      <c r="M1628" s="110">
        <v>32.6</v>
      </c>
      <c r="N1628" s="110">
        <v>46.3</v>
      </c>
      <c r="O1628" s="110">
        <v>255</v>
      </c>
      <c r="P1628" s="110">
        <v>9.4</v>
      </c>
      <c r="Q1628" s="110">
        <v>50.2</v>
      </c>
    </row>
    <row r="1629" spans="1:17" ht="63.75" x14ac:dyDescent="0.2">
      <c r="A1629" s="108" t="s">
        <v>2497</v>
      </c>
      <c r="B1629" s="109">
        <v>3343</v>
      </c>
      <c r="C1629" s="110">
        <v>424</v>
      </c>
      <c r="D1629" s="110">
        <v>12.7</v>
      </c>
      <c r="E1629" s="110">
        <v>44.6</v>
      </c>
      <c r="F1629" s="109">
        <v>1453</v>
      </c>
      <c r="G1629" s="110">
        <v>43.5</v>
      </c>
      <c r="H1629" s="110">
        <v>4.7</v>
      </c>
      <c r="I1629" s="110">
        <v>327</v>
      </c>
      <c r="J1629" s="110">
        <v>9.8000000000000007</v>
      </c>
      <c r="K1629" s="110">
        <v>49.2</v>
      </c>
      <c r="L1629" s="110">
        <v>817</v>
      </c>
      <c r="M1629" s="110">
        <v>24.4</v>
      </c>
      <c r="N1629" s="110">
        <v>46</v>
      </c>
      <c r="O1629" s="110">
        <v>322</v>
      </c>
      <c r="P1629" s="110">
        <v>9.6</v>
      </c>
      <c r="Q1629" s="110">
        <v>38.5</v>
      </c>
    </row>
    <row r="1630" spans="1:17" ht="63.75" x14ac:dyDescent="0.2">
      <c r="A1630" s="108" t="s">
        <v>2498</v>
      </c>
      <c r="B1630" s="110">
        <v>318</v>
      </c>
      <c r="C1630" s="110">
        <v>74</v>
      </c>
      <c r="D1630" s="110">
        <v>23.3</v>
      </c>
      <c r="E1630" s="110">
        <v>50</v>
      </c>
      <c r="F1630" s="110">
        <v>10</v>
      </c>
      <c r="G1630" s="110">
        <v>3.1</v>
      </c>
      <c r="H1630" s="110">
        <v>40</v>
      </c>
      <c r="I1630" s="110">
        <v>71</v>
      </c>
      <c r="J1630" s="110">
        <v>22.3</v>
      </c>
      <c r="K1630" s="110">
        <v>49.3</v>
      </c>
      <c r="L1630" s="110">
        <v>110</v>
      </c>
      <c r="M1630" s="110">
        <v>34.6</v>
      </c>
      <c r="N1630" s="110">
        <v>47.3</v>
      </c>
      <c r="O1630" s="110">
        <v>53</v>
      </c>
      <c r="P1630" s="110">
        <v>16.7</v>
      </c>
      <c r="Q1630" s="110">
        <v>41.5</v>
      </c>
    </row>
    <row r="1631" spans="1:17" ht="63.75" x14ac:dyDescent="0.2">
      <c r="A1631" s="108" t="s">
        <v>2499</v>
      </c>
      <c r="B1631" s="110">
        <v>327</v>
      </c>
      <c r="C1631" s="110">
        <v>85</v>
      </c>
      <c r="D1631" s="110">
        <v>26</v>
      </c>
      <c r="E1631" s="110">
        <v>55.3</v>
      </c>
      <c r="F1631" s="110">
        <v>15</v>
      </c>
      <c r="G1631" s="110">
        <v>4.5999999999999996</v>
      </c>
      <c r="H1631" s="110">
        <v>60</v>
      </c>
      <c r="I1631" s="110">
        <v>67</v>
      </c>
      <c r="J1631" s="110">
        <v>20.5</v>
      </c>
      <c r="K1631" s="110">
        <v>55.2</v>
      </c>
      <c r="L1631" s="110">
        <v>116</v>
      </c>
      <c r="M1631" s="110">
        <v>35.5</v>
      </c>
      <c r="N1631" s="110">
        <v>46.6</v>
      </c>
      <c r="O1631" s="110">
        <v>44</v>
      </c>
      <c r="P1631" s="110">
        <v>13.5</v>
      </c>
      <c r="Q1631" s="110">
        <v>50</v>
      </c>
    </row>
    <row r="1632" spans="1:17" ht="63.75" x14ac:dyDescent="0.2">
      <c r="A1632" s="108" t="s">
        <v>2500</v>
      </c>
      <c r="B1632" s="109">
        <v>1542</v>
      </c>
      <c r="C1632" s="110">
        <v>393</v>
      </c>
      <c r="D1632" s="110">
        <v>25.5</v>
      </c>
      <c r="E1632" s="110">
        <v>50.1</v>
      </c>
      <c r="F1632" s="110">
        <v>84</v>
      </c>
      <c r="G1632" s="110">
        <v>5.4</v>
      </c>
      <c r="H1632" s="110">
        <v>51.2</v>
      </c>
      <c r="I1632" s="110">
        <v>329</v>
      </c>
      <c r="J1632" s="110">
        <v>21.3</v>
      </c>
      <c r="K1632" s="110">
        <v>48.9</v>
      </c>
      <c r="L1632" s="110">
        <v>486</v>
      </c>
      <c r="M1632" s="110">
        <v>31.5</v>
      </c>
      <c r="N1632" s="110">
        <v>47.5</v>
      </c>
      <c r="O1632" s="110">
        <v>250</v>
      </c>
      <c r="P1632" s="110">
        <v>16.2</v>
      </c>
      <c r="Q1632" s="110">
        <v>49.2</v>
      </c>
    </row>
    <row r="1633" spans="1:17" ht="63.75" x14ac:dyDescent="0.2">
      <c r="A1633" s="108" t="s">
        <v>2501</v>
      </c>
      <c r="B1633" s="109">
        <v>1507</v>
      </c>
      <c r="C1633" s="110">
        <v>367</v>
      </c>
      <c r="D1633" s="110">
        <v>24.4</v>
      </c>
      <c r="E1633" s="110">
        <v>49.6</v>
      </c>
      <c r="F1633" s="110">
        <v>94</v>
      </c>
      <c r="G1633" s="110">
        <v>6.2</v>
      </c>
      <c r="H1633" s="110">
        <v>43.6</v>
      </c>
      <c r="I1633" s="110">
        <v>351</v>
      </c>
      <c r="J1633" s="110">
        <v>23.3</v>
      </c>
      <c r="K1633" s="110">
        <v>46.2</v>
      </c>
      <c r="L1633" s="110">
        <v>512</v>
      </c>
      <c r="M1633" s="110">
        <v>34</v>
      </c>
      <c r="N1633" s="110">
        <v>48</v>
      </c>
      <c r="O1633" s="110">
        <v>183</v>
      </c>
      <c r="P1633" s="110">
        <v>12.1</v>
      </c>
      <c r="Q1633" s="110">
        <v>49.7</v>
      </c>
    </row>
    <row r="1634" spans="1:17" ht="51" x14ac:dyDescent="0.2">
      <c r="A1634" s="108" t="s">
        <v>2502</v>
      </c>
      <c r="B1634" s="110">
        <v>987</v>
      </c>
      <c r="C1634" s="110">
        <v>303</v>
      </c>
      <c r="D1634" s="110">
        <v>30.7</v>
      </c>
      <c r="E1634" s="110">
        <v>56.4</v>
      </c>
      <c r="F1634" s="110">
        <v>69</v>
      </c>
      <c r="G1634" s="110">
        <v>7</v>
      </c>
      <c r="H1634" s="110">
        <v>50.7</v>
      </c>
      <c r="I1634" s="110">
        <v>241</v>
      </c>
      <c r="J1634" s="110">
        <v>24.4</v>
      </c>
      <c r="K1634" s="110">
        <v>49</v>
      </c>
      <c r="L1634" s="110">
        <v>284</v>
      </c>
      <c r="M1634" s="110">
        <v>28.8</v>
      </c>
      <c r="N1634" s="110">
        <v>48.2</v>
      </c>
      <c r="O1634" s="110">
        <v>90</v>
      </c>
      <c r="P1634" s="110">
        <v>9.1</v>
      </c>
      <c r="Q1634" s="110">
        <v>42.2</v>
      </c>
    </row>
    <row r="1635" spans="1:17" ht="51" x14ac:dyDescent="0.2">
      <c r="A1635" s="108" t="s">
        <v>2503</v>
      </c>
      <c r="B1635" s="110">
        <v>376</v>
      </c>
      <c r="C1635" s="110">
        <v>122</v>
      </c>
      <c r="D1635" s="110">
        <v>32.4</v>
      </c>
      <c r="E1635" s="110">
        <v>50</v>
      </c>
      <c r="F1635" s="110">
        <v>25</v>
      </c>
      <c r="G1635" s="110">
        <v>6.6</v>
      </c>
      <c r="H1635" s="110">
        <v>52</v>
      </c>
      <c r="I1635" s="110">
        <v>97</v>
      </c>
      <c r="J1635" s="110">
        <v>25.8</v>
      </c>
      <c r="K1635" s="110">
        <v>41.2</v>
      </c>
      <c r="L1635" s="110">
        <v>101</v>
      </c>
      <c r="M1635" s="110">
        <v>26.9</v>
      </c>
      <c r="N1635" s="110">
        <v>49.5</v>
      </c>
      <c r="O1635" s="110">
        <v>31</v>
      </c>
      <c r="P1635" s="110">
        <v>8.1999999999999993</v>
      </c>
      <c r="Q1635" s="110">
        <v>38.700000000000003</v>
      </c>
    </row>
    <row r="1636" spans="1:17" ht="51" x14ac:dyDescent="0.2">
      <c r="A1636" s="108" t="s">
        <v>2504</v>
      </c>
      <c r="B1636" s="110">
        <v>493</v>
      </c>
      <c r="C1636" s="110">
        <v>134</v>
      </c>
      <c r="D1636" s="110">
        <v>27.2</v>
      </c>
      <c r="E1636" s="110">
        <v>44.8</v>
      </c>
      <c r="F1636" s="110">
        <v>40</v>
      </c>
      <c r="G1636" s="110">
        <v>8.1</v>
      </c>
      <c r="H1636" s="110">
        <v>50</v>
      </c>
      <c r="I1636" s="110">
        <v>97</v>
      </c>
      <c r="J1636" s="110">
        <v>19.7</v>
      </c>
      <c r="K1636" s="110">
        <v>45.4</v>
      </c>
      <c r="L1636" s="110">
        <v>174</v>
      </c>
      <c r="M1636" s="110">
        <v>35.299999999999997</v>
      </c>
      <c r="N1636" s="110">
        <v>46.6</v>
      </c>
      <c r="O1636" s="110">
        <v>48</v>
      </c>
      <c r="P1636" s="110">
        <v>9.6999999999999993</v>
      </c>
      <c r="Q1636" s="110">
        <v>43.8</v>
      </c>
    </row>
    <row r="1637" spans="1:17" ht="51" x14ac:dyDescent="0.2">
      <c r="A1637" s="108" t="s">
        <v>2505</v>
      </c>
      <c r="B1637" s="109">
        <v>1139</v>
      </c>
      <c r="C1637" s="110">
        <v>294</v>
      </c>
      <c r="D1637" s="110">
        <v>25.8</v>
      </c>
      <c r="E1637" s="110">
        <v>52</v>
      </c>
      <c r="F1637" s="110">
        <v>71</v>
      </c>
      <c r="G1637" s="110">
        <v>6.2</v>
      </c>
      <c r="H1637" s="110">
        <v>39.4</v>
      </c>
      <c r="I1637" s="110">
        <v>262</v>
      </c>
      <c r="J1637" s="110">
        <v>23</v>
      </c>
      <c r="K1637" s="110">
        <v>45.4</v>
      </c>
      <c r="L1637" s="110">
        <v>370</v>
      </c>
      <c r="M1637" s="110">
        <v>32.5</v>
      </c>
      <c r="N1637" s="110">
        <v>47.8</v>
      </c>
      <c r="O1637" s="110">
        <v>142</v>
      </c>
      <c r="P1637" s="110">
        <v>12.5</v>
      </c>
      <c r="Q1637" s="110">
        <v>45.8</v>
      </c>
    </row>
    <row r="1638" spans="1:17" ht="51" x14ac:dyDescent="0.2">
      <c r="A1638" s="108" t="s">
        <v>2506</v>
      </c>
      <c r="B1638" s="110">
        <v>981</v>
      </c>
      <c r="C1638" s="110">
        <v>296</v>
      </c>
      <c r="D1638" s="110">
        <v>30.2</v>
      </c>
      <c r="E1638" s="110">
        <v>47.6</v>
      </c>
      <c r="F1638" s="110">
        <v>69</v>
      </c>
      <c r="G1638" s="110">
        <v>7</v>
      </c>
      <c r="H1638" s="110">
        <v>47.8</v>
      </c>
      <c r="I1638" s="110">
        <v>239</v>
      </c>
      <c r="J1638" s="110">
        <v>24.4</v>
      </c>
      <c r="K1638" s="110">
        <v>45.6</v>
      </c>
      <c r="L1638" s="110">
        <v>271</v>
      </c>
      <c r="M1638" s="110">
        <v>27.6</v>
      </c>
      <c r="N1638" s="110">
        <v>47.2</v>
      </c>
      <c r="O1638" s="110">
        <v>106</v>
      </c>
      <c r="P1638" s="110">
        <v>10.8</v>
      </c>
      <c r="Q1638" s="110">
        <v>46.2</v>
      </c>
    </row>
    <row r="1639" spans="1:17" ht="63.75" x14ac:dyDescent="0.2">
      <c r="A1639" s="108" t="s">
        <v>2507</v>
      </c>
      <c r="B1639" s="110">
        <v>335</v>
      </c>
      <c r="C1639" s="110">
        <v>99</v>
      </c>
      <c r="D1639" s="110">
        <v>29.6</v>
      </c>
      <c r="E1639" s="110">
        <v>48.5</v>
      </c>
      <c r="F1639" s="110">
        <v>29</v>
      </c>
      <c r="G1639" s="110">
        <v>8.6999999999999993</v>
      </c>
      <c r="H1639" s="110">
        <v>31</v>
      </c>
      <c r="I1639" s="110">
        <v>72</v>
      </c>
      <c r="J1639" s="110">
        <v>21.5</v>
      </c>
      <c r="K1639" s="110">
        <v>45.8</v>
      </c>
      <c r="L1639" s="110">
        <v>96</v>
      </c>
      <c r="M1639" s="110">
        <v>28.7</v>
      </c>
      <c r="N1639" s="110">
        <v>44.8</v>
      </c>
      <c r="O1639" s="110">
        <v>39</v>
      </c>
      <c r="P1639" s="110">
        <v>11.6</v>
      </c>
      <c r="Q1639" s="110">
        <v>43.6</v>
      </c>
    </row>
    <row r="1640" spans="1:17" ht="63.75" x14ac:dyDescent="0.2">
      <c r="A1640" s="108" t="s">
        <v>2508</v>
      </c>
      <c r="B1640" s="110">
        <v>278</v>
      </c>
      <c r="C1640" s="110">
        <v>68</v>
      </c>
      <c r="D1640" s="110">
        <v>24.5</v>
      </c>
      <c r="E1640" s="110">
        <v>54.4</v>
      </c>
      <c r="F1640" s="110">
        <v>23</v>
      </c>
      <c r="G1640" s="110">
        <v>8.3000000000000007</v>
      </c>
      <c r="H1640" s="110">
        <v>43.5</v>
      </c>
      <c r="I1640" s="110">
        <v>55</v>
      </c>
      <c r="J1640" s="110">
        <v>19.8</v>
      </c>
      <c r="K1640" s="110">
        <v>41.8</v>
      </c>
      <c r="L1640" s="110">
        <v>89</v>
      </c>
      <c r="M1640" s="110">
        <v>32</v>
      </c>
      <c r="N1640" s="110">
        <v>46.1</v>
      </c>
      <c r="O1640" s="110">
        <v>43</v>
      </c>
      <c r="P1640" s="110">
        <v>15.5</v>
      </c>
      <c r="Q1640" s="110">
        <v>46.5</v>
      </c>
    </row>
    <row r="1641" spans="1:17" ht="51" x14ac:dyDescent="0.2">
      <c r="A1641" s="108" t="s">
        <v>2509</v>
      </c>
      <c r="B1641" s="109">
        <v>1766</v>
      </c>
      <c r="C1641" s="110">
        <v>418</v>
      </c>
      <c r="D1641" s="110">
        <v>23.7</v>
      </c>
      <c r="E1641" s="110">
        <v>51.4</v>
      </c>
      <c r="F1641" s="110">
        <v>141</v>
      </c>
      <c r="G1641" s="110">
        <v>8</v>
      </c>
      <c r="H1641" s="110">
        <v>50.4</v>
      </c>
      <c r="I1641" s="110">
        <v>403</v>
      </c>
      <c r="J1641" s="110">
        <v>22.8</v>
      </c>
      <c r="K1641" s="110">
        <v>48.1</v>
      </c>
      <c r="L1641" s="110">
        <v>618</v>
      </c>
      <c r="M1641" s="110">
        <v>35</v>
      </c>
      <c r="N1641" s="110">
        <v>50.2</v>
      </c>
      <c r="O1641" s="110">
        <v>186</v>
      </c>
      <c r="P1641" s="110">
        <v>10.5</v>
      </c>
      <c r="Q1641" s="110">
        <v>47.8</v>
      </c>
    </row>
    <row r="1642" spans="1:17" ht="63.75" x14ac:dyDescent="0.2">
      <c r="A1642" s="108" t="s">
        <v>2510</v>
      </c>
      <c r="B1642" s="110">
        <v>637</v>
      </c>
      <c r="C1642" s="110">
        <v>150</v>
      </c>
      <c r="D1642" s="110">
        <v>23.5</v>
      </c>
      <c r="E1642" s="110">
        <v>50.7</v>
      </c>
      <c r="F1642" s="110">
        <v>41</v>
      </c>
      <c r="G1642" s="110">
        <v>6.4</v>
      </c>
      <c r="H1642" s="110">
        <v>31.7</v>
      </c>
      <c r="I1642" s="110">
        <v>171</v>
      </c>
      <c r="J1642" s="110">
        <v>26.8</v>
      </c>
      <c r="K1642" s="110">
        <v>44.4</v>
      </c>
      <c r="L1642" s="110">
        <v>196</v>
      </c>
      <c r="M1642" s="110">
        <v>30.8</v>
      </c>
      <c r="N1642" s="110">
        <v>48.5</v>
      </c>
      <c r="O1642" s="110">
        <v>79</v>
      </c>
      <c r="P1642" s="110">
        <v>12.4</v>
      </c>
      <c r="Q1642" s="110">
        <v>43</v>
      </c>
    </row>
    <row r="1643" spans="1:17" ht="51" x14ac:dyDescent="0.2">
      <c r="A1643" s="108" t="s">
        <v>2511</v>
      </c>
      <c r="B1643" s="109">
        <v>1938</v>
      </c>
      <c r="C1643" s="110">
        <v>484</v>
      </c>
      <c r="D1643" s="110">
        <v>25</v>
      </c>
      <c r="E1643" s="110">
        <v>49.8</v>
      </c>
      <c r="F1643" s="110">
        <v>123</v>
      </c>
      <c r="G1643" s="110">
        <v>6.3</v>
      </c>
      <c r="H1643" s="110">
        <v>43.1</v>
      </c>
      <c r="I1643" s="110">
        <v>428</v>
      </c>
      <c r="J1643" s="110">
        <v>22.1</v>
      </c>
      <c r="K1643" s="110">
        <v>50.5</v>
      </c>
      <c r="L1643" s="110">
        <v>695</v>
      </c>
      <c r="M1643" s="110">
        <v>35.9</v>
      </c>
      <c r="N1643" s="110">
        <v>48.8</v>
      </c>
      <c r="O1643" s="110">
        <v>208</v>
      </c>
      <c r="P1643" s="110">
        <v>10.7</v>
      </c>
      <c r="Q1643" s="110">
        <v>43.3</v>
      </c>
    </row>
    <row r="1644" spans="1:17" ht="63.75" x14ac:dyDescent="0.2">
      <c r="A1644" s="108" t="s">
        <v>2512</v>
      </c>
      <c r="B1644" s="109">
        <v>1887</v>
      </c>
      <c r="C1644" s="110">
        <v>488</v>
      </c>
      <c r="D1644" s="110">
        <v>25.9</v>
      </c>
      <c r="E1644" s="110">
        <v>50.6</v>
      </c>
      <c r="F1644" s="110">
        <v>139</v>
      </c>
      <c r="G1644" s="110">
        <v>7.4</v>
      </c>
      <c r="H1644" s="110">
        <v>48.9</v>
      </c>
      <c r="I1644" s="110">
        <v>393</v>
      </c>
      <c r="J1644" s="110">
        <v>20.8</v>
      </c>
      <c r="K1644" s="110">
        <v>50.6</v>
      </c>
      <c r="L1644" s="110">
        <v>607</v>
      </c>
      <c r="M1644" s="110">
        <v>32.200000000000003</v>
      </c>
      <c r="N1644" s="110">
        <v>45.8</v>
      </c>
      <c r="O1644" s="110">
        <v>260</v>
      </c>
      <c r="P1644" s="110">
        <v>13.8</v>
      </c>
      <c r="Q1644" s="110">
        <v>46.9</v>
      </c>
    </row>
    <row r="1645" spans="1:17" ht="51" x14ac:dyDescent="0.2">
      <c r="A1645" s="108" t="s">
        <v>2513</v>
      </c>
      <c r="B1645" s="110">
        <v>759</v>
      </c>
      <c r="C1645" s="110">
        <v>191</v>
      </c>
      <c r="D1645" s="110">
        <v>25.2</v>
      </c>
      <c r="E1645" s="110">
        <v>44.5</v>
      </c>
      <c r="F1645" s="110">
        <v>57</v>
      </c>
      <c r="G1645" s="110">
        <v>7.5</v>
      </c>
      <c r="H1645" s="110">
        <v>43.9</v>
      </c>
      <c r="I1645" s="110">
        <v>154</v>
      </c>
      <c r="J1645" s="110">
        <v>20.3</v>
      </c>
      <c r="K1645" s="110">
        <v>50</v>
      </c>
      <c r="L1645" s="110">
        <v>249</v>
      </c>
      <c r="M1645" s="110">
        <v>32.799999999999997</v>
      </c>
      <c r="N1645" s="110">
        <v>44.2</v>
      </c>
      <c r="O1645" s="110">
        <v>108</v>
      </c>
      <c r="P1645" s="110">
        <v>14.2</v>
      </c>
      <c r="Q1645" s="110">
        <v>47.2</v>
      </c>
    </row>
    <row r="1646" spans="1:17" ht="63.75" x14ac:dyDescent="0.2">
      <c r="A1646" s="108" t="s">
        <v>2514</v>
      </c>
      <c r="B1646" s="110">
        <v>972</v>
      </c>
      <c r="C1646" s="110">
        <v>259</v>
      </c>
      <c r="D1646" s="110">
        <v>26.6</v>
      </c>
      <c r="E1646" s="110">
        <v>48.6</v>
      </c>
      <c r="F1646" s="110">
        <v>65</v>
      </c>
      <c r="G1646" s="110">
        <v>6.7</v>
      </c>
      <c r="H1646" s="110">
        <v>43.1</v>
      </c>
      <c r="I1646" s="110">
        <v>219</v>
      </c>
      <c r="J1646" s="110">
        <v>22.5</v>
      </c>
      <c r="K1646" s="110">
        <v>46.6</v>
      </c>
      <c r="L1646" s="110">
        <v>286</v>
      </c>
      <c r="M1646" s="110">
        <v>29.4</v>
      </c>
      <c r="N1646" s="110">
        <v>47.2</v>
      </c>
      <c r="O1646" s="110">
        <v>143</v>
      </c>
      <c r="P1646" s="110">
        <v>14.7</v>
      </c>
      <c r="Q1646" s="110">
        <v>46.9</v>
      </c>
    </row>
    <row r="1647" spans="1:17" ht="51" x14ac:dyDescent="0.2">
      <c r="A1647" s="108" t="s">
        <v>2515</v>
      </c>
      <c r="B1647" s="109">
        <v>1466</v>
      </c>
      <c r="C1647" s="110">
        <v>318</v>
      </c>
      <c r="D1647" s="110">
        <v>21.7</v>
      </c>
      <c r="E1647" s="110">
        <v>47.8</v>
      </c>
      <c r="F1647" s="110">
        <v>93</v>
      </c>
      <c r="G1647" s="110">
        <v>6.3</v>
      </c>
      <c r="H1647" s="110">
        <v>51.6</v>
      </c>
      <c r="I1647" s="110">
        <v>314</v>
      </c>
      <c r="J1647" s="110">
        <v>21.4</v>
      </c>
      <c r="K1647" s="110">
        <v>47.5</v>
      </c>
      <c r="L1647" s="110">
        <v>491</v>
      </c>
      <c r="M1647" s="110">
        <v>33.5</v>
      </c>
      <c r="N1647" s="110">
        <v>46.8</v>
      </c>
      <c r="O1647" s="110">
        <v>250</v>
      </c>
      <c r="P1647" s="110">
        <v>17.100000000000001</v>
      </c>
      <c r="Q1647" s="110">
        <v>49.6</v>
      </c>
    </row>
    <row r="1648" spans="1:17" ht="63.75" x14ac:dyDescent="0.2">
      <c r="A1648" s="108" t="s">
        <v>2516</v>
      </c>
      <c r="B1648" s="110">
        <v>247</v>
      </c>
      <c r="C1648" s="110">
        <v>73</v>
      </c>
      <c r="D1648" s="110">
        <v>29.6</v>
      </c>
      <c r="E1648" s="110">
        <v>39.700000000000003</v>
      </c>
      <c r="F1648" s="110">
        <v>15</v>
      </c>
      <c r="G1648" s="110">
        <v>6.1</v>
      </c>
      <c r="H1648" s="110">
        <v>53.3</v>
      </c>
      <c r="I1648" s="110">
        <v>53</v>
      </c>
      <c r="J1648" s="110">
        <v>21.5</v>
      </c>
      <c r="K1648" s="110">
        <v>50.9</v>
      </c>
      <c r="L1648" s="110">
        <v>67</v>
      </c>
      <c r="M1648" s="110">
        <v>27.1</v>
      </c>
      <c r="N1648" s="110">
        <v>43.3</v>
      </c>
      <c r="O1648" s="110">
        <v>39</v>
      </c>
      <c r="P1648" s="110">
        <v>15.8</v>
      </c>
      <c r="Q1648" s="110">
        <v>48.7</v>
      </c>
    </row>
    <row r="1649" spans="1:17" ht="51" x14ac:dyDescent="0.2">
      <c r="A1649" s="108" t="s">
        <v>2517</v>
      </c>
      <c r="B1649" s="110">
        <v>595</v>
      </c>
      <c r="C1649" s="110">
        <v>183</v>
      </c>
      <c r="D1649" s="110">
        <v>30.8</v>
      </c>
      <c r="E1649" s="110">
        <v>47.5</v>
      </c>
      <c r="F1649" s="110">
        <v>33</v>
      </c>
      <c r="G1649" s="110">
        <v>5.5</v>
      </c>
      <c r="H1649" s="110">
        <v>36.4</v>
      </c>
      <c r="I1649" s="110">
        <v>146</v>
      </c>
      <c r="J1649" s="110">
        <v>24.5</v>
      </c>
      <c r="K1649" s="110">
        <v>45.9</v>
      </c>
      <c r="L1649" s="110">
        <v>163</v>
      </c>
      <c r="M1649" s="110">
        <v>27.4</v>
      </c>
      <c r="N1649" s="110">
        <v>44.2</v>
      </c>
      <c r="O1649" s="110">
        <v>70</v>
      </c>
      <c r="P1649" s="110">
        <v>11.8</v>
      </c>
      <c r="Q1649" s="110">
        <v>51.4</v>
      </c>
    </row>
    <row r="1650" spans="1:17" ht="63.75" x14ac:dyDescent="0.2">
      <c r="A1650" s="108" t="s">
        <v>2518</v>
      </c>
      <c r="B1650" s="109">
        <v>1421</v>
      </c>
      <c r="C1650" s="110">
        <v>313</v>
      </c>
      <c r="D1650" s="110">
        <v>22</v>
      </c>
      <c r="E1650" s="110">
        <v>48.2</v>
      </c>
      <c r="F1650" s="110">
        <v>80</v>
      </c>
      <c r="G1650" s="110">
        <v>5.6</v>
      </c>
      <c r="H1650" s="110">
        <v>38.799999999999997</v>
      </c>
      <c r="I1650" s="110">
        <v>265</v>
      </c>
      <c r="J1650" s="110">
        <v>18.600000000000001</v>
      </c>
      <c r="K1650" s="110">
        <v>48.7</v>
      </c>
      <c r="L1650" s="110">
        <v>470</v>
      </c>
      <c r="M1650" s="110">
        <v>33.1</v>
      </c>
      <c r="N1650" s="110">
        <v>49.8</v>
      </c>
      <c r="O1650" s="110">
        <v>293</v>
      </c>
      <c r="P1650" s="110">
        <v>20.6</v>
      </c>
      <c r="Q1650" s="110">
        <v>47.8</v>
      </c>
    </row>
    <row r="1651" spans="1:17" ht="63.75" x14ac:dyDescent="0.2">
      <c r="A1651" s="108" t="s">
        <v>2519</v>
      </c>
      <c r="B1651" s="110">
        <v>259</v>
      </c>
      <c r="C1651" s="110">
        <v>111</v>
      </c>
      <c r="D1651" s="110">
        <v>42.9</v>
      </c>
      <c r="E1651" s="110">
        <v>51.4</v>
      </c>
      <c r="F1651" s="110">
        <v>18</v>
      </c>
      <c r="G1651" s="110">
        <v>6.9</v>
      </c>
      <c r="H1651" s="110">
        <v>50</v>
      </c>
      <c r="I1651" s="110">
        <v>56</v>
      </c>
      <c r="J1651" s="110">
        <v>21.6</v>
      </c>
      <c r="K1651" s="110">
        <v>50</v>
      </c>
      <c r="L1651" s="110">
        <v>54</v>
      </c>
      <c r="M1651" s="110">
        <v>20.8</v>
      </c>
      <c r="N1651" s="110">
        <v>51.9</v>
      </c>
      <c r="O1651" s="110">
        <v>20</v>
      </c>
      <c r="P1651" s="110">
        <v>7.7</v>
      </c>
      <c r="Q1651" s="110">
        <v>40</v>
      </c>
    </row>
    <row r="1652" spans="1:17" ht="63.75" x14ac:dyDescent="0.2">
      <c r="A1652" s="108" t="s">
        <v>2520</v>
      </c>
      <c r="B1652" s="109">
        <v>1088</v>
      </c>
      <c r="C1652" s="110">
        <v>299</v>
      </c>
      <c r="D1652" s="110">
        <v>27.5</v>
      </c>
      <c r="E1652" s="110">
        <v>56.2</v>
      </c>
      <c r="F1652" s="110">
        <v>67</v>
      </c>
      <c r="G1652" s="110">
        <v>6.2</v>
      </c>
      <c r="H1652" s="110">
        <v>46.3</v>
      </c>
      <c r="I1652" s="110">
        <v>246</v>
      </c>
      <c r="J1652" s="110">
        <v>22.6</v>
      </c>
      <c r="K1652" s="110">
        <v>47.2</v>
      </c>
      <c r="L1652" s="110">
        <v>315</v>
      </c>
      <c r="M1652" s="110">
        <v>29</v>
      </c>
      <c r="N1652" s="110">
        <v>50.2</v>
      </c>
      <c r="O1652" s="110">
        <v>161</v>
      </c>
      <c r="P1652" s="110">
        <v>14.8</v>
      </c>
      <c r="Q1652" s="110">
        <v>47.2</v>
      </c>
    </row>
    <row r="1653" spans="1:17" ht="63.75" x14ac:dyDescent="0.2">
      <c r="A1653" s="108" t="s">
        <v>2521</v>
      </c>
      <c r="B1653" s="110">
        <v>368</v>
      </c>
      <c r="C1653" s="110">
        <v>110</v>
      </c>
      <c r="D1653" s="110">
        <v>29.9</v>
      </c>
      <c r="E1653" s="110">
        <v>34.5</v>
      </c>
      <c r="F1653" s="110">
        <v>32</v>
      </c>
      <c r="G1653" s="110">
        <v>8.6999999999999993</v>
      </c>
      <c r="H1653" s="110">
        <v>31.3</v>
      </c>
      <c r="I1653" s="110">
        <v>76</v>
      </c>
      <c r="J1653" s="110">
        <v>20.7</v>
      </c>
      <c r="K1653" s="110">
        <v>55.3</v>
      </c>
      <c r="L1653" s="110">
        <v>112</v>
      </c>
      <c r="M1653" s="110">
        <v>30.4</v>
      </c>
      <c r="N1653" s="110">
        <v>47.3</v>
      </c>
      <c r="O1653" s="110">
        <v>38</v>
      </c>
      <c r="P1653" s="110">
        <v>10.3</v>
      </c>
      <c r="Q1653" s="110">
        <v>42.1</v>
      </c>
    </row>
    <row r="1654" spans="1:17" ht="51" x14ac:dyDescent="0.2">
      <c r="A1654" s="108" t="s">
        <v>2522</v>
      </c>
      <c r="B1654" s="109">
        <v>1924</v>
      </c>
      <c r="C1654" s="110">
        <v>474</v>
      </c>
      <c r="D1654" s="110">
        <v>24.6</v>
      </c>
      <c r="E1654" s="110">
        <v>47.5</v>
      </c>
      <c r="F1654" s="110">
        <v>144</v>
      </c>
      <c r="G1654" s="110">
        <v>7.5</v>
      </c>
      <c r="H1654" s="110">
        <v>43.8</v>
      </c>
      <c r="I1654" s="110">
        <v>454</v>
      </c>
      <c r="J1654" s="110">
        <v>23.6</v>
      </c>
      <c r="K1654" s="110">
        <v>47.4</v>
      </c>
      <c r="L1654" s="110">
        <v>642</v>
      </c>
      <c r="M1654" s="110">
        <v>33.4</v>
      </c>
      <c r="N1654" s="110">
        <v>46.3</v>
      </c>
      <c r="O1654" s="110">
        <v>210</v>
      </c>
      <c r="P1654" s="110">
        <v>10.9</v>
      </c>
      <c r="Q1654" s="110">
        <v>48.1</v>
      </c>
    </row>
    <row r="1655" spans="1:17" ht="51" x14ac:dyDescent="0.2">
      <c r="A1655" s="108" t="s">
        <v>2523</v>
      </c>
      <c r="B1655" s="110">
        <v>545</v>
      </c>
      <c r="C1655" s="110">
        <v>184</v>
      </c>
      <c r="D1655" s="110">
        <v>33.799999999999997</v>
      </c>
      <c r="E1655" s="110">
        <v>47.8</v>
      </c>
      <c r="F1655" s="110">
        <v>35</v>
      </c>
      <c r="G1655" s="110">
        <v>6.4</v>
      </c>
      <c r="H1655" s="110">
        <v>54.3</v>
      </c>
      <c r="I1655" s="110">
        <v>134</v>
      </c>
      <c r="J1655" s="110">
        <v>24.6</v>
      </c>
      <c r="K1655" s="110">
        <v>47</v>
      </c>
      <c r="L1655" s="110">
        <v>123</v>
      </c>
      <c r="M1655" s="110">
        <v>22.6</v>
      </c>
      <c r="N1655" s="110">
        <v>43.9</v>
      </c>
      <c r="O1655" s="110">
        <v>69</v>
      </c>
      <c r="P1655" s="110">
        <v>12.7</v>
      </c>
      <c r="Q1655" s="110">
        <v>50.7</v>
      </c>
    </row>
    <row r="1656" spans="1:17" ht="51" x14ac:dyDescent="0.2">
      <c r="A1656" s="108" t="s">
        <v>2524</v>
      </c>
      <c r="B1656" s="109">
        <v>2150</v>
      </c>
      <c r="C1656" s="110">
        <v>501</v>
      </c>
      <c r="D1656" s="110">
        <v>23.3</v>
      </c>
      <c r="E1656" s="110">
        <v>51.9</v>
      </c>
      <c r="F1656" s="110">
        <v>160</v>
      </c>
      <c r="G1656" s="110">
        <v>7.4</v>
      </c>
      <c r="H1656" s="110">
        <v>45</v>
      </c>
      <c r="I1656" s="110">
        <v>407</v>
      </c>
      <c r="J1656" s="110">
        <v>18.899999999999999</v>
      </c>
      <c r="K1656" s="110">
        <v>48.4</v>
      </c>
      <c r="L1656" s="110">
        <v>836</v>
      </c>
      <c r="M1656" s="110">
        <v>38.9</v>
      </c>
      <c r="N1656" s="110">
        <v>49.3</v>
      </c>
      <c r="O1656" s="110">
        <v>246</v>
      </c>
      <c r="P1656" s="110">
        <v>11.4</v>
      </c>
      <c r="Q1656" s="110">
        <v>48</v>
      </c>
    </row>
    <row r="1657" spans="1:17" ht="63.75" x14ac:dyDescent="0.2">
      <c r="A1657" s="108" t="s">
        <v>2525</v>
      </c>
      <c r="B1657" s="109">
        <v>2756</v>
      </c>
      <c r="C1657" s="110">
        <v>721</v>
      </c>
      <c r="D1657" s="110">
        <v>26.2</v>
      </c>
      <c r="E1657" s="110">
        <v>45.6</v>
      </c>
      <c r="F1657" s="110">
        <v>169</v>
      </c>
      <c r="G1657" s="110">
        <v>6.1</v>
      </c>
      <c r="H1657" s="110">
        <v>43.2</v>
      </c>
      <c r="I1657" s="110">
        <v>575</v>
      </c>
      <c r="J1657" s="110">
        <v>20.9</v>
      </c>
      <c r="K1657" s="110">
        <v>52.9</v>
      </c>
      <c r="L1657" s="110">
        <v>926</v>
      </c>
      <c r="M1657" s="110">
        <v>33.6</v>
      </c>
      <c r="N1657" s="110">
        <v>47.8</v>
      </c>
      <c r="O1657" s="110">
        <v>365</v>
      </c>
      <c r="P1657" s="110">
        <v>13.2</v>
      </c>
      <c r="Q1657" s="110">
        <v>47.7</v>
      </c>
    </row>
    <row r="1658" spans="1:17" ht="51" x14ac:dyDescent="0.2">
      <c r="A1658" s="108" t="s">
        <v>2526</v>
      </c>
      <c r="B1658" s="110">
        <v>335</v>
      </c>
      <c r="C1658" s="110">
        <v>93</v>
      </c>
      <c r="D1658" s="110">
        <v>27.8</v>
      </c>
      <c r="E1658" s="110">
        <v>52.7</v>
      </c>
      <c r="F1658" s="110">
        <v>18</v>
      </c>
      <c r="G1658" s="110">
        <v>5.4</v>
      </c>
      <c r="H1658" s="110">
        <v>33.299999999999997</v>
      </c>
      <c r="I1658" s="110">
        <v>73</v>
      </c>
      <c r="J1658" s="110">
        <v>21.8</v>
      </c>
      <c r="K1658" s="110">
        <v>50.7</v>
      </c>
      <c r="L1658" s="110">
        <v>115</v>
      </c>
      <c r="M1658" s="110">
        <v>34.299999999999997</v>
      </c>
      <c r="N1658" s="110">
        <v>43.5</v>
      </c>
      <c r="O1658" s="110">
        <v>36</v>
      </c>
      <c r="P1658" s="110">
        <v>10.7</v>
      </c>
      <c r="Q1658" s="110">
        <v>44.4</v>
      </c>
    </row>
    <row r="1659" spans="1:17" ht="51" x14ac:dyDescent="0.2">
      <c r="A1659" s="108" t="s">
        <v>2527</v>
      </c>
      <c r="B1659" s="110">
        <v>574</v>
      </c>
      <c r="C1659" s="110">
        <v>138</v>
      </c>
      <c r="D1659" s="110">
        <v>24</v>
      </c>
      <c r="E1659" s="110">
        <v>52.2</v>
      </c>
      <c r="F1659" s="110">
        <v>34</v>
      </c>
      <c r="G1659" s="110">
        <v>5.9</v>
      </c>
      <c r="H1659" s="110">
        <v>38.200000000000003</v>
      </c>
      <c r="I1659" s="110">
        <v>134</v>
      </c>
      <c r="J1659" s="110">
        <v>23.3</v>
      </c>
      <c r="K1659" s="110">
        <v>47</v>
      </c>
      <c r="L1659" s="110">
        <v>177</v>
      </c>
      <c r="M1659" s="110">
        <v>30.8</v>
      </c>
      <c r="N1659" s="110">
        <v>47.5</v>
      </c>
      <c r="O1659" s="110">
        <v>91</v>
      </c>
      <c r="P1659" s="110">
        <v>15.9</v>
      </c>
      <c r="Q1659" s="110">
        <v>49.5</v>
      </c>
    </row>
    <row r="1660" spans="1:17" ht="51" x14ac:dyDescent="0.2">
      <c r="A1660" s="108" t="s">
        <v>2528</v>
      </c>
      <c r="B1660" s="110">
        <v>519</v>
      </c>
      <c r="C1660" s="110">
        <v>130</v>
      </c>
      <c r="D1660" s="110">
        <v>25</v>
      </c>
      <c r="E1660" s="110">
        <v>52.3</v>
      </c>
      <c r="F1660" s="110">
        <v>34</v>
      </c>
      <c r="G1660" s="110">
        <v>6.6</v>
      </c>
      <c r="H1660" s="110">
        <v>47.1</v>
      </c>
      <c r="I1660" s="110">
        <v>129</v>
      </c>
      <c r="J1660" s="110">
        <v>24.9</v>
      </c>
      <c r="K1660" s="110">
        <v>47.3</v>
      </c>
      <c r="L1660" s="110">
        <v>163</v>
      </c>
      <c r="M1660" s="110">
        <v>31.4</v>
      </c>
      <c r="N1660" s="110">
        <v>49.1</v>
      </c>
      <c r="O1660" s="110">
        <v>63</v>
      </c>
      <c r="P1660" s="110">
        <v>12.1</v>
      </c>
      <c r="Q1660" s="110">
        <v>44.4</v>
      </c>
    </row>
    <row r="1661" spans="1:17" ht="63.75" x14ac:dyDescent="0.2">
      <c r="A1661" s="108" t="s">
        <v>2529</v>
      </c>
      <c r="B1661" s="110">
        <v>430</v>
      </c>
      <c r="C1661" s="110">
        <v>96</v>
      </c>
      <c r="D1661" s="110">
        <v>22.3</v>
      </c>
      <c r="E1661" s="110">
        <v>54.2</v>
      </c>
      <c r="F1661" s="110">
        <v>37</v>
      </c>
      <c r="G1661" s="110">
        <v>8.6</v>
      </c>
      <c r="H1661" s="110">
        <v>32.4</v>
      </c>
      <c r="I1661" s="110">
        <v>89</v>
      </c>
      <c r="J1661" s="110">
        <v>20.7</v>
      </c>
      <c r="K1661" s="110">
        <v>49.4</v>
      </c>
      <c r="L1661" s="110">
        <v>142</v>
      </c>
      <c r="M1661" s="110">
        <v>33</v>
      </c>
      <c r="N1661" s="110">
        <v>47.2</v>
      </c>
      <c r="O1661" s="110">
        <v>66</v>
      </c>
      <c r="P1661" s="110">
        <v>15.3</v>
      </c>
      <c r="Q1661" s="110">
        <v>50</v>
      </c>
    </row>
    <row r="1662" spans="1:17" ht="63.75" x14ac:dyDescent="0.2">
      <c r="A1662" s="108" t="s">
        <v>2530</v>
      </c>
      <c r="B1662" s="110">
        <v>351</v>
      </c>
      <c r="C1662" s="110">
        <v>67</v>
      </c>
      <c r="D1662" s="110">
        <v>19.100000000000001</v>
      </c>
      <c r="E1662" s="110">
        <v>41.8</v>
      </c>
      <c r="F1662" s="110">
        <v>21</v>
      </c>
      <c r="G1662" s="110">
        <v>6</v>
      </c>
      <c r="H1662" s="110">
        <v>28.6</v>
      </c>
      <c r="I1662" s="110">
        <v>67</v>
      </c>
      <c r="J1662" s="110">
        <v>19.100000000000001</v>
      </c>
      <c r="K1662" s="110">
        <v>46.3</v>
      </c>
      <c r="L1662" s="110">
        <v>123</v>
      </c>
      <c r="M1662" s="110">
        <v>35</v>
      </c>
      <c r="N1662" s="110">
        <v>44.7</v>
      </c>
      <c r="O1662" s="110">
        <v>73</v>
      </c>
      <c r="P1662" s="110">
        <v>20.8</v>
      </c>
      <c r="Q1662" s="110">
        <v>52.1</v>
      </c>
    </row>
    <row r="1663" spans="1:17" ht="63.75" x14ac:dyDescent="0.2">
      <c r="A1663" s="108" t="s">
        <v>2531</v>
      </c>
      <c r="B1663" s="110">
        <v>517</v>
      </c>
      <c r="C1663" s="110">
        <v>140</v>
      </c>
      <c r="D1663" s="110">
        <v>27.1</v>
      </c>
      <c r="E1663" s="110">
        <v>48.6</v>
      </c>
      <c r="F1663" s="110">
        <v>27</v>
      </c>
      <c r="G1663" s="110">
        <v>5.2</v>
      </c>
      <c r="H1663" s="110">
        <v>48.1</v>
      </c>
      <c r="I1663" s="110">
        <v>106</v>
      </c>
      <c r="J1663" s="110">
        <v>20.5</v>
      </c>
      <c r="K1663" s="110">
        <v>50</v>
      </c>
      <c r="L1663" s="110">
        <v>185</v>
      </c>
      <c r="M1663" s="110">
        <v>35.799999999999997</v>
      </c>
      <c r="N1663" s="110">
        <v>45.9</v>
      </c>
      <c r="O1663" s="110">
        <v>59</v>
      </c>
      <c r="P1663" s="110">
        <v>11.4</v>
      </c>
      <c r="Q1663" s="110">
        <v>49.2</v>
      </c>
    </row>
    <row r="1664" spans="1:17" ht="51" x14ac:dyDescent="0.2">
      <c r="A1664" s="108" t="s">
        <v>2532</v>
      </c>
      <c r="B1664" s="110">
        <v>570</v>
      </c>
      <c r="C1664" s="110">
        <v>129</v>
      </c>
      <c r="D1664" s="110">
        <v>22.6</v>
      </c>
      <c r="E1664" s="110">
        <v>55.8</v>
      </c>
      <c r="F1664" s="110">
        <v>41</v>
      </c>
      <c r="G1664" s="110">
        <v>7.2</v>
      </c>
      <c r="H1664" s="110">
        <v>56.1</v>
      </c>
      <c r="I1664" s="110">
        <v>108</v>
      </c>
      <c r="J1664" s="110">
        <v>18.899999999999999</v>
      </c>
      <c r="K1664" s="110">
        <v>52.8</v>
      </c>
      <c r="L1664" s="110">
        <v>197</v>
      </c>
      <c r="M1664" s="110">
        <v>34.6</v>
      </c>
      <c r="N1664" s="110">
        <v>47.2</v>
      </c>
      <c r="O1664" s="110">
        <v>95</v>
      </c>
      <c r="P1664" s="110">
        <v>16.7</v>
      </c>
      <c r="Q1664" s="110">
        <v>48.4</v>
      </c>
    </row>
    <row r="1665" spans="1:17" ht="51" x14ac:dyDescent="0.2">
      <c r="A1665" s="108" t="s">
        <v>2533</v>
      </c>
      <c r="B1665" s="110">
        <v>501</v>
      </c>
      <c r="C1665" s="110">
        <v>118</v>
      </c>
      <c r="D1665" s="110">
        <v>23.6</v>
      </c>
      <c r="E1665" s="110">
        <v>54.2</v>
      </c>
      <c r="F1665" s="110">
        <v>28</v>
      </c>
      <c r="G1665" s="110">
        <v>5.6</v>
      </c>
      <c r="H1665" s="110">
        <v>60.7</v>
      </c>
      <c r="I1665" s="110">
        <v>113</v>
      </c>
      <c r="J1665" s="110">
        <v>22.6</v>
      </c>
      <c r="K1665" s="110">
        <v>52.2</v>
      </c>
      <c r="L1665" s="110">
        <v>157</v>
      </c>
      <c r="M1665" s="110">
        <v>31.3</v>
      </c>
      <c r="N1665" s="110">
        <v>44.6</v>
      </c>
      <c r="O1665" s="110">
        <v>85</v>
      </c>
      <c r="P1665" s="110">
        <v>17</v>
      </c>
      <c r="Q1665" s="110">
        <v>44.7</v>
      </c>
    </row>
    <row r="1666" spans="1:17" ht="51" x14ac:dyDescent="0.2">
      <c r="A1666" s="108" t="s">
        <v>2534</v>
      </c>
      <c r="B1666" s="110">
        <v>813</v>
      </c>
      <c r="C1666" s="110">
        <v>250</v>
      </c>
      <c r="D1666" s="110">
        <v>30.8</v>
      </c>
      <c r="E1666" s="110">
        <v>46</v>
      </c>
      <c r="F1666" s="110">
        <v>57</v>
      </c>
      <c r="G1666" s="110">
        <v>7</v>
      </c>
      <c r="H1666" s="110">
        <v>47.4</v>
      </c>
      <c r="I1666" s="110">
        <v>203</v>
      </c>
      <c r="J1666" s="110">
        <v>25</v>
      </c>
      <c r="K1666" s="110">
        <v>47.3</v>
      </c>
      <c r="L1666" s="110">
        <v>208</v>
      </c>
      <c r="M1666" s="110">
        <v>25.6</v>
      </c>
      <c r="N1666" s="110">
        <v>52.9</v>
      </c>
      <c r="O1666" s="110">
        <v>95</v>
      </c>
      <c r="P1666" s="110">
        <v>11.7</v>
      </c>
      <c r="Q1666" s="110">
        <v>49.5</v>
      </c>
    </row>
    <row r="1667" spans="1:17" ht="51" x14ac:dyDescent="0.2">
      <c r="A1667" s="108" t="s">
        <v>2535</v>
      </c>
      <c r="B1667" s="110">
        <v>621</v>
      </c>
      <c r="C1667" s="110">
        <v>159</v>
      </c>
      <c r="D1667" s="110">
        <v>25.6</v>
      </c>
      <c r="E1667" s="110">
        <v>38.4</v>
      </c>
      <c r="F1667" s="110">
        <v>39</v>
      </c>
      <c r="G1667" s="110">
        <v>6.3</v>
      </c>
      <c r="H1667" s="110">
        <v>38.5</v>
      </c>
      <c r="I1667" s="110">
        <v>137</v>
      </c>
      <c r="J1667" s="110">
        <v>22.1</v>
      </c>
      <c r="K1667" s="110">
        <v>46</v>
      </c>
      <c r="L1667" s="110">
        <v>202</v>
      </c>
      <c r="M1667" s="110">
        <v>32.5</v>
      </c>
      <c r="N1667" s="110">
        <v>45.5</v>
      </c>
      <c r="O1667" s="110">
        <v>84</v>
      </c>
      <c r="P1667" s="110">
        <v>13.5</v>
      </c>
      <c r="Q1667" s="110">
        <v>46.4</v>
      </c>
    </row>
    <row r="1668" spans="1:17" ht="51" x14ac:dyDescent="0.2">
      <c r="A1668" s="108" t="s">
        <v>2536</v>
      </c>
      <c r="B1668" s="110">
        <v>348</v>
      </c>
      <c r="C1668" s="110">
        <v>78</v>
      </c>
      <c r="D1668" s="110">
        <v>22.4</v>
      </c>
      <c r="E1668" s="110">
        <v>51.3</v>
      </c>
      <c r="F1668" s="110">
        <v>23</v>
      </c>
      <c r="G1668" s="110">
        <v>6.6</v>
      </c>
      <c r="H1668" s="110">
        <v>34.799999999999997</v>
      </c>
      <c r="I1668" s="110">
        <v>69</v>
      </c>
      <c r="J1668" s="110">
        <v>19.8</v>
      </c>
      <c r="K1668" s="110">
        <v>46.4</v>
      </c>
      <c r="L1668" s="110">
        <v>115</v>
      </c>
      <c r="M1668" s="110">
        <v>33</v>
      </c>
      <c r="N1668" s="110">
        <v>46.1</v>
      </c>
      <c r="O1668" s="110">
        <v>63</v>
      </c>
      <c r="P1668" s="110">
        <v>18.100000000000001</v>
      </c>
      <c r="Q1668" s="110">
        <v>47.6</v>
      </c>
    </row>
    <row r="1669" spans="1:17" ht="63.75" x14ac:dyDescent="0.2">
      <c r="A1669" s="108" t="s">
        <v>2537</v>
      </c>
      <c r="B1669" s="110">
        <v>609</v>
      </c>
      <c r="C1669" s="110">
        <v>123</v>
      </c>
      <c r="D1669" s="110">
        <v>20.2</v>
      </c>
      <c r="E1669" s="110">
        <v>46.3</v>
      </c>
      <c r="F1669" s="110">
        <v>47</v>
      </c>
      <c r="G1669" s="110">
        <v>7.7</v>
      </c>
      <c r="H1669" s="110">
        <v>48.9</v>
      </c>
      <c r="I1669" s="110">
        <v>122</v>
      </c>
      <c r="J1669" s="110">
        <v>20</v>
      </c>
      <c r="K1669" s="110">
        <v>45.1</v>
      </c>
      <c r="L1669" s="110">
        <v>212</v>
      </c>
      <c r="M1669" s="110">
        <v>34.799999999999997</v>
      </c>
      <c r="N1669" s="110">
        <v>49.1</v>
      </c>
      <c r="O1669" s="110">
        <v>105</v>
      </c>
      <c r="P1669" s="110">
        <v>17.2</v>
      </c>
      <c r="Q1669" s="110">
        <v>46.7</v>
      </c>
    </row>
    <row r="1670" spans="1:17" ht="63.75" x14ac:dyDescent="0.2">
      <c r="A1670" s="108" t="s">
        <v>2538</v>
      </c>
      <c r="B1670" s="110">
        <v>732</v>
      </c>
      <c r="C1670" s="110">
        <v>142</v>
      </c>
      <c r="D1670" s="110">
        <v>19.399999999999999</v>
      </c>
      <c r="E1670" s="110">
        <v>52.8</v>
      </c>
      <c r="F1670" s="110">
        <v>47</v>
      </c>
      <c r="G1670" s="110">
        <v>6.4</v>
      </c>
      <c r="H1670" s="110">
        <v>40.4</v>
      </c>
      <c r="I1670" s="110">
        <v>145</v>
      </c>
      <c r="J1670" s="110">
        <v>19.8</v>
      </c>
      <c r="K1670" s="110">
        <v>42.8</v>
      </c>
      <c r="L1670" s="110">
        <v>286</v>
      </c>
      <c r="M1670" s="110">
        <v>39.1</v>
      </c>
      <c r="N1670" s="110">
        <v>51.4</v>
      </c>
      <c r="O1670" s="110">
        <v>112</v>
      </c>
      <c r="P1670" s="110">
        <v>15.3</v>
      </c>
      <c r="Q1670" s="110">
        <v>55.4</v>
      </c>
    </row>
    <row r="1671" spans="1:17" ht="51" x14ac:dyDescent="0.2">
      <c r="A1671" s="108" t="s">
        <v>2539</v>
      </c>
      <c r="B1671" s="110">
        <v>466</v>
      </c>
      <c r="C1671" s="110">
        <v>117</v>
      </c>
      <c r="D1671" s="110">
        <v>25.1</v>
      </c>
      <c r="E1671" s="110">
        <v>53.8</v>
      </c>
      <c r="F1671" s="110">
        <v>33</v>
      </c>
      <c r="G1671" s="110">
        <v>7.1</v>
      </c>
      <c r="H1671" s="110">
        <v>45.5</v>
      </c>
      <c r="I1671" s="110">
        <v>96</v>
      </c>
      <c r="J1671" s="110">
        <v>20.6</v>
      </c>
      <c r="K1671" s="110">
        <v>51</v>
      </c>
      <c r="L1671" s="110">
        <v>148</v>
      </c>
      <c r="M1671" s="110">
        <v>31.8</v>
      </c>
      <c r="N1671" s="110">
        <v>45.9</v>
      </c>
      <c r="O1671" s="110">
        <v>72</v>
      </c>
      <c r="P1671" s="110">
        <v>15.5</v>
      </c>
      <c r="Q1671" s="110">
        <v>56.9</v>
      </c>
    </row>
    <row r="1672" spans="1:17" ht="51" x14ac:dyDescent="0.2">
      <c r="A1672" s="108" t="s">
        <v>2540</v>
      </c>
      <c r="B1672" s="110">
        <v>114</v>
      </c>
      <c r="C1672" s="110">
        <v>25</v>
      </c>
      <c r="D1672" s="110">
        <v>21.9</v>
      </c>
      <c r="E1672" s="110">
        <v>64</v>
      </c>
      <c r="F1672" s="110">
        <v>9</v>
      </c>
      <c r="G1672" s="110">
        <v>7.9</v>
      </c>
      <c r="H1672" s="110">
        <v>44.4</v>
      </c>
      <c r="I1672" s="110">
        <v>26</v>
      </c>
      <c r="J1672" s="110">
        <v>22.8</v>
      </c>
      <c r="K1672" s="110">
        <v>50</v>
      </c>
      <c r="L1672" s="110">
        <v>28</v>
      </c>
      <c r="M1672" s="110">
        <v>24.6</v>
      </c>
      <c r="N1672" s="110">
        <v>50</v>
      </c>
      <c r="O1672" s="110">
        <v>26</v>
      </c>
      <c r="P1672" s="110">
        <v>22.8</v>
      </c>
      <c r="Q1672" s="110">
        <v>50</v>
      </c>
    </row>
    <row r="1673" spans="1:17" ht="51" x14ac:dyDescent="0.2">
      <c r="A1673" s="108" t="s">
        <v>2541</v>
      </c>
      <c r="B1673" s="110">
        <v>292</v>
      </c>
      <c r="C1673" s="110">
        <v>85</v>
      </c>
      <c r="D1673" s="110">
        <v>29.1</v>
      </c>
      <c r="E1673" s="110">
        <v>48.2</v>
      </c>
      <c r="F1673" s="110">
        <v>20</v>
      </c>
      <c r="G1673" s="110">
        <v>6.8</v>
      </c>
      <c r="H1673" s="110">
        <v>50</v>
      </c>
      <c r="I1673" s="110">
        <v>92</v>
      </c>
      <c r="J1673" s="110">
        <v>31.5</v>
      </c>
      <c r="K1673" s="110">
        <v>35.9</v>
      </c>
      <c r="L1673" s="110">
        <v>73</v>
      </c>
      <c r="M1673" s="110">
        <v>25</v>
      </c>
      <c r="N1673" s="110">
        <v>45.2</v>
      </c>
      <c r="O1673" s="110">
        <v>22</v>
      </c>
      <c r="P1673" s="110">
        <v>7.5</v>
      </c>
      <c r="Q1673" s="110">
        <v>50</v>
      </c>
    </row>
    <row r="1674" spans="1:17" ht="51" x14ac:dyDescent="0.2">
      <c r="A1674" s="108" t="s">
        <v>2542</v>
      </c>
      <c r="B1674" s="110">
        <v>100</v>
      </c>
      <c r="C1674" s="110">
        <v>20</v>
      </c>
      <c r="D1674" s="110">
        <v>20</v>
      </c>
      <c r="E1674" s="110">
        <v>60</v>
      </c>
      <c r="F1674" s="110">
        <v>7</v>
      </c>
      <c r="G1674" s="110">
        <v>7</v>
      </c>
      <c r="H1674" s="110">
        <v>28.6</v>
      </c>
      <c r="I1674" s="110">
        <v>15</v>
      </c>
      <c r="J1674" s="110">
        <v>15</v>
      </c>
      <c r="K1674" s="110">
        <v>40</v>
      </c>
      <c r="L1674" s="110">
        <v>34</v>
      </c>
      <c r="M1674" s="110">
        <v>34</v>
      </c>
      <c r="N1674" s="110">
        <v>41.2</v>
      </c>
      <c r="O1674" s="110">
        <v>24</v>
      </c>
      <c r="P1674" s="110">
        <v>24</v>
      </c>
      <c r="Q1674" s="110">
        <v>41.7</v>
      </c>
    </row>
    <row r="1675" spans="1:17" ht="51" x14ac:dyDescent="0.2">
      <c r="A1675" s="108" t="s">
        <v>2543</v>
      </c>
      <c r="B1675" s="110">
        <v>94</v>
      </c>
      <c r="C1675" s="110">
        <v>24</v>
      </c>
      <c r="D1675" s="110">
        <v>25.5</v>
      </c>
      <c r="E1675" s="110">
        <v>70.8</v>
      </c>
      <c r="F1675" s="110">
        <v>5</v>
      </c>
      <c r="G1675" s="110">
        <v>5.3</v>
      </c>
      <c r="H1675" s="110">
        <v>40</v>
      </c>
      <c r="I1675" s="110">
        <v>15</v>
      </c>
      <c r="J1675" s="110">
        <v>16</v>
      </c>
      <c r="K1675" s="110">
        <v>53.3</v>
      </c>
      <c r="L1675" s="110">
        <v>35</v>
      </c>
      <c r="M1675" s="110">
        <v>37.200000000000003</v>
      </c>
      <c r="N1675" s="110">
        <v>40</v>
      </c>
      <c r="O1675" s="110">
        <v>15</v>
      </c>
      <c r="P1675" s="110">
        <v>16</v>
      </c>
      <c r="Q1675" s="110">
        <v>46.7</v>
      </c>
    </row>
    <row r="1676" spans="1:17" ht="63.75" x14ac:dyDescent="0.2">
      <c r="A1676" s="108" t="s">
        <v>2544</v>
      </c>
      <c r="B1676" s="110">
        <v>108</v>
      </c>
      <c r="C1676" s="110">
        <v>27</v>
      </c>
      <c r="D1676" s="110">
        <v>25</v>
      </c>
      <c r="E1676" s="110">
        <v>44.4</v>
      </c>
      <c r="F1676" s="110">
        <v>6</v>
      </c>
      <c r="G1676" s="110">
        <v>5.6</v>
      </c>
      <c r="H1676" s="110">
        <v>16.7</v>
      </c>
      <c r="I1676" s="110">
        <v>15</v>
      </c>
      <c r="J1676" s="110">
        <v>13.9</v>
      </c>
      <c r="K1676" s="110">
        <v>46.7</v>
      </c>
      <c r="L1676" s="110">
        <v>33</v>
      </c>
      <c r="M1676" s="110">
        <v>30.6</v>
      </c>
      <c r="N1676" s="110">
        <v>45.5</v>
      </c>
      <c r="O1676" s="110">
        <v>27</v>
      </c>
      <c r="P1676" s="110">
        <v>25</v>
      </c>
      <c r="Q1676" s="110">
        <v>40.700000000000003</v>
      </c>
    </row>
    <row r="1677" spans="1:17" ht="51" x14ac:dyDescent="0.2">
      <c r="A1677" s="108" t="s">
        <v>2545</v>
      </c>
      <c r="B1677" s="110">
        <v>305</v>
      </c>
      <c r="C1677" s="110">
        <v>70</v>
      </c>
      <c r="D1677" s="110">
        <v>23</v>
      </c>
      <c r="E1677" s="110">
        <v>42.9</v>
      </c>
      <c r="F1677" s="110">
        <v>16</v>
      </c>
      <c r="G1677" s="110">
        <v>5.2</v>
      </c>
      <c r="H1677" s="110">
        <v>56.3</v>
      </c>
      <c r="I1677" s="110">
        <v>63</v>
      </c>
      <c r="J1677" s="110">
        <v>20.7</v>
      </c>
      <c r="K1677" s="110">
        <v>50.8</v>
      </c>
      <c r="L1677" s="110">
        <v>109</v>
      </c>
      <c r="M1677" s="110">
        <v>35.700000000000003</v>
      </c>
      <c r="N1677" s="110">
        <v>49.5</v>
      </c>
      <c r="O1677" s="110">
        <v>47</v>
      </c>
      <c r="P1677" s="110">
        <v>15.4</v>
      </c>
      <c r="Q1677" s="110">
        <v>46.8</v>
      </c>
    </row>
    <row r="1678" spans="1:17" ht="51" x14ac:dyDescent="0.2">
      <c r="A1678" s="108" t="s">
        <v>2546</v>
      </c>
      <c r="B1678" s="110">
        <v>277</v>
      </c>
      <c r="C1678" s="110">
        <v>80</v>
      </c>
      <c r="D1678" s="110">
        <v>28.9</v>
      </c>
      <c r="E1678" s="110">
        <v>41.3</v>
      </c>
      <c r="F1678" s="110">
        <v>18</v>
      </c>
      <c r="G1678" s="110">
        <v>6.5</v>
      </c>
      <c r="H1678" s="110">
        <v>50</v>
      </c>
      <c r="I1678" s="110">
        <v>63</v>
      </c>
      <c r="J1678" s="110">
        <v>22.7</v>
      </c>
      <c r="K1678" s="110">
        <v>54</v>
      </c>
      <c r="L1678" s="110">
        <v>81</v>
      </c>
      <c r="M1678" s="110">
        <v>29.2</v>
      </c>
      <c r="N1678" s="110">
        <v>48.1</v>
      </c>
      <c r="O1678" s="110">
        <v>35</v>
      </c>
      <c r="P1678" s="110">
        <v>12.6</v>
      </c>
      <c r="Q1678" s="110">
        <v>54.3</v>
      </c>
    </row>
    <row r="1679" spans="1:17" ht="51" x14ac:dyDescent="0.2">
      <c r="A1679" s="108" t="s">
        <v>2547</v>
      </c>
      <c r="B1679" s="110">
        <v>174</v>
      </c>
      <c r="C1679" s="110">
        <v>57</v>
      </c>
      <c r="D1679" s="110">
        <v>32.799999999999997</v>
      </c>
      <c r="E1679" s="110">
        <v>50.9</v>
      </c>
      <c r="F1679" s="110">
        <v>16</v>
      </c>
      <c r="G1679" s="110">
        <v>9.1999999999999993</v>
      </c>
      <c r="H1679" s="110">
        <v>37.5</v>
      </c>
      <c r="I1679" s="110">
        <v>39</v>
      </c>
      <c r="J1679" s="110">
        <v>22.4</v>
      </c>
      <c r="K1679" s="110">
        <v>41</v>
      </c>
      <c r="L1679" s="110">
        <v>52</v>
      </c>
      <c r="M1679" s="110">
        <v>29.9</v>
      </c>
      <c r="N1679" s="110">
        <v>46.2</v>
      </c>
      <c r="O1679" s="110">
        <v>10</v>
      </c>
      <c r="P1679" s="110">
        <v>5.7</v>
      </c>
      <c r="Q1679" s="110">
        <v>50</v>
      </c>
    </row>
    <row r="1680" spans="1:17" ht="51" x14ac:dyDescent="0.2">
      <c r="A1680" s="108" t="s">
        <v>2548</v>
      </c>
      <c r="B1680" s="110">
        <v>243</v>
      </c>
      <c r="C1680" s="110">
        <v>64</v>
      </c>
      <c r="D1680" s="110">
        <v>26.3</v>
      </c>
      <c r="E1680" s="110">
        <v>51.6</v>
      </c>
      <c r="F1680" s="110">
        <v>19</v>
      </c>
      <c r="G1680" s="110">
        <v>7.8</v>
      </c>
      <c r="H1680" s="110">
        <v>31.6</v>
      </c>
      <c r="I1680" s="110">
        <v>67</v>
      </c>
      <c r="J1680" s="110">
        <v>27.6</v>
      </c>
      <c r="K1680" s="110">
        <v>40.299999999999997</v>
      </c>
      <c r="L1680" s="110">
        <v>70</v>
      </c>
      <c r="M1680" s="110">
        <v>28.8</v>
      </c>
      <c r="N1680" s="110">
        <v>48.6</v>
      </c>
      <c r="O1680" s="110">
        <v>23</v>
      </c>
      <c r="P1680" s="110">
        <v>9.5</v>
      </c>
      <c r="Q1680" s="110">
        <v>47.8</v>
      </c>
    </row>
    <row r="1681" spans="1:17" ht="51" x14ac:dyDescent="0.2">
      <c r="A1681" s="108" t="s">
        <v>2549</v>
      </c>
      <c r="B1681" s="110">
        <v>396</v>
      </c>
      <c r="C1681" s="110">
        <v>113</v>
      </c>
      <c r="D1681" s="110">
        <v>28.5</v>
      </c>
      <c r="E1681" s="110">
        <v>41.6</v>
      </c>
      <c r="F1681" s="110">
        <v>20</v>
      </c>
      <c r="G1681" s="110">
        <v>5.0999999999999996</v>
      </c>
      <c r="H1681" s="110">
        <v>45</v>
      </c>
      <c r="I1681" s="110">
        <v>86</v>
      </c>
      <c r="J1681" s="110">
        <v>21.7</v>
      </c>
      <c r="K1681" s="110">
        <v>51.2</v>
      </c>
      <c r="L1681" s="110">
        <v>123</v>
      </c>
      <c r="M1681" s="110">
        <v>31.1</v>
      </c>
      <c r="N1681" s="110">
        <v>44.7</v>
      </c>
      <c r="O1681" s="110">
        <v>54</v>
      </c>
      <c r="P1681" s="110">
        <v>13.6</v>
      </c>
      <c r="Q1681" s="110">
        <v>51.9</v>
      </c>
    </row>
    <row r="1682" spans="1:17" ht="63.75" x14ac:dyDescent="0.2">
      <c r="A1682" s="108" t="s">
        <v>2550</v>
      </c>
      <c r="B1682" s="110">
        <v>134</v>
      </c>
      <c r="C1682" s="110">
        <v>30</v>
      </c>
      <c r="D1682" s="110">
        <v>22.4</v>
      </c>
      <c r="E1682" s="110">
        <v>66.7</v>
      </c>
      <c r="F1682" s="110">
        <v>5</v>
      </c>
      <c r="G1682" s="110">
        <v>3.7</v>
      </c>
      <c r="H1682" s="110">
        <v>60</v>
      </c>
      <c r="I1682" s="110">
        <v>19</v>
      </c>
      <c r="J1682" s="110">
        <v>14.2</v>
      </c>
      <c r="K1682" s="110">
        <v>57.9</v>
      </c>
      <c r="L1682" s="110">
        <v>53</v>
      </c>
      <c r="M1682" s="110">
        <v>39.6</v>
      </c>
      <c r="N1682" s="110">
        <v>45.3</v>
      </c>
      <c r="O1682" s="110">
        <v>27</v>
      </c>
      <c r="P1682" s="110">
        <v>20.100000000000001</v>
      </c>
      <c r="Q1682" s="110">
        <v>44.4</v>
      </c>
    </row>
    <row r="1683" spans="1:17" ht="63.75" x14ac:dyDescent="0.2">
      <c r="A1683" s="108" t="s">
        <v>2551</v>
      </c>
      <c r="B1683" s="110">
        <v>161</v>
      </c>
      <c r="C1683" s="110">
        <v>37</v>
      </c>
      <c r="D1683" s="110">
        <v>23</v>
      </c>
      <c r="E1683" s="110">
        <v>45.9</v>
      </c>
      <c r="F1683" s="110">
        <v>4</v>
      </c>
      <c r="G1683" s="110">
        <v>2.5</v>
      </c>
      <c r="H1683" s="110">
        <v>25</v>
      </c>
      <c r="I1683" s="110">
        <v>27</v>
      </c>
      <c r="J1683" s="110">
        <v>16.8</v>
      </c>
      <c r="K1683" s="110">
        <v>51.9</v>
      </c>
      <c r="L1683" s="110">
        <v>61</v>
      </c>
      <c r="M1683" s="110">
        <v>37.9</v>
      </c>
      <c r="N1683" s="110">
        <v>44.3</v>
      </c>
      <c r="O1683" s="110">
        <v>32</v>
      </c>
      <c r="P1683" s="110">
        <v>19.899999999999999</v>
      </c>
      <c r="Q1683" s="110">
        <v>46.9</v>
      </c>
    </row>
    <row r="1684" spans="1:17" ht="51" x14ac:dyDescent="0.2">
      <c r="A1684" s="108" t="s">
        <v>2552</v>
      </c>
      <c r="B1684" s="110">
        <v>144</v>
      </c>
      <c r="C1684" s="110">
        <v>40</v>
      </c>
      <c r="D1684" s="110">
        <v>27.8</v>
      </c>
      <c r="E1684" s="110">
        <v>45</v>
      </c>
      <c r="F1684" s="110">
        <v>8</v>
      </c>
      <c r="G1684" s="110">
        <v>5.6</v>
      </c>
      <c r="H1684" s="110">
        <v>50</v>
      </c>
      <c r="I1684" s="110">
        <v>29</v>
      </c>
      <c r="J1684" s="110">
        <v>20.100000000000001</v>
      </c>
      <c r="K1684" s="110">
        <v>41.4</v>
      </c>
      <c r="L1684" s="110">
        <v>44</v>
      </c>
      <c r="M1684" s="110">
        <v>30.6</v>
      </c>
      <c r="N1684" s="110">
        <v>45.5</v>
      </c>
      <c r="O1684" s="110">
        <v>23</v>
      </c>
      <c r="P1684" s="110">
        <v>16</v>
      </c>
      <c r="Q1684" s="110">
        <v>52.2</v>
      </c>
    </row>
    <row r="1685" spans="1:17" ht="51" x14ac:dyDescent="0.2">
      <c r="A1685" s="108" t="s">
        <v>2553</v>
      </c>
      <c r="B1685" s="110">
        <v>77</v>
      </c>
      <c r="C1685" s="110">
        <v>21</v>
      </c>
      <c r="D1685" s="110">
        <v>27.3</v>
      </c>
      <c r="E1685" s="110">
        <v>33.299999999999997</v>
      </c>
      <c r="F1685" s="110">
        <v>4</v>
      </c>
      <c r="G1685" s="110">
        <v>5.2</v>
      </c>
      <c r="H1685" s="110">
        <v>50</v>
      </c>
      <c r="I1685" s="110">
        <v>24</v>
      </c>
      <c r="J1685" s="110">
        <v>31.2</v>
      </c>
      <c r="K1685" s="110">
        <v>33.299999999999997</v>
      </c>
      <c r="L1685" s="110">
        <v>22</v>
      </c>
      <c r="M1685" s="110">
        <v>28.6</v>
      </c>
      <c r="N1685" s="110">
        <v>45.5</v>
      </c>
      <c r="O1685" s="110">
        <v>6</v>
      </c>
      <c r="P1685" s="110">
        <v>7.8</v>
      </c>
      <c r="Q1685" s="110">
        <v>33.299999999999997</v>
      </c>
    </row>
    <row r="1686" spans="1:17" ht="63.75" x14ac:dyDescent="0.2">
      <c r="A1686" s="108" t="s">
        <v>2554</v>
      </c>
      <c r="B1686" s="110">
        <v>194</v>
      </c>
      <c r="C1686" s="110">
        <v>38</v>
      </c>
      <c r="D1686" s="110">
        <v>19.600000000000001</v>
      </c>
      <c r="E1686" s="110">
        <v>44.7</v>
      </c>
      <c r="F1686" s="110">
        <v>7</v>
      </c>
      <c r="G1686" s="110">
        <v>3.6</v>
      </c>
      <c r="H1686" s="110">
        <v>57.1</v>
      </c>
      <c r="I1686" s="110">
        <v>39</v>
      </c>
      <c r="J1686" s="110">
        <v>20.100000000000001</v>
      </c>
      <c r="K1686" s="110">
        <v>56.4</v>
      </c>
      <c r="L1686" s="110">
        <v>66</v>
      </c>
      <c r="M1686" s="110">
        <v>34</v>
      </c>
      <c r="N1686" s="110">
        <v>45.5</v>
      </c>
      <c r="O1686" s="110">
        <v>44</v>
      </c>
      <c r="P1686" s="110">
        <v>22.7</v>
      </c>
      <c r="Q1686" s="110">
        <v>47.7</v>
      </c>
    </row>
    <row r="1687" spans="1:17" ht="51" x14ac:dyDescent="0.2">
      <c r="A1687" s="108" t="s">
        <v>2555</v>
      </c>
      <c r="B1687" s="110">
        <v>118</v>
      </c>
      <c r="C1687" s="110">
        <v>33</v>
      </c>
      <c r="D1687" s="110">
        <v>28</v>
      </c>
      <c r="E1687" s="110">
        <v>45.5</v>
      </c>
      <c r="F1687" s="110">
        <v>8</v>
      </c>
      <c r="G1687" s="110">
        <v>6.8</v>
      </c>
      <c r="H1687" s="110">
        <v>37.5</v>
      </c>
      <c r="I1687" s="110">
        <v>42</v>
      </c>
      <c r="J1687" s="110">
        <v>35.6</v>
      </c>
      <c r="K1687" s="110">
        <v>21.4</v>
      </c>
      <c r="L1687" s="110">
        <v>27</v>
      </c>
      <c r="M1687" s="110">
        <v>22.9</v>
      </c>
      <c r="N1687" s="110">
        <v>40.700000000000003</v>
      </c>
      <c r="O1687" s="110">
        <v>8</v>
      </c>
      <c r="P1687" s="110">
        <v>6.8</v>
      </c>
      <c r="Q1687" s="110">
        <v>25</v>
      </c>
    </row>
    <row r="1688" spans="1:17" ht="51" x14ac:dyDescent="0.2">
      <c r="A1688" s="108" t="s">
        <v>2556</v>
      </c>
      <c r="B1688" s="110">
        <v>203</v>
      </c>
      <c r="C1688" s="110">
        <v>40</v>
      </c>
      <c r="D1688" s="110">
        <v>19.7</v>
      </c>
      <c r="E1688" s="110">
        <v>40</v>
      </c>
      <c r="F1688" s="110">
        <v>9</v>
      </c>
      <c r="G1688" s="110">
        <v>4.4000000000000004</v>
      </c>
      <c r="H1688" s="110">
        <v>33.299999999999997</v>
      </c>
      <c r="I1688" s="110">
        <v>33</v>
      </c>
      <c r="J1688" s="110">
        <v>16.3</v>
      </c>
      <c r="K1688" s="110">
        <v>51.5</v>
      </c>
      <c r="L1688" s="110">
        <v>67</v>
      </c>
      <c r="M1688" s="110">
        <v>33</v>
      </c>
      <c r="N1688" s="110">
        <v>43.3</v>
      </c>
      <c r="O1688" s="110">
        <v>54</v>
      </c>
      <c r="P1688" s="110">
        <v>26.6</v>
      </c>
      <c r="Q1688" s="110">
        <v>42.6</v>
      </c>
    </row>
    <row r="1689" spans="1:17" ht="38.25" x14ac:dyDescent="0.2">
      <c r="A1689" s="108" t="s">
        <v>2557</v>
      </c>
      <c r="B1689" s="110">
        <v>334</v>
      </c>
      <c r="C1689" s="110">
        <v>78</v>
      </c>
      <c r="D1689" s="110">
        <v>23.4</v>
      </c>
      <c r="E1689" s="110">
        <v>50</v>
      </c>
      <c r="F1689" s="110">
        <v>35</v>
      </c>
      <c r="G1689" s="110">
        <v>10.5</v>
      </c>
      <c r="H1689" s="110">
        <v>54.3</v>
      </c>
      <c r="I1689" s="110">
        <v>71</v>
      </c>
      <c r="J1689" s="110">
        <v>21.3</v>
      </c>
      <c r="K1689" s="110">
        <v>43.7</v>
      </c>
      <c r="L1689" s="110">
        <v>99</v>
      </c>
      <c r="M1689" s="110">
        <v>29.6</v>
      </c>
      <c r="N1689" s="110">
        <v>50.5</v>
      </c>
      <c r="O1689" s="110">
        <v>51</v>
      </c>
      <c r="P1689" s="110">
        <v>15.3</v>
      </c>
      <c r="Q1689" s="110">
        <v>52.9</v>
      </c>
    </row>
    <row r="1690" spans="1:17" ht="51" x14ac:dyDescent="0.2">
      <c r="A1690" s="108" t="s">
        <v>2558</v>
      </c>
      <c r="B1690" s="110">
        <v>213</v>
      </c>
      <c r="C1690" s="110">
        <v>36</v>
      </c>
      <c r="D1690" s="110">
        <v>16.899999999999999</v>
      </c>
      <c r="E1690" s="110">
        <v>55.6</v>
      </c>
      <c r="F1690" s="110">
        <v>9</v>
      </c>
      <c r="G1690" s="110">
        <v>4.2</v>
      </c>
      <c r="H1690" s="110">
        <v>44.4</v>
      </c>
      <c r="I1690" s="110">
        <v>44</v>
      </c>
      <c r="J1690" s="110">
        <v>20.7</v>
      </c>
      <c r="K1690" s="110">
        <v>45.5</v>
      </c>
      <c r="L1690" s="110">
        <v>77</v>
      </c>
      <c r="M1690" s="110">
        <v>36.200000000000003</v>
      </c>
      <c r="N1690" s="110">
        <v>46.8</v>
      </c>
      <c r="O1690" s="110">
        <v>47</v>
      </c>
      <c r="P1690" s="110">
        <v>22.1</v>
      </c>
      <c r="Q1690" s="110">
        <v>51.1</v>
      </c>
    </row>
    <row r="1691" spans="1:17" ht="38.25" x14ac:dyDescent="0.2">
      <c r="A1691" s="108" t="s">
        <v>2559</v>
      </c>
      <c r="B1691" s="110">
        <v>174</v>
      </c>
      <c r="C1691" s="110">
        <v>50</v>
      </c>
      <c r="D1691" s="110">
        <v>28.7</v>
      </c>
      <c r="E1691" s="110">
        <v>44</v>
      </c>
      <c r="F1691" s="110">
        <v>14</v>
      </c>
      <c r="G1691" s="110">
        <v>8</v>
      </c>
      <c r="H1691" s="110">
        <v>35.700000000000003</v>
      </c>
      <c r="I1691" s="110">
        <v>48</v>
      </c>
      <c r="J1691" s="110">
        <v>27.6</v>
      </c>
      <c r="K1691" s="110">
        <v>35.4</v>
      </c>
      <c r="L1691" s="110">
        <v>36</v>
      </c>
      <c r="M1691" s="110">
        <v>20.7</v>
      </c>
      <c r="N1691" s="110">
        <v>38.9</v>
      </c>
      <c r="O1691" s="110">
        <v>26</v>
      </c>
      <c r="P1691" s="110">
        <v>14.9</v>
      </c>
      <c r="Q1691" s="110">
        <v>53.8</v>
      </c>
    </row>
    <row r="1692" spans="1:17" ht="51" x14ac:dyDescent="0.2">
      <c r="A1692" s="108" t="s">
        <v>2560</v>
      </c>
      <c r="B1692" s="110">
        <v>86</v>
      </c>
      <c r="C1692" s="110">
        <v>17</v>
      </c>
      <c r="D1692" s="110">
        <v>19.8</v>
      </c>
      <c r="E1692" s="110">
        <v>41.2</v>
      </c>
      <c r="F1692" s="110">
        <v>2</v>
      </c>
      <c r="G1692" s="110">
        <v>2.2999999999999998</v>
      </c>
      <c r="H1692" s="110">
        <v>50</v>
      </c>
      <c r="I1692" s="110">
        <v>19</v>
      </c>
      <c r="J1692" s="110">
        <v>22.1</v>
      </c>
      <c r="K1692" s="110">
        <v>52.6</v>
      </c>
      <c r="L1692" s="110">
        <v>39</v>
      </c>
      <c r="M1692" s="110">
        <v>45.3</v>
      </c>
      <c r="N1692" s="110">
        <v>43.6</v>
      </c>
      <c r="O1692" s="110">
        <v>9</v>
      </c>
      <c r="P1692" s="110">
        <v>10.5</v>
      </c>
      <c r="Q1692" s="110">
        <v>66.7</v>
      </c>
    </row>
    <row r="1693" spans="1:17" ht="38.25" x14ac:dyDescent="0.2">
      <c r="A1693" s="108" t="s">
        <v>2561</v>
      </c>
      <c r="B1693" s="110">
        <v>152</v>
      </c>
      <c r="C1693" s="110">
        <v>38</v>
      </c>
      <c r="D1693" s="110">
        <v>25</v>
      </c>
      <c r="E1693" s="110">
        <v>34.200000000000003</v>
      </c>
      <c r="F1693" s="110">
        <v>12</v>
      </c>
      <c r="G1693" s="110">
        <v>7.9</v>
      </c>
      <c r="H1693" s="110">
        <v>33.299999999999997</v>
      </c>
      <c r="I1693" s="110">
        <v>30</v>
      </c>
      <c r="J1693" s="110">
        <v>19.7</v>
      </c>
      <c r="K1693" s="110">
        <v>36.700000000000003</v>
      </c>
      <c r="L1693" s="110">
        <v>44</v>
      </c>
      <c r="M1693" s="110">
        <v>28.9</v>
      </c>
      <c r="N1693" s="110">
        <v>47.7</v>
      </c>
      <c r="O1693" s="110">
        <v>28</v>
      </c>
      <c r="P1693" s="110">
        <v>18.399999999999999</v>
      </c>
      <c r="Q1693" s="110">
        <v>42.9</v>
      </c>
    </row>
    <row r="1694" spans="1:17" ht="38.25" x14ac:dyDescent="0.2">
      <c r="A1694" s="108" t="s">
        <v>2562</v>
      </c>
      <c r="B1694" s="110">
        <v>106</v>
      </c>
      <c r="C1694" s="110">
        <v>12</v>
      </c>
      <c r="D1694" s="110">
        <v>11.3</v>
      </c>
      <c r="E1694" s="110">
        <v>66.7</v>
      </c>
      <c r="F1694" s="110">
        <v>7</v>
      </c>
      <c r="G1694" s="110">
        <v>6.6</v>
      </c>
      <c r="H1694" s="110">
        <v>57.1</v>
      </c>
      <c r="I1694" s="110">
        <v>20</v>
      </c>
      <c r="J1694" s="110">
        <v>18.899999999999999</v>
      </c>
      <c r="K1694" s="110">
        <v>50</v>
      </c>
      <c r="L1694" s="110">
        <v>39</v>
      </c>
      <c r="M1694" s="110">
        <v>36.799999999999997</v>
      </c>
      <c r="N1694" s="110">
        <v>38.5</v>
      </c>
      <c r="O1694" s="110">
        <v>28</v>
      </c>
      <c r="P1694" s="110">
        <v>26.4</v>
      </c>
      <c r="Q1694" s="110">
        <v>50</v>
      </c>
    </row>
    <row r="1695" spans="1:17" ht="51" x14ac:dyDescent="0.2">
      <c r="A1695" s="108" t="s">
        <v>2563</v>
      </c>
      <c r="B1695" s="110">
        <v>128</v>
      </c>
      <c r="C1695" s="110">
        <v>24</v>
      </c>
      <c r="D1695" s="110">
        <v>18.8</v>
      </c>
      <c r="E1695" s="110">
        <v>54.2</v>
      </c>
      <c r="F1695" s="110">
        <v>8</v>
      </c>
      <c r="G1695" s="110">
        <v>6.3</v>
      </c>
      <c r="H1695" s="110">
        <v>75</v>
      </c>
      <c r="I1695" s="110">
        <v>27</v>
      </c>
      <c r="J1695" s="110">
        <v>21.1</v>
      </c>
      <c r="K1695" s="110">
        <v>44.4</v>
      </c>
      <c r="L1695" s="110">
        <v>49</v>
      </c>
      <c r="M1695" s="110">
        <v>38.299999999999997</v>
      </c>
      <c r="N1695" s="110">
        <v>44.9</v>
      </c>
      <c r="O1695" s="110">
        <v>20</v>
      </c>
      <c r="P1695" s="110">
        <v>15.6</v>
      </c>
      <c r="Q1695" s="110">
        <v>50</v>
      </c>
    </row>
    <row r="1696" spans="1:17" ht="38.25" x14ac:dyDescent="0.2">
      <c r="A1696" s="108" t="s">
        <v>2564</v>
      </c>
      <c r="B1696" s="110">
        <v>199</v>
      </c>
      <c r="C1696" s="110">
        <v>41</v>
      </c>
      <c r="D1696" s="110">
        <v>20.6</v>
      </c>
      <c r="E1696" s="110">
        <v>39</v>
      </c>
      <c r="F1696" s="110">
        <v>13</v>
      </c>
      <c r="G1696" s="110">
        <v>6.5</v>
      </c>
      <c r="H1696" s="110">
        <v>23.1</v>
      </c>
      <c r="I1696" s="110">
        <v>51</v>
      </c>
      <c r="J1696" s="110">
        <v>25.6</v>
      </c>
      <c r="K1696" s="110">
        <v>49</v>
      </c>
      <c r="L1696" s="110">
        <v>65</v>
      </c>
      <c r="M1696" s="110">
        <v>32.700000000000003</v>
      </c>
      <c r="N1696" s="110">
        <v>46.2</v>
      </c>
      <c r="O1696" s="110">
        <v>29</v>
      </c>
      <c r="P1696" s="110">
        <v>14.6</v>
      </c>
      <c r="Q1696" s="110">
        <v>48.3</v>
      </c>
    </row>
    <row r="1697" spans="1:17" ht="51" x14ac:dyDescent="0.2">
      <c r="A1697" s="108" t="s">
        <v>2565</v>
      </c>
      <c r="B1697" s="110">
        <v>93</v>
      </c>
      <c r="C1697" s="110">
        <v>18</v>
      </c>
      <c r="D1697" s="110">
        <v>19.399999999999999</v>
      </c>
      <c r="E1697" s="110">
        <v>33.299999999999997</v>
      </c>
      <c r="F1697" s="110">
        <v>4</v>
      </c>
      <c r="G1697" s="110">
        <v>4.3</v>
      </c>
      <c r="H1697" s="110">
        <v>25</v>
      </c>
      <c r="I1697" s="110">
        <v>14</v>
      </c>
      <c r="J1697" s="110">
        <v>15.1</v>
      </c>
      <c r="K1697" s="110">
        <v>50</v>
      </c>
      <c r="L1697" s="110">
        <v>31</v>
      </c>
      <c r="M1697" s="110">
        <v>33.299999999999997</v>
      </c>
      <c r="N1697" s="110">
        <v>48.4</v>
      </c>
      <c r="O1697" s="110">
        <v>26</v>
      </c>
      <c r="P1697" s="110">
        <v>28</v>
      </c>
      <c r="Q1697" s="110">
        <v>42.3</v>
      </c>
    </row>
    <row r="1698" spans="1:17" ht="63.75" x14ac:dyDescent="0.2">
      <c r="A1698" s="108" t="s">
        <v>2566</v>
      </c>
      <c r="B1698" s="110">
        <v>236</v>
      </c>
      <c r="C1698" s="110">
        <v>48</v>
      </c>
      <c r="D1698" s="110">
        <v>20.3</v>
      </c>
      <c r="E1698" s="110">
        <v>56.3</v>
      </c>
      <c r="F1698" s="110">
        <v>5</v>
      </c>
      <c r="G1698" s="110">
        <v>2.1</v>
      </c>
      <c r="H1698" s="110">
        <v>40</v>
      </c>
      <c r="I1698" s="110">
        <v>56</v>
      </c>
      <c r="J1698" s="110">
        <v>23.7</v>
      </c>
      <c r="K1698" s="110">
        <v>41.1</v>
      </c>
      <c r="L1698" s="110">
        <v>82</v>
      </c>
      <c r="M1698" s="110">
        <v>34.700000000000003</v>
      </c>
      <c r="N1698" s="110">
        <v>43.9</v>
      </c>
      <c r="O1698" s="110">
        <v>45</v>
      </c>
      <c r="P1698" s="110">
        <v>19.100000000000001</v>
      </c>
      <c r="Q1698" s="110">
        <v>51.1</v>
      </c>
    </row>
    <row r="1699" spans="1:17" ht="38.25" x14ac:dyDescent="0.2">
      <c r="A1699" s="108" t="s">
        <v>2567</v>
      </c>
      <c r="B1699" s="110">
        <v>151</v>
      </c>
      <c r="C1699" s="110">
        <v>35</v>
      </c>
      <c r="D1699" s="110">
        <v>23.2</v>
      </c>
      <c r="E1699" s="110">
        <v>57.1</v>
      </c>
      <c r="F1699" s="110">
        <v>9</v>
      </c>
      <c r="G1699" s="110">
        <v>6</v>
      </c>
      <c r="H1699" s="110">
        <v>66.7</v>
      </c>
      <c r="I1699" s="110">
        <v>24</v>
      </c>
      <c r="J1699" s="110">
        <v>15.9</v>
      </c>
      <c r="K1699" s="110">
        <v>58.3</v>
      </c>
      <c r="L1699" s="110">
        <v>53</v>
      </c>
      <c r="M1699" s="110">
        <v>35.1</v>
      </c>
      <c r="N1699" s="110">
        <v>37.700000000000003</v>
      </c>
      <c r="O1699" s="110">
        <v>30</v>
      </c>
      <c r="P1699" s="110">
        <v>19.899999999999999</v>
      </c>
      <c r="Q1699" s="110">
        <v>46.7</v>
      </c>
    </row>
    <row r="1700" spans="1:17" ht="63.75" x14ac:dyDescent="0.2">
      <c r="A1700" s="108" t="s">
        <v>2568</v>
      </c>
      <c r="B1700" s="110">
        <v>96</v>
      </c>
      <c r="C1700" s="110">
        <v>20</v>
      </c>
      <c r="D1700" s="110">
        <v>20.8</v>
      </c>
      <c r="E1700" s="110">
        <v>30</v>
      </c>
      <c r="F1700" s="110">
        <v>8</v>
      </c>
      <c r="G1700" s="110">
        <v>8.3000000000000007</v>
      </c>
      <c r="H1700" s="110">
        <v>37.5</v>
      </c>
      <c r="I1700" s="110">
        <v>18</v>
      </c>
      <c r="J1700" s="110">
        <v>18.8</v>
      </c>
      <c r="K1700" s="110">
        <v>44.4</v>
      </c>
      <c r="L1700" s="110">
        <v>35</v>
      </c>
      <c r="M1700" s="110">
        <v>36.5</v>
      </c>
      <c r="N1700" s="110">
        <v>45.7</v>
      </c>
      <c r="O1700" s="110">
        <v>15</v>
      </c>
      <c r="P1700" s="110">
        <v>15.6</v>
      </c>
      <c r="Q1700" s="110">
        <v>60</v>
      </c>
    </row>
    <row r="1701" spans="1:17" ht="38.25" x14ac:dyDescent="0.2">
      <c r="A1701" s="108" t="s">
        <v>2569</v>
      </c>
      <c r="B1701" s="110">
        <v>88</v>
      </c>
      <c r="C1701" s="110">
        <v>20</v>
      </c>
      <c r="D1701" s="110">
        <v>22.7</v>
      </c>
      <c r="E1701" s="110">
        <v>45</v>
      </c>
      <c r="F1701" s="110">
        <v>2</v>
      </c>
      <c r="G1701" s="110">
        <v>2.2999999999999998</v>
      </c>
      <c r="H1701" s="110">
        <v>0</v>
      </c>
      <c r="I1701" s="110">
        <v>20</v>
      </c>
      <c r="J1701" s="110">
        <v>22.7</v>
      </c>
      <c r="K1701" s="110">
        <v>50</v>
      </c>
      <c r="L1701" s="110">
        <v>35</v>
      </c>
      <c r="M1701" s="110">
        <v>39.799999999999997</v>
      </c>
      <c r="N1701" s="110">
        <v>42.9</v>
      </c>
      <c r="O1701" s="110">
        <v>11</v>
      </c>
      <c r="P1701" s="110">
        <v>12.5</v>
      </c>
      <c r="Q1701" s="110">
        <v>54.5</v>
      </c>
    </row>
    <row r="1702" spans="1:17" ht="51" x14ac:dyDescent="0.2">
      <c r="A1702" s="108" t="s">
        <v>2570</v>
      </c>
      <c r="B1702" s="110">
        <v>254</v>
      </c>
      <c r="C1702" s="110">
        <v>63</v>
      </c>
      <c r="D1702" s="110">
        <v>24.8</v>
      </c>
      <c r="E1702" s="110">
        <v>38.1</v>
      </c>
      <c r="F1702" s="110">
        <v>26</v>
      </c>
      <c r="G1702" s="110">
        <v>10.199999999999999</v>
      </c>
      <c r="H1702" s="110">
        <v>46.2</v>
      </c>
      <c r="I1702" s="110">
        <v>54</v>
      </c>
      <c r="J1702" s="110">
        <v>21.3</v>
      </c>
      <c r="K1702" s="110">
        <v>44.4</v>
      </c>
      <c r="L1702" s="110">
        <v>78</v>
      </c>
      <c r="M1702" s="110">
        <v>30.7</v>
      </c>
      <c r="N1702" s="110">
        <v>43.6</v>
      </c>
      <c r="O1702" s="110">
        <v>33</v>
      </c>
      <c r="P1702" s="110">
        <v>13</v>
      </c>
      <c r="Q1702" s="110">
        <v>45.5</v>
      </c>
    </row>
    <row r="1703" spans="1:17" ht="38.25" x14ac:dyDescent="0.2">
      <c r="A1703" s="108" t="s">
        <v>2571</v>
      </c>
      <c r="B1703" s="110">
        <v>124</v>
      </c>
      <c r="C1703" s="110">
        <v>27</v>
      </c>
      <c r="D1703" s="110">
        <v>21.8</v>
      </c>
      <c r="E1703" s="110">
        <v>55.6</v>
      </c>
      <c r="F1703" s="110">
        <v>8</v>
      </c>
      <c r="G1703" s="110">
        <v>6.5</v>
      </c>
      <c r="H1703" s="110">
        <v>50</v>
      </c>
      <c r="I1703" s="110">
        <v>26</v>
      </c>
      <c r="J1703" s="110">
        <v>21</v>
      </c>
      <c r="K1703" s="110">
        <v>50</v>
      </c>
      <c r="L1703" s="110">
        <v>31</v>
      </c>
      <c r="M1703" s="110">
        <v>25</v>
      </c>
      <c r="N1703" s="110">
        <v>45.2</v>
      </c>
      <c r="O1703" s="110">
        <v>32</v>
      </c>
      <c r="P1703" s="110">
        <v>25.8</v>
      </c>
      <c r="Q1703" s="110">
        <v>43.8</v>
      </c>
    </row>
    <row r="1704" spans="1:17" ht="63.75" x14ac:dyDescent="0.2">
      <c r="A1704" s="108" t="s">
        <v>2572</v>
      </c>
      <c r="B1704" s="110">
        <v>171</v>
      </c>
      <c r="C1704" s="110">
        <v>52</v>
      </c>
      <c r="D1704" s="110">
        <v>30.4</v>
      </c>
      <c r="E1704" s="110">
        <v>53.8</v>
      </c>
      <c r="F1704" s="110">
        <v>13</v>
      </c>
      <c r="G1704" s="110">
        <v>7.6</v>
      </c>
      <c r="H1704" s="110">
        <v>38.5</v>
      </c>
      <c r="I1704" s="110">
        <v>42</v>
      </c>
      <c r="J1704" s="110">
        <v>24.6</v>
      </c>
      <c r="K1704" s="110">
        <v>47.6</v>
      </c>
      <c r="L1704" s="110">
        <v>48</v>
      </c>
      <c r="M1704" s="110">
        <v>28.1</v>
      </c>
      <c r="N1704" s="110">
        <v>47.9</v>
      </c>
      <c r="O1704" s="110">
        <v>16</v>
      </c>
      <c r="P1704" s="110">
        <v>9.4</v>
      </c>
      <c r="Q1704" s="110">
        <v>56.3</v>
      </c>
    </row>
    <row r="1705" spans="1:17" ht="63.75" x14ac:dyDescent="0.2">
      <c r="A1705" s="108" t="s">
        <v>2573</v>
      </c>
      <c r="B1705" s="110">
        <v>140</v>
      </c>
      <c r="C1705" s="110">
        <v>33</v>
      </c>
      <c r="D1705" s="110">
        <v>23.6</v>
      </c>
      <c r="E1705" s="110">
        <v>30.3</v>
      </c>
      <c r="F1705" s="110">
        <v>11</v>
      </c>
      <c r="G1705" s="110">
        <v>7.9</v>
      </c>
      <c r="H1705" s="110">
        <v>9.1</v>
      </c>
      <c r="I1705" s="110">
        <v>31</v>
      </c>
      <c r="J1705" s="110">
        <v>22.1</v>
      </c>
      <c r="K1705" s="110">
        <v>54.8</v>
      </c>
      <c r="L1705" s="110">
        <v>43</v>
      </c>
      <c r="M1705" s="110">
        <v>30.7</v>
      </c>
      <c r="N1705" s="110">
        <v>46.5</v>
      </c>
      <c r="O1705" s="110">
        <v>22</v>
      </c>
      <c r="P1705" s="110">
        <v>15.7</v>
      </c>
      <c r="Q1705" s="110">
        <v>36.4</v>
      </c>
    </row>
    <row r="1706" spans="1:17" ht="38.25" x14ac:dyDescent="0.2">
      <c r="A1706" s="108" t="s">
        <v>2574</v>
      </c>
      <c r="B1706" s="110">
        <v>88</v>
      </c>
      <c r="C1706" s="110">
        <v>16</v>
      </c>
      <c r="D1706" s="110">
        <v>18.2</v>
      </c>
      <c r="E1706" s="110">
        <v>50</v>
      </c>
      <c r="F1706" s="110">
        <v>6</v>
      </c>
      <c r="G1706" s="110">
        <v>6.8</v>
      </c>
      <c r="H1706" s="110">
        <v>16.7</v>
      </c>
      <c r="I1706" s="110">
        <v>17</v>
      </c>
      <c r="J1706" s="110">
        <v>19.3</v>
      </c>
      <c r="K1706" s="110">
        <v>58.8</v>
      </c>
      <c r="L1706" s="110">
        <v>31</v>
      </c>
      <c r="M1706" s="110">
        <v>35.200000000000003</v>
      </c>
      <c r="N1706" s="110">
        <v>48.4</v>
      </c>
      <c r="O1706" s="110">
        <v>18</v>
      </c>
      <c r="P1706" s="110">
        <v>20.5</v>
      </c>
      <c r="Q1706" s="110">
        <v>50</v>
      </c>
    </row>
    <row r="1707" spans="1:17" ht="38.25" x14ac:dyDescent="0.2">
      <c r="A1707" s="108" t="s">
        <v>2575</v>
      </c>
      <c r="B1707" s="110">
        <v>440</v>
      </c>
      <c r="C1707" s="110">
        <v>124</v>
      </c>
      <c r="D1707" s="110">
        <v>28.2</v>
      </c>
      <c r="E1707" s="110">
        <v>49.2</v>
      </c>
      <c r="F1707" s="110">
        <v>17</v>
      </c>
      <c r="G1707" s="110">
        <v>3.9</v>
      </c>
      <c r="H1707" s="110">
        <v>35.299999999999997</v>
      </c>
      <c r="I1707" s="110">
        <v>87</v>
      </c>
      <c r="J1707" s="110">
        <v>19.8</v>
      </c>
      <c r="K1707" s="110">
        <v>54</v>
      </c>
      <c r="L1707" s="110">
        <v>160</v>
      </c>
      <c r="M1707" s="110">
        <v>36.4</v>
      </c>
      <c r="N1707" s="110">
        <v>46.9</v>
      </c>
      <c r="O1707" s="110">
        <v>52</v>
      </c>
      <c r="P1707" s="110">
        <v>11.8</v>
      </c>
      <c r="Q1707" s="110">
        <v>48.1</v>
      </c>
    </row>
    <row r="1708" spans="1:17" ht="51" x14ac:dyDescent="0.2">
      <c r="A1708" s="108" t="s">
        <v>2576</v>
      </c>
      <c r="B1708" s="110">
        <v>150</v>
      </c>
      <c r="C1708" s="110">
        <v>35</v>
      </c>
      <c r="D1708" s="110">
        <v>23.3</v>
      </c>
      <c r="E1708" s="110">
        <v>37.1</v>
      </c>
      <c r="F1708" s="110">
        <v>9</v>
      </c>
      <c r="G1708" s="110">
        <v>6</v>
      </c>
      <c r="H1708" s="110">
        <v>22.2</v>
      </c>
      <c r="I1708" s="110">
        <v>31</v>
      </c>
      <c r="J1708" s="110">
        <v>20.7</v>
      </c>
      <c r="K1708" s="110">
        <v>67.7</v>
      </c>
      <c r="L1708" s="110">
        <v>50</v>
      </c>
      <c r="M1708" s="110">
        <v>33.299999999999997</v>
      </c>
      <c r="N1708" s="110">
        <v>40</v>
      </c>
      <c r="O1708" s="110">
        <v>25</v>
      </c>
      <c r="P1708" s="110">
        <v>16.7</v>
      </c>
      <c r="Q1708" s="110">
        <v>40</v>
      </c>
    </row>
    <row r="1709" spans="1:17" ht="38.25" x14ac:dyDescent="0.2">
      <c r="A1709" s="108" t="s">
        <v>2577</v>
      </c>
      <c r="B1709" s="110">
        <v>445</v>
      </c>
      <c r="C1709" s="110">
        <v>141</v>
      </c>
      <c r="D1709" s="110">
        <v>31.7</v>
      </c>
      <c r="E1709" s="110">
        <v>53.2</v>
      </c>
      <c r="F1709" s="110">
        <v>24</v>
      </c>
      <c r="G1709" s="110">
        <v>5.4</v>
      </c>
      <c r="H1709" s="110">
        <v>41.7</v>
      </c>
      <c r="I1709" s="110">
        <v>86</v>
      </c>
      <c r="J1709" s="110">
        <v>19.3</v>
      </c>
      <c r="K1709" s="110">
        <v>47.7</v>
      </c>
      <c r="L1709" s="110">
        <v>133</v>
      </c>
      <c r="M1709" s="110">
        <v>29.9</v>
      </c>
      <c r="N1709" s="110">
        <v>51.1</v>
      </c>
      <c r="O1709" s="110">
        <v>61</v>
      </c>
      <c r="P1709" s="110">
        <v>13.7</v>
      </c>
      <c r="Q1709" s="110">
        <v>47.5</v>
      </c>
    </row>
    <row r="1710" spans="1:17" ht="38.25" x14ac:dyDescent="0.2">
      <c r="A1710" s="108" t="s">
        <v>2578</v>
      </c>
      <c r="B1710" s="110">
        <v>408</v>
      </c>
      <c r="C1710" s="110">
        <v>105</v>
      </c>
      <c r="D1710" s="110">
        <v>25.7</v>
      </c>
      <c r="E1710" s="110">
        <v>55.2</v>
      </c>
      <c r="F1710" s="110">
        <v>35</v>
      </c>
      <c r="G1710" s="110">
        <v>8.6</v>
      </c>
      <c r="H1710" s="110">
        <v>14.3</v>
      </c>
      <c r="I1710" s="110">
        <v>86</v>
      </c>
      <c r="J1710" s="110">
        <v>21.1</v>
      </c>
      <c r="K1710" s="110">
        <v>46.5</v>
      </c>
      <c r="L1710" s="110">
        <v>118</v>
      </c>
      <c r="M1710" s="110">
        <v>28.9</v>
      </c>
      <c r="N1710" s="110">
        <v>45.8</v>
      </c>
      <c r="O1710" s="110">
        <v>64</v>
      </c>
      <c r="P1710" s="110">
        <v>15.7</v>
      </c>
      <c r="Q1710" s="110">
        <v>53.1</v>
      </c>
    </row>
    <row r="1711" spans="1:17" ht="63.75" x14ac:dyDescent="0.2">
      <c r="A1711" s="108" t="s">
        <v>2579</v>
      </c>
      <c r="B1711" s="110">
        <v>856</v>
      </c>
      <c r="C1711" s="110">
        <v>167</v>
      </c>
      <c r="D1711" s="110">
        <v>19.5</v>
      </c>
      <c r="E1711" s="110">
        <v>48.5</v>
      </c>
      <c r="F1711" s="110">
        <v>70</v>
      </c>
      <c r="G1711" s="110">
        <v>8.1999999999999993</v>
      </c>
      <c r="H1711" s="110">
        <v>48.6</v>
      </c>
      <c r="I1711" s="110">
        <v>143</v>
      </c>
      <c r="J1711" s="110">
        <v>16.7</v>
      </c>
      <c r="K1711" s="110">
        <v>51</v>
      </c>
      <c r="L1711" s="110">
        <v>334</v>
      </c>
      <c r="M1711" s="110">
        <v>39</v>
      </c>
      <c r="N1711" s="110">
        <v>45.2</v>
      </c>
      <c r="O1711" s="110">
        <v>142</v>
      </c>
      <c r="P1711" s="110">
        <v>16.600000000000001</v>
      </c>
      <c r="Q1711" s="110">
        <v>46.5</v>
      </c>
    </row>
    <row r="1712" spans="1:17" ht="38.25" x14ac:dyDescent="0.2">
      <c r="A1712" s="108" t="s">
        <v>2580</v>
      </c>
      <c r="B1712" s="110">
        <v>585</v>
      </c>
      <c r="C1712" s="110">
        <v>152</v>
      </c>
      <c r="D1712" s="110">
        <v>26</v>
      </c>
      <c r="E1712" s="110">
        <v>36.799999999999997</v>
      </c>
      <c r="F1712" s="110">
        <v>35</v>
      </c>
      <c r="G1712" s="110">
        <v>6</v>
      </c>
      <c r="H1712" s="110">
        <v>57.1</v>
      </c>
      <c r="I1712" s="110">
        <v>134</v>
      </c>
      <c r="J1712" s="110">
        <v>22.9</v>
      </c>
      <c r="K1712" s="110">
        <v>45.5</v>
      </c>
      <c r="L1712" s="110">
        <v>181</v>
      </c>
      <c r="M1712" s="110">
        <v>30.9</v>
      </c>
      <c r="N1712" s="110">
        <v>48.1</v>
      </c>
      <c r="O1712" s="110">
        <v>83</v>
      </c>
      <c r="P1712" s="110">
        <v>14.2</v>
      </c>
      <c r="Q1712" s="110">
        <v>39.799999999999997</v>
      </c>
    </row>
    <row r="1713" spans="1:17" ht="63.75" x14ac:dyDescent="0.2">
      <c r="A1713" s="108" t="s">
        <v>2581</v>
      </c>
      <c r="B1713" s="110">
        <v>345</v>
      </c>
      <c r="C1713" s="110">
        <v>80</v>
      </c>
      <c r="D1713" s="110">
        <v>23.2</v>
      </c>
      <c r="E1713" s="110">
        <v>48.8</v>
      </c>
      <c r="F1713" s="110">
        <v>20</v>
      </c>
      <c r="G1713" s="110">
        <v>5.8</v>
      </c>
      <c r="H1713" s="110">
        <v>30</v>
      </c>
      <c r="I1713" s="110">
        <v>79</v>
      </c>
      <c r="J1713" s="110">
        <v>22.9</v>
      </c>
      <c r="K1713" s="110">
        <v>40.5</v>
      </c>
      <c r="L1713" s="110">
        <v>121</v>
      </c>
      <c r="M1713" s="110">
        <v>35.1</v>
      </c>
      <c r="N1713" s="110">
        <v>50.4</v>
      </c>
      <c r="O1713" s="110">
        <v>45</v>
      </c>
      <c r="P1713" s="110">
        <v>13</v>
      </c>
      <c r="Q1713" s="110">
        <v>51.1</v>
      </c>
    </row>
    <row r="1714" spans="1:17" ht="63.75" x14ac:dyDescent="0.2">
      <c r="A1714" s="108" t="s">
        <v>2582</v>
      </c>
      <c r="B1714" s="110">
        <v>759</v>
      </c>
      <c r="C1714" s="110">
        <v>151</v>
      </c>
      <c r="D1714" s="110">
        <v>19.899999999999999</v>
      </c>
      <c r="E1714" s="110">
        <v>45</v>
      </c>
      <c r="F1714" s="110">
        <v>38</v>
      </c>
      <c r="G1714" s="110">
        <v>5</v>
      </c>
      <c r="H1714" s="110">
        <v>44.7</v>
      </c>
      <c r="I1714" s="110">
        <v>155</v>
      </c>
      <c r="J1714" s="110">
        <v>20.399999999999999</v>
      </c>
      <c r="K1714" s="110">
        <v>43.2</v>
      </c>
      <c r="L1714" s="110">
        <v>269</v>
      </c>
      <c r="M1714" s="110">
        <v>35.4</v>
      </c>
      <c r="N1714" s="110">
        <v>50.2</v>
      </c>
      <c r="O1714" s="110">
        <v>146</v>
      </c>
      <c r="P1714" s="110">
        <v>19.2</v>
      </c>
      <c r="Q1714" s="110">
        <v>41.1</v>
      </c>
    </row>
    <row r="1715" spans="1:17" ht="51" x14ac:dyDescent="0.2">
      <c r="A1715" s="108" t="s">
        <v>2583</v>
      </c>
      <c r="B1715" s="110">
        <v>541</v>
      </c>
      <c r="C1715" s="110">
        <v>170</v>
      </c>
      <c r="D1715" s="110">
        <v>31.4</v>
      </c>
      <c r="E1715" s="110">
        <v>47.6</v>
      </c>
      <c r="F1715" s="110">
        <v>34</v>
      </c>
      <c r="G1715" s="110">
        <v>6.3</v>
      </c>
      <c r="H1715" s="110">
        <v>35.299999999999997</v>
      </c>
      <c r="I1715" s="110">
        <v>98</v>
      </c>
      <c r="J1715" s="110">
        <v>18.100000000000001</v>
      </c>
      <c r="K1715" s="110">
        <v>44.9</v>
      </c>
      <c r="L1715" s="110">
        <v>171</v>
      </c>
      <c r="M1715" s="110">
        <v>31.6</v>
      </c>
      <c r="N1715" s="110">
        <v>45</v>
      </c>
      <c r="O1715" s="110">
        <v>68</v>
      </c>
      <c r="P1715" s="110">
        <v>12.6</v>
      </c>
      <c r="Q1715" s="110">
        <v>44.1</v>
      </c>
    </row>
    <row r="1716" spans="1:17" ht="51" x14ac:dyDescent="0.2">
      <c r="A1716" s="108" t="s">
        <v>2584</v>
      </c>
      <c r="B1716" s="110">
        <v>555</v>
      </c>
      <c r="C1716" s="110">
        <v>148</v>
      </c>
      <c r="D1716" s="110">
        <v>26.7</v>
      </c>
      <c r="E1716" s="110">
        <v>39.200000000000003</v>
      </c>
      <c r="F1716" s="110">
        <v>25</v>
      </c>
      <c r="G1716" s="110">
        <v>4.5</v>
      </c>
      <c r="H1716" s="110">
        <v>48</v>
      </c>
      <c r="I1716" s="110">
        <v>123</v>
      </c>
      <c r="J1716" s="110">
        <v>22.2</v>
      </c>
      <c r="K1716" s="110">
        <v>54.5</v>
      </c>
      <c r="L1716" s="110">
        <v>169</v>
      </c>
      <c r="M1716" s="110">
        <v>30.5</v>
      </c>
      <c r="N1716" s="110">
        <v>44.4</v>
      </c>
      <c r="O1716" s="110">
        <v>90</v>
      </c>
      <c r="P1716" s="110">
        <v>16.2</v>
      </c>
      <c r="Q1716" s="110">
        <v>48.9</v>
      </c>
    </row>
    <row r="1717" spans="1:17" ht="63.75" x14ac:dyDescent="0.2">
      <c r="A1717" s="108" t="s">
        <v>2585</v>
      </c>
      <c r="B1717" s="110">
        <v>500</v>
      </c>
      <c r="C1717" s="110">
        <v>192</v>
      </c>
      <c r="D1717" s="110">
        <v>38.4</v>
      </c>
      <c r="E1717" s="110">
        <v>41.1</v>
      </c>
      <c r="F1717" s="110">
        <v>34</v>
      </c>
      <c r="G1717" s="110">
        <v>6.8</v>
      </c>
      <c r="H1717" s="110">
        <v>55.9</v>
      </c>
      <c r="I1717" s="110">
        <v>94</v>
      </c>
      <c r="J1717" s="110">
        <v>18.8</v>
      </c>
      <c r="K1717" s="110">
        <v>43.6</v>
      </c>
      <c r="L1717" s="110">
        <v>118</v>
      </c>
      <c r="M1717" s="110">
        <v>23.6</v>
      </c>
      <c r="N1717" s="110">
        <v>51.7</v>
      </c>
      <c r="O1717" s="110">
        <v>62</v>
      </c>
      <c r="P1717" s="110">
        <v>12.4</v>
      </c>
      <c r="Q1717" s="110">
        <v>46.8</v>
      </c>
    </row>
    <row r="1718" spans="1:17" ht="38.25" x14ac:dyDescent="0.2">
      <c r="A1718" s="108" t="s">
        <v>2586</v>
      </c>
      <c r="B1718" s="110">
        <v>659</v>
      </c>
      <c r="C1718" s="110">
        <v>157</v>
      </c>
      <c r="D1718" s="110">
        <v>23.8</v>
      </c>
      <c r="E1718" s="110">
        <v>45.9</v>
      </c>
      <c r="F1718" s="110">
        <v>31</v>
      </c>
      <c r="G1718" s="110">
        <v>4.7</v>
      </c>
      <c r="H1718" s="110">
        <v>35.5</v>
      </c>
      <c r="I1718" s="110">
        <v>137</v>
      </c>
      <c r="J1718" s="110">
        <v>20.8</v>
      </c>
      <c r="K1718" s="110">
        <v>48.9</v>
      </c>
      <c r="L1718" s="110">
        <v>216</v>
      </c>
      <c r="M1718" s="110">
        <v>32.799999999999997</v>
      </c>
      <c r="N1718" s="110">
        <v>48.6</v>
      </c>
      <c r="O1718" s="110">
        <v>118</v>
      </c>
      <c r="P1718" s="110">
        <v>17.899999999999999</v>
      </c>
      <c r="Q1718" s="110">
        <v>45.8</v>
      </c>
    </row>
    <row r="1719" spans="1:17" ht="51" x14ac:dyDescent="0.2">
      <c r="A1719" s="108" t="s">
        <v>2587</v>
      </c>
      <c r="B1719" s="110">
        <v>638</v>
      </c>
      <c r="C1719" s="110">
        <v>114</v>
      </c>
      <c r="D1719" s="110">
        <v>17.899999999999999</v>
      </c>
      <c r="E1719" s="110">
        <v>55.3</v>
      </c>
      <c r="F1719" s="110">
        <v>32</v>
      </c>
      <c r="G1719" s="110">
        <v>5</v>
      </c>
      <c r="H1719" s="110">
        <v>37.5</v>
      </c>
      <c r="I1719" s="110">
        <v>96</v>
      </c>
      <c r="J1719" s="110">
        <v>15</v>
      </c>
      <c r="K1719" s="110">
        <v>43.8</v>
      </c>
      <c r="L1719" s="110">
        <v>225</v>
      </c>
      <c r="M1719" s="110">
        <v>35.299999999999997</v>
      </c>
      <c r="N1719" s="110">
        <v>48.4</v>
      </c>
      <c r="O1719" s="110">
        <v>171</v>
      </c>
      <c r="P1719" s="110">
        <v>26.8</v>
      </c>
      <c r="Q1719" s="110">
        <v>48.5</v>
      </c>
    </row>
    <row r="1720" spans="1:17" ht="51" x14ac:dyDescent="0.2">
      <c r="A1720" s="108" t="s">
        <v>2588</v>
      </c>
      <c r="B1720" s="110">
        <v>662</v>
      </c>
      <c r="C1720" s="110">
        <v>179</v>
      </c>
      <c r="D1720" s="110">
        <v>27</v>
      </c>
      <c r="E1720" s="110">
        <v>41.3</v>
      </c>
      <c r="F1720" s="110">
        <v>57</v>
      </c>
      <c r="G1720" s="110">
        <v>8.6</v>
      </c>
      <c r="H1720" s="110">
        <v>45.6</v>
      </c>
      <c r="I1720" s="110">
        <v>150</v>
      </c>
      <c r="J1720" s="110">
        <v>22.7</v>
      </c>
      <c r="K1720" s="110">
        <v>50</v>
      </c>
      <c r="L1720" s="110">
        <v>196</v>
      </c>
      <c r="M1720" s="110">
        <v>29.6</v>
      </c>
      <c r="N1720" s="110">
        <v>41.3</v>
      </c>
      <c r="O1720" s="110">
        <v>80</v>
      </c>
      <c r="P1720" s="110">
        <v>12.1</v>
      </c>
      <c r="Q1720" s="110">
        <v>51.3</v>
      </c>
    </row>
    <row r="1721" spans="1:17" ht="38.25" x14ac:dyDescent="0.2">
      <c r="A1721" s="108" t="s">
        <v>2589</v>
      </c>
      <c r="B1721" s="110">
        <v>490</v>
      </c>
      <c r="C1721" s="110">
        <v>191</v>
      </c>
      <c r="D1721" s="110">
        <v>39</v>
      </c>
      <c r="E1721" s="110">
        <v>53.4</v>
      </c>
      <c r="F1721" s="110">
        <v>27</v>
      </c>
      <c r="G1721" s="110">
        <v>5.5</v>
      </c>
      <c r="H1721" s="110">
        <v>51.9</v>
      </c>
      <c r="I1721" s="110">
        <v>111</v>
      </c>
      <c r="J1721" s="110">
        <v>22.7</v>
      </c>
      <c r="K1721" s="110">
        <v>45.9</v>
      </c>
      <c r="L1721" s="110">
        <v>99</v>
      </c>
      <c r="M1721" s="110">
        <v>20.2</v>
      </c>
      <c r="N1721" s="110">
        <v>47.5</v>
      </c>
      <c r="O1721" s="110">
        <v>62</v>
      </c>
      <c r="P1721" s="110">
        <v>12.7</v>
      </c>
      <c r="Q1721" s="110">
        <v>45.2</v>
      </c>
    </row>
    <row r="1722" spans="1:17" ht="51" x14ac:dyDescent="0.2">
      <c r="A1722" s="108" t="s">
        <v>2590</v>
      </c>
      <c r="B1722" s="110">
        <v>729</v>
      </c>
      <c r="C1722" s="110">
        <v>172</v>
      </c>
      <c r="D1722" s="110">
        <v>23.6</v>
      </c>
      <c r="E1722" s="110">
        <v>55.2</v>
      </c>
      <c r="F1722" s="110">
        <v>33</v>
      </c>
      <c r="G1722" s="110">
        <v>4.5</v>
      </c>
      <c r="H1722" s="110">
        <v>36.4</v>
      </c>
      <c r="I1722" s="110">
        <v>156</v>
      </c>
      <c r="J1722" s="110">
        <v>21.4</v>
      </c>
      <c r="K1722" s="110">
        <v>49.4</v>
      </c>
      <c r="L1722" s="110">
        <v>244</v>
      </c>
      <c r="M1722" s="110">
        <v>33.5</v>
      </c>
      <c r="N1722" s="110">
        <v>48.8</v>
      </c>
      <c r="O1722" s="110">
        <v>124</v>
      </c>
      <c r="P1722" s="110">
        <v>17</v>
      </c>
      <c r="Q1722" s="110">
        <v>44.4</v>
      </c>
    </row>
    <row r="1723" spans="1:17" ht="38.25" x14ac:dyDescent="0.2">
      <c r="A1723" s="108" t="s">
        <v>2591</v>
      </c>
      <c r="B1723" s="110">
        <v>642</v>
      </c>
      <c r="C1723" s="110">
        <v>100</v>
      </c>
      <c r="D1723" s="110">
        <v>15.6</v>
      </c>
      <c r="E1723" s="110">
        <v>30</v>
      </c>
      <c r="F1723" s="110">
        <v>37</v>
      </c>
      <c r="G1723" s="110">
        <v>5.8</v>
      </c>
      <c r="H1723" s="110">
        <v>35.1</v>
      </c>
      <c r="I1723" s="110">
        <v>90</v>
      </c>
      <c r="J1723" s="110">
        <v>14</v>
      </c>
      <c r="K1723" s="110">
        <v>48.9</v>
      </c>
      <c r="L1723" s="110">
        <v>242</v>
      </c>
      <c r="M1723" s="110">
        <v>37.700000000000003</v>
      </c>
      <c r="N1723" s="110">
        <v>45.9</v>
      </c>
      <c r="O1723" s="110">
        <v>173</v>
      </c>
      <c r="P1723" s="110">
        <v>26.9</v>
      </c>
      <c r="Q1723" s="110">
        <v>48</v>
      </c>
    </row>
    <row r="1724" spans="1:17" ht="51" x14ac:dyDescent="0.2">
      <c r="A1724" s="108" t="s">
        <v>2592</v>
      </c>
      <c r="B1724" s="110">
        <v>285</v>
      </c>
      <c r="C1724" s="110">
        <v>56</v>
      </c>
      <c r="D1724" s="110">
        <v>19.600000000000001</v>
      </c>
      <c r="E1724" s="110">
        <v>50</v>
      </c>
      <c r="F1724" s="110">
        <v>22</v>
      </c>
      <c r="G1724" s="110">
        <v>7.7</v>
      </c>
      <c r="H1724" s="110">
        <v>36.4</v>
      </c>
      <c r="I1724" s="110">
        <v>43</v>
      </c>
      <c r="J1724" s="110">
        <v>15.1</v>
      </c>
      <c r="K1724" s="110">
        <v>48.8</v>
      </c>
      <c r="L1724" s="110">
        <v>114</v>
      </c>
      <c r="M1724" s="110">
        <v>40</v>
      </c>
      <c r="N1724" s="110">
        <v>44.7</v>
      </c>
      <c r="O1724" s="110">
        <v>50</v>
      </c>
      <c r="P1724" s="110">
        <v>17.5</v>
      </c>
      <c r="Q1724" s="110">
        <v>42</v>
      </c>
    </row>
    <row r="1725" spans="1:17" ht="51" x14ac:dyDescent="0.2">
      <c r="A1725" s="108" t="s">
        <v>2593</v>
      </c>
      <c r="B1725" s="110">
        <v>829</v>
      </c>
      <c r="C1725" s="110">
        <v>212</v>
      </c>
      <c r="D1725" s="110">
        <v>25.6</v>
      </c>
      <c r="E1725" s="110">
        <v>47.6</v>
      </c>
      <c r="F1725" s="110">
        <v>68</v>
      </c>
      <c r="G1725" s="110">
        <v>8.1999999999999993</v>
      </c>
      <c r="H1725" s="110">
        <v>51.5</v>
      </c>
      <c r="I1725" s="110">
        <v>191</v>
      </c>
      <c r="J1725" s="110">
        <v>23</v>
      </c>
      <c r="K1725" s="110">
        <v>48.2</v>
      </c>
      <c r="L1725" s="110">
        <v>261</v>
      </c>
      <c r="M1725" s="110">
        <v>31.5</v>
      </c>
      <c r="N1725" s="110">
        <v>48.7</v>
      </c>
      <c r="O1725" s="110">
        <v>97</v>
      </c>
      <c r="P1725" s="110">
        <v>11.7</v>
      </c>
      <c r="Q1725" s="110">
        <v>47.4</v>
      </c>
    </row>
    <row r="1726" spans="1:17" ht="51" x14ac:dyDescent="0.2">
      <c r="A1726" s="108" t="s">
        <v>2594</v>
      </c>
      <c r="B1726" s="110">
        <v>844</v>
      </c>
      <c r="C1726" s="110">
        <v>212</v>
      </c>
      <c r="D1726" s="110">
        <v>25.1</v>
      </c>
      <c r="E1726" s="110">
        <v>48.6</v>
      </c>
      <c r="F1726" s="110">
        <v>52</v>
      </c>
      <c r="G1726" s="110">
        <v>6.2</v>
      </c>
      <c r="H1726" s="110">
        <v>48.1</v>
      </c>
      <c r="I1726" s="110">
        <v>147</v>
      </c>
      <c r="J1726" s="110">
        <v>17.399999999999999</v>
      </c>
      <c r="K1726" s="110">
        <v>53.7</v>
      </c>
      <c r="L1726" s="110">
        <v>269</v>
      </c>
      <c r="M1726" s="110">
        <v>31.9</v>
      </c>
      <c r="N1726" s="110">
        <v>48</v>
      </c>
      <c r="O1726" s="110">
        <v>164</v>
      </c>
      <c r="P1726" s="110">
        <v>19.399999999999999</v>
      </c>
      <c r="Q1726" s="110">
        <v>50</v>
      </c>
    </row>
    <row r="1727" spans="1:17" ht="38.25" x14ac:dyDescent="0.2">
      <c r="A1727" s="108" t="s">
        <v>2595</v>
      </c>
      <c r="B1727" s="110">
        <v>508</v>
      </c>
      <c r="C1727" s="110">
        <v>114</v>
      </c>
      <c r="D1727" s="110">
        <v>22.4</v>
      </c>
      <c r="E1727" s="110">
        <v>56.1</v>
      </c>
      <c r="F1727" s="110">
        <v>44</v>
      </c>
      <c r="G1727" s="110">
        <v>8.6999999999999993</v>
      </c>
      <c r="H1727" s="110">
        <v>45.5</v>
      </c>
      <c r="I1727" s="110">
        <v>91</v>
      </c>
      <c r="J1727" s="110">
        <v>17.899999999999999</v>
      </c>
      <c r="K1727" s="110">
        <v>45.1</v>
      </c>
      <c r="L1727" s="110">
        <v>188</v>
      </c>
      <c r="M1727" s="110">
        <v>37</v>
      </c>
      <c r="N1727" s="110">
        <v>48.4</v>
      </c>
      <c r="O1727" s="110">
        <v>71</v>
      </c>
      <c r="P1727" s="110">
        <v>14</v>
      </c>
      <c r="Q1727" s="110">
        <v>46.5</v>
      </c>
    </row>
    <row r="1728" spans="1:17" ht="63.75" x14ac:dyDescent="0.2">
      <c r="A1728" s="108" t="s">
        <v>2596</v>
      </c>
      <c r="B1728" s="110">
        <v>662</v>
      </c>
      <c r="C1728" s="110">
        <v>175</v>
      </c>
      <c r="D1728" s="110">
        <v>26.4</v>
      </c>
      <c r="E1728" s="110">
        <v>42.3</v>
      </c>
      <c r="F1728" s="110">
        <v>58</v>
      </c>
      <c r="G1728" s="110">
        <v>8.8000000000000007</v>
      </c>
      <c r="H1728" s="110">
        <v>46.6</v>
      </c>
      <c r="I1728" s="110">
        <v>117</v>
      </c>
      <c r="J1728" s="110">
        <v>17.7</v>
      </c>
      <c r="K1728" s="110">
        <v>46.2</v>
      </c>
      <c r="L1728" s="110">
        <v>206</v>
      </c>
      <c r="M1728" s="110">
        <v>31.1</v>
      </c>
      <c r="N1728" s="110">
        <v>42.7</v>
      </c>
      <c r="O1728" s="110">
        <v>106</v>
      </c>
      <c r="P1728" s="110">
        <v>16</v>
      </c>
      <c r="Q1728" s="110">
        <v>50.9</v>
      </c>
    </row>
    <row r="1729" spans="1:17" ht="51" x14ac:dyDescent="0.2">
      <c r="A1729" s="108" t="s">
        <v>2597</v>
      </c>
      <c r="B1729" s="110">
        <v>706</v>
      </c>
      <c r="C1729" s="110">
        <v>176</v>
      </c>
      <c r="D1729" s="110">
        <v>24.9</v>
      </c>
      <c r="E1729" s="110">
        <v>60.2</v>
      </c>
      <c r="F1729" s="110">
        <v>69</v>
      </c>
      <c r="G1729" s="110">
        <v>9.8000000000000007</v>
      </c>
      <c r="H1729" s="110">
        <v>43.5</v>
      </c>
      <c r="I1729" s="110">
        <v>143</v>
      </c>
      <c r="J1729" s="110">
        <v>20.3</v>
      </c>
      <c r="K1729" s="110">
        <v>45.5</v>
      </c>
      <c r="L1729" s="110">
        <v>218</v>
      </c>
      <c r="M1729" s="110">
        <v>30.9</v>
      </c>
      <c r="N1729" s="110">
        <v>47.2</v>
      </c>
      <c r="O1729" s="110">
        <v>100</v>
      </c>
      <c r="P1729" s="110">
        <v>14.2</v>
      </c>
      <c r="Q1729" s="110">
        <v>51</v>
      </c>
    </row>
    <row r="1730" spans="1:17" ht="38.25" x14ac:dyDescent="0.2">
      <c r="A1730" s="108" t="s">
        <v>2598</v>
      </c>
      <c r="B1730" s="110">
        <v>627</v>
      </c>
      <c r="C1730" s="110">
        <v>147</v>
      </c>
      <c r="D1730" s="110">
        <v>23.4</v>
      </c>
      <c r="E1730" s="110">
        <v>46.9</v>
      </c>
      <c r="F1730" s="110">
        <v>47</v>
      </c>
      <c r="G1730" s="110">
        <v>7.5</v>
      </c>
      <c r="H1730" s="110">
        <v>48.9</v>
      </c>
      <c r="I1730" s="110">
        <v>144</v>
      </c>
      <c r="J1730" s="110">
        <v>23</v>
      </c>
      <c r="K1730" s="110">
        <v>49.3</v>
      </c>
      <c r="L1730" s="110">
        <v>195</v>
      </c>
      <c r="M1730" s="110">
        <v>31.1</v>
      </c>
      <c r="N1730" s="110">
        <v>54.9</v>
      </c>
      <c r="O1730" s="110">
        <v>94</v>
      </c>
      <c r="P1730" s="110">
        <v>15</v>
      </c>
      <c r="Q1730" s="110">
        <v>50</v>
      </c>
    </row>
    <row r="1731" spans="1:17" ht="51" x14ac:dyDescent="0.2">
      <c r="A1731" s="108" t="s">
        <v>2599</v>
      </c>
      <c r="B1731" s="110">
        <v>454</v>
      </c>
      <c r="C1731" s="110">
        <v>110</v>
      </c>
      <c r="D1731" s="110">
        <v>24.2</v>
      </c>
      <c r="E1731" s="110">
        <v>58.2</v>
      </c>
      <c r="F1731" s="110">
        <v>35</v>
      </c>
      <c r="G1731" s="110">
        <v>7.7</v>
      </c>
      <c r="H1731" s="110">
        <v>48.6</v>
      </c>
      <c r="I1731" s="110">
        <v>88</v>
      </c>
      <c r="J1731" s="110">
        <v>19.399999999999999</v>
      </c>
      <c r="K1731" s="110">
        <v>51.1</v>
      </c>
      <c r="L1731" s="110">
        <v>162</v>
      </c>
      <c r="M1731" s="110">
        <v>35.700000000000003</v>
      </c>
      <c r="N1731" s="110">
        <v>45.7</v>
      </c>
      <c r="O1731" s="110">
        <v>59</v>
      </c>
      <c r="P1731" s="110">
        <v>13</v>
      </c>
      <c r="Q1731" s="110">
        <v>54.2</v>
      </c>
    </row>
    <row r="1732" spans="1:17" ht="51" x14ac:dyDescent="0.2">
      <c r="A1732" s="108" t="s">
        <v>2600</v>
      </c>
      <c r="B1732" s="110">
        <v>295</v>
      </c>
      <c r="C1732" s="110">
        <v>42</v>
      </c>
      <c r="D1732" s="110">
        <v>14.2</v>
      </c>
      <c r="E1732" s="110">
        <v>40.5</v>
      </c>
      <c r="F1732" s="110">
        <v>22</v>
      </c>
      <c r="G1732" s="110">
        <v>7.5</v>
      </c>
      <c r="H1732" s="110">
        <v>59.1</v>
      </c>
      <c r="I1732" s="110">
        <v>42</v>
      </c>
      <c r="J1732" s="110">
        <v>14.2</v>
      </c>
      <c r="K1732" s="110">
        <v>40.5</v>
      </c>
      <c r="L1732" s="110">
        <v>119</v>
      </c>
      <c r="M1732" s="110">
        <v>40.299999999999997</v>
      </c>
      <c r="N1732" s="110">
        <v>49.6</v>
      </c>
      <c r="O1732" s="110">
        <v>70</v>
      </c>
      <c r="P1732" s="110">
        <v>23.7</v>
      </c>
      <c r="Q1732" s="110">
        <v>50</v>
      </c>
    </row>
    <row r="1733" spans="1:17" ht="38.25" x14ac:dyDescent="0.2">
      <c r="A1733" s="108" t="s">
        <v>2601</v>
      </c>
      <c r="B1733" s="110">
        <v>656</v>
      </c>
      <c r="C1733" s="110">
        <v>148</v>
      </c>
      <c r="D1733" s="110">
        <v>22.6</v>
      </c>
      <c r="E1733" s="110">
        <v>42.6</v>
      </c>
      <c r="F1733" s="110">
        <v>42</v>
      </c>
      <c r="G1733" s="110">
        <v>6.4</v>
      </c>
      <c r="H1733" s="110">
        <v>45.2</v>
      </c>
      <c r="I1733" s="110">
        <v>161</v>
      </c>
      <c r="J1733" s="110">
        <v>24.5</v>
      </c>
      <c r="K1733" s="110">
        <v>42.9</v>
      </c>
      <c r="L1733" s="110">
        <v>212</v>
      </c>
      <c r="M1733" s="110">
        <v>32.299999999999997</v>
      </c>
      <c r="N1733" s="110">
        <v>50</v>
      </c>
      <c r="O1733" s="110">
        <v>93</v>
      </c>
      <c r="P1733" s="110">
        <v>14.2</v>
      </c>
      <c r="Q1733" s="110">
        <v>51.6</v>
      </c>
    </row>
    <row r="1734" spans="1:17" ht="38.25" x14ac:dyDescent="0.2">
      <c r="A1734" s="108" t="s">
        <v>2602</v>
      </c>
      <c r="B1734" s="110">
        <v>447</v>
      </c>
      <c r="C1734" s="110">
        <v>86</v>
      </c>
      <c r="D1734" s="110">
        <v>19.2</v>
      </c>
      <c r="E1734" s="110">
        <v>45.3</v>
      </c>
      <c r="F1734" s="110">
        <v>22</v>
      </c>
      <c r="G1734" s="110">
        <v>4.9000000000000004</v>
      </c>
      <c r="H1734" s="110">
        <v>50</v>
      </c>
      <c r="I1734" s="110">
        <v>78</v>
      </c>
      <c r="J1734" s="110">
        <v>17.399999999999999</v>
      </c>
      <c r="K1734" s="110">
        <v>47.4</v>
      </c>
      <c r="L1734" s="110">
        <v>156</v>
      </c>
      <c r="M1734" s="110">
        <v>34.9</v>
      </c>
      <c r="N1734" s="110">
        <v>46.2</v>
      </c>
      <c r="O1734" s="110">
        <v>105</v>
      </c>
      <c r="P1734" s="110">
        <v>23.5</v>
      </c>
      <c r="Q1734" s="110">
        <v>42.9</v>
      </c>
    </row>
    <row r="1735" spans="1:17" ht="51" x14ac:dyDescent="0.2">
      <c r="A1735" s="108" t="s">
        <v>2603</v>
      </c>
      <c r="B1735" s="110">
        <v>268</v>
      </c>
      <c r="C1735" s="110">
        <v>72</v>
      </c>
      <c r="D1735" s="110">
        <v>26.9</v>
      </c>
      <c r="E1735" s="110">
        <v>52.8</v>
      </c>
      <c r="F1735" s="110">
        <v>14</v>
      </c>
      <c r="G1735" s="110">
        <v>5.2</v>
      </c>
      <c r="H1735" s="110">
        <v>21.4</v>
      </c>
      <c r="I1735" s="110">
        <v>59</v>
      </c>
      <c r="J1735" s="110">
        <v>22</v>
      </c>
      <c r="K1735" s="110">
        <v>50.8</v>
      </c>
      <c r="L1735" s="110">
        <v>69</v>
      </c>
      <c r="M1735" s="110">
        <v>25.7</v>
      </c>
      <c r="N1735" s="110">
        <v>50.7</v>
      </c>
      <c r="O1735" s="110">
        <v>54</v>
      </c>
      <c r="P1735" s="110">
        <v>20.100000000000001</v>
      </c>
      <c r="Q1735" s="110">
        <v>46.3</v>
      </c>
    </row>
    <row r="1736" spans="1:17" ht="63.75" x14ac:dyDescent="0.2">
      <c r="A1736" s="108" t="s">
        <v>2604</v>
      </c>
      <c r="B1736" s="110">
        <v>409</v>
      </c>
      <c r="C1736" s="110">
        <v>107</v>
      </c>
      <c r="D1736" s="110">
        <v>26.2</v>
      </c>
      <c r="E1736" s="110">
        <v>44.9</v>
      </c>
      <c r="F1736" s="110">
        <v>24</v>
      </c>
      <c r="G1736" s="110">
        <v>5.9</v>
      </c>
      <c r="H1736" s="110">
        <v>33.299999999999997</v>
      </c>
      <c r="I1736" s="110">
        <v>90</v>
      </c>
      <c r="J1736" s="110">
        <v>22</v>
      </c>
      <c r="K1736" s="110">
        <v>48.9</v>
      </c>
      <c r="L1736" s="110">
        <v>126</v>
      </c>
      <c r="M1736" s="110">
        <v>30.8</v>
      </c>
      <c r="N1736" s="110">
        <v>49.2</v>
      </c>
      <c r="O1736" s="110">
        <v>62</v>
      </c>
      <c r="P1736" s="110">
        <v>15.2</v>
      </c>
      <c r="Q1736" s="110">
        <v>50</v>
      </c>
    </row>
    <row r="1737" spans="1:17" ht="51" x14ac:dyDescent="0.2">
      <c r="A1737" s="108" t="s">
        <v>2605</v>
      </c>
      <c r="B1737" s="110">
        <v>81</v>
      </c>
      <c r="C1737" s="110">
        <v>18</v>
      </c>
      <c r="D1737" s="110">
        <v>22.2</v>
      </c>
      <c r="E1737" s="110">
        <v>44.4</v>
      </c>
      <c r="F1737" s="110">
        <v>9</v>
      </c>
      <c r="G1737" s="110">
        <v>11.1</v>
      </c>
      <c r="H1737" s="110">
        <v>22.2</v>
      </c>
      <c r="I1737" s="110">
        <v>15</v>
      </c>
      <c r="J1737" s="110">
        <v>18.5</v>
      </c>
      <c r="K1737" s="110">
        <v>46.7</v>
      </c>
      <c r="L1737" s="110">
        <v>22</v>
      </c>
      <c r="M1737" s="110">
        <v>27.2</v>
      </c>
      <c r="N1737" s="110">
        <v>40.9</v>
      </c>
      <c r="O1737" s="110">
        <v>17</v>
      </c>
      <c r="P1737" s="110">
        <v>21</v>
      </c>
      <c r="Q1737" s="110">
        <v>52.9</v>
      </c>
    </row>
    <row r="1738" spans="1:17" ht="51" x14ac:dyDescent="0.2">
      <c r="A1738" s="108" t="s">
        <v>2606</v>
      </c>
      <c r="B1738" s="110">
        <v>75</v>
      </c>
      <c r="C1738" s="110">
        <v>19</v>
      </c>
      <c r="D1738" s="110">
        <v>25.3</v>
      </c>
      <c r="E1738" s="110">
        <v>36.799999999999997</v>
      </c>
      <c r="F1738" s="110">
        <v>3</v>
      </c>
      <c r="G1738" s="110">
        <v>4</v>
      </c>
      <c r="H1738" s="110">
        <v>66.7</v>
      </c>
      <c r="I1738" s="110">
        <v>15</v>
      </c>
      <c r="J1738" s="110">
        <v>20</v>
      </c>
      <c r="K1738" s="110">
        <v>53.3</v>
      </c>
      <c r="L1738" s="110">
        <v>20</v>
      </c>
      <c r="M1738" s="110">
        <v>26.7</v>
      </c>
      <c r="N1738" s="110">
        <v>40</v>
      </c>
      <c r="O1738" s="110">
        <v>18</v>
      </c>
      <c r="P1738" s="110">
        <v>24</v>
      </c>
      <c r="Q1738" s="110">
        <v>44.4</v>
      </c>
    </row>
    <row r="1739" spans="1:17" ht="51" x14ac:dyDescent="0.2">
      <c r="A1739" s="108" t="s">
        <v>2607</v>
      </c>
      <c r="B1739" s="110">
        <v>75</v>
      </c>
      <c r="C1739" s="110">
        <v>17</v>
      </c>
      <c r="D1739" s="110">
        <v>22.7</v>
      </c>
      <c r="E1739" s="110">
        <v>47.1</v>
      </c>
      <c r="F1739" s="110">
        <v>7</v>
      </c>
      <c r="G1739" s="110">
        <v>9.3000000000000007</v>
      </c>
      <c r="H1739" s="110">
        <v>42.9</v>
      </c>
      <c r="I1739" s="110">
        <v>15</v>
      </c>
      <c r="J1739" s="110">
        <v>20</v>
      </c>
      <c r="K1739" s="110">
        <v>46.7</v>
      </c>
      <c r="L1739" s="110">
        <v>19</v>
      </c>
      <c r="M1739" s="110">
        <v>25.3</v>
      </c>
      <c r="N1739" s="110">
        <v>57.9</v>
      </c>
      <c r="O1739" s="110">
        <v>17</v>
      </c>
      <c r="P1739" s="110">
        <v>22.7</v>
      </c>
      <c r="Q1739" s="110">
        <v>52.9</v>
      </c>
    </row>
    <row r="1740" spans="1:17" ht="63.75" x14ac:dyDescent="0.2">
      <c r="A1740" s="108" t="s">
        <v>2608</v>
      </c>
      <c r="B1740" s="110">
        <v>77</v>
      </c>
      <c r="C1740" s="110">
        <v>26</v>
      </c>
      <c r="D1740" s="110">
        <v>33.799999999999997</v>
      </c>
      <c r="E1740" s="110">
        <v>42.3</v>
      </c>
      <c r="F1740" s="110">
        <v>2</v>
      </c>
      <c r="G1740" s="110">
        <v>2.6</v>
      </c>
      <c r="H1740" s="110">
        <v>0</v>
      </c>
      <c r="I1740" s="110">
        <v>18</v>
      </c>
      <c r="J1740" s="110">
        <v>23.4</v>
      </c>
      <c r="K1740" s="110">
        <v>61.1</v>
      </c>
      <c r="L1740" s="110">
        <v>24</v>
      </c>
      <c r="M1740" s="110">
        <v>31.2</v>
      </c>
      <c r="N1740" s="110">
        <v>41.7</v>
      </c>
      <c r="O1740" s="110">
        <v>7</v>
      </c>
      <c r="P1740" s="110">
        <v>9.1</v>
      </c>
      <c r="Q1740" s="110">
        <v>42.9</v>
      </c>
    </row>
    <row r="1741" spans="1:17" ht="51" x14ac:dyDescent="0.2">
      <c r="A1741" s="108" t="s">
        <v>2609</v>
      </c>
      <c r="B1741" s="110">
        <v>128</v>
      </c>
      <c r="C1741" s="110">
        <v>28</v>
      </c>
      <c r="D1741" s="110">
        <v>21.9</v>
      </c>
      <c r="E1741" s="110">
        <v>57.1</v>
      </c>
      <c r="F1741" s="110">
        <v>6</v>
      </c>
      <c r="G1741" s="110">
        <v>4.7</v>
      </c>
      <c r="H1741" s="110">
        <v>16.7</v>
      </c>
      <c r="I1741" s="110">
        <v>20</v>
      </c>
      <c r="J1741" s="110">
        <v>15.6</v>
      </c>
      <c r="K1741" s="110">
        <v>50</v>
      </c>
      <c r="L1741" s="110">
        <v>46</v>
      </c>
      <c r="M1741" s="110">
        <v>35.9</v>
      </c>
      <c r="N1741" s="110">
        <v>47.8</v>
      </c>
      <c r="O1741" s="110">
        <v>28</v>
      </c>
      <c r="P1741" s="110">
        <v>21.9</v>
      </c>
      <c r="Q1741" s="110">
        <v>46.4</v>
      </c>
    </row>
    <row r="1742" spans="1:17" ht="63.75" x14ac:dyDescent="0.2">
      <c r="A1742" s="108" t="s">
        <v>2610</v>
      </c>
      <c r="B1742" s="110">
        <v>237</v>
      </c>
      <c r="C1742" s="110">
        <v>57</v>
      </c>
      <c r="D1742" s="110">
        <v>24.1</v>
      </c>
      <c r="E1742" s="110">
        <v>50.9</v>
      </c>
      <c r="F1742" s="110">
        <v>10</v>
      </c>
      <c r="G1742" s="110">
        <v>4.2</v>
      </c>
      <c r="H1742" s="110">
        <v>50</v>
      </c>
      <c r="I1742" s="110">
        <v>28</v>
      </c>
      <c r="J1742" s="110">
        <v>11.8</v>
      </c>
      <c r="K1742" s="110">
        <v>60.7</v>
      </c>
      <c r="L1742" s="110">
        <v>96</v>
      </c>
      <c r="M1742" s="110">
        <v>40.5</v>
      </c>
      <c r="N1742" s="110">
        <v>46.9</v>
      </c>
      <c r="O1742" s="110">
        <v>46</v>
      </c>
      <c r="P1742" s="110">
        <v>19.399999999999999</v>
      </c>
      <c r="Q1742" s="110">
        <v>45.7</v>
      </c>
    </row>
    <row r="1743" spans="1:17" ht="63.75" x14ac:dyDescent="0.2">
      <c r="A1743" s="108" t="s">
        <v>2611</v>
      </c>
      <c r="B1743" s="110">
        <v>107</v>
      </c>
      <c r="C1743" s="110">
        <v>27</v>
      </c>
      <c r="D1743" s="110">
        <v>25.2</v>
      </c>
      <c r="E1743" s="110">
        <v>55.6</v>
      </c>
      <c r="F1743" s="110">
        <v>9</v>
      </c>
      <c r="G1743" s="110">
        <v>8.4</v>
      </c>
      <c r="H1743" s="110">
        <v>44.4</v>
      </c>
      <c r="I1743" s="110">
        <v>24</v>
      </c>
      <c r="J1743" s="110">
        <v>22.4</v>
      </c>
      <c r="K1743" s="110">
        <v>41.7</v>
      </c>
      <c r="L1743" s="110">
        <v>35</v>
      </c>
      <c r="M1743" s="110">
        <v>32.700000000000003</v>
      </c>
      <c r="N1743" s="110">
        <v>42.9</v>
      </c>
      <c r="O1743" s="110">
        <v>12</v>
      </c>
      <c r="P1743" s="110">
        <v>11.2</v>
      </c>
      <c r="Q1743" s="110">
        <v>66.7</v>
      </c>
    </row>
    <row r="1744" spans="1:17" ht="51" x14ac:dyDescent="0.2">
      <c r="A1744" s="108" t="s">
        <v>2612</v>
      </c>
      <c r="B1744" s="110">
        <v>133</v>
      </c>
      <c r="C1744" s="110">
        <v>31</v>
      </c>
      <c r="D1744" s="110">
        <v>23.3</v>
      </c>
      <c r="E1744" s="110">
        <v>45.2</v>
      </c>
      <c r="F1744" s="110">
        <v>11</v>
      </c>
      <c r="G1744" s="110">
        <v>8.3000000000000007</v>
      </c>
      <c r="H1744" s="110">
        <v>18.2</v>
      </c>
      <c r="I1744" s="110">
        <v>25</v>
      </c>
      <c r="J1744" s="110">
        <v>18.8</v>
      </c>
      <c r="K1744" s="110">
        <v>60</v>
      </c>
      <c r="L1744" s="110">
        <v>35</v>
      </c>
      <c r="M1744" s="110">
        <v>26.3</v>
      </c>
      <c r="N1744" s="110">
        <v>37.1</v>
      </c>
      <c r="O1744" s="110">
        <v>31</v>
      </c>
      <c r="P1744" s="110">
        <v>23.3</v>
      </c>
      <c r="Q1744" s="110">
        <v>48.4</v>
      </c>
    </row>
    <row r="1745" spans="1:17" ht="51" x14ac:dyDescent="0.2">
      <c r="A1745" s="108" t="s">
        <v>2613</v>
      </c>
      <c r="B1745" s="110">
        <v>60</v>
      </c>
      <c r="C1745" s="110">
        <v>13</v>
      </c>
      <c r="D1745" s="110">
        <v>21.7</v>
      </c>
      <c r="E1745" s="110">
        <v>46.2</v>
      </c>
      <c r="F1745" s="110">
        <v>8</v>
      </c>
      <c r="G1745" s="110">
        <v>13.3</v>
      </c>
      <c r="H1745" s="110">
        <v>50</v>
      </c>
      <c r="I1745" s="110">
        <v>16</v>
      </c>
      <c r="J1745" s="110">
        <v>26.7</v>
      </c>
      <c r="K1745" s="110">
        <v>37.5</v>
      </c>
      <c r="L1745" s="110">
        <v>14</v>
      </c>
      <c r="M1745" s="110">
        <v>23.3</v>
      </c>
      <c r="N1745" s="110">
        <v>42.9</v>
      </c>
      <c r="O1745" s="110">
        <v>9</v>
      </c>
      <c r="P1745" s="110">
        <v>15</v>
      </c>
      <c r="Q1745" s="110">
        <v>44.4</v>
      </c>
    </row>
    <row r="1746" spans="1:17" ht="51" x14ac:dyDescent="0.2">
      <c r="A1746" s="108" t="s">
        <v>2614</v>
      </c>
      <c r="B1746" s="110">
        <v>48</v>
      </c>
      <c r="C1746" s="110">
        <v>16</v>
      </c>
      <c r="D1746" s="110">
        <v>33.299999999999997</v>
      </c>
      <c r="E1746" s="110">
        <v>50</v>
      </c>
      <c r="F1746" s="110">
        <v>3</v>
      </c>
      <c r="G1746" s="110">
        <v>6.3</v>
      </c>
      <c r="H1746" s="110">
        <v>33.299999999999997</v>
      </c>
      <c r="I1746" s="110">
        <v>12</v>
      </c>
      <c r="J1746" s="110">
        <v>25</v>
      </c>
      <c r="K1746" s="110">
        <v>41.7</v>
      </c>
      <c r="L1746" s="110">
        <v>12</v>
      </c>
      <c r="M1746" s="110">
        <v>25</v>
      </c>
      <c r="N1746" s="110">
        <v>50</v>
      </c>
      <c r="O1746" s="110">
        <v>5</v>
      </c>
      <c r="P1746" s="110">
        <v>10.4</v>
      </c>
      <c r="Q1746" s="110">
        <v>40</v>
      </c>
    </row>
    <row r="1747" spans="1:17" ht="51" x14ac:dyDescent="0.2">
      <c r="A1747" s="108" t="s">
        <v>2615</v>
      </c>
      <c r="B1747" s="110">
        <v>92</v>
      </c>
      <c r="C1747" s="110">
        <v>22</v>
      </c>
      <c r="D1747" s="110">
        <v>23.9</v>
      </c>
      <c r="E1747" s="110">
        <v>36.4</v>
      </c>
      <c r="F1747" s="110">
        <v>4</v>
      </c>
      <c r="G1747" s="110">
        <v>4.3</v>
      </c>
      <c r="H1747" s="110">
        <v>25</v>
      </c>
      <c r="I1747" s="110">
        <v>12</v>
      </c>
      <c r="J1747" s="110">
        <v>13</v>
      </c>
      <c r="K1747" s="110">
        <v>41.7</v>
      </c>
      <c r="L1747" s="110">
        <v>32</v>
      </c>
      <c r="M1747" s="110">
        <v>34.799999999999997</v>
      </c>
      <c r="N1747" s="110">
        <v>56.3</v>
      </c>
      <c r="O1747" s="110">
        <v>22</v>
      </c>
      <c r="P1747" s="110">
        <v>23.9</v>
      </c>
      <c r="Q1747" s="110">
        <v>45.5</v>
      </c>
    </row>
    <row r="1748" spans="1:17" ht="51" x14ac:dyDescent="0.2">
      <c r="A1748" s="108" t="s">
        <v>2616</v>
      </c>
      <c r="B1748" s="110">
        <v>105</v>
      </c>
      <c r="C1748" s="110">
        <v>21</v>
      </c>
      <c r="D1748" s="110">
        <v>20</v>
      </c>
      <c r="E1748" s="110">
        <v>52.4</v>
      </c>
      <c r="F1748" s="110">
        <v>8</v>
      </c>
      <c r="G1748" s="110">
        <v>7.6</v>
      </c>
      <c r="H1748" s="110">
        <v>62.5</v>
      </c>
      <c r="I1748" s="110">
        <v>28</v>
      </c>
      <c r="J1748" s="110">
        <v>26.7</v>
      </c>
      <c r="K1748" s="110">
        <v>35.700000000000003</v>
      </c>
      <c r="L1748" s="110">
        <v>22</v>
      </c>
      <c r="M1748" s="110">
        <v>21</v>
      </c>
      <c r="N1748" s="110">
        <v>54.5</v>
      </c>
      <c r="O1748" s="110">
        <v>26</v>
      </c>
      <c r="P1748" s="110">
        <v>24.8</v>
      </c>
      <c r="Q1748" s="110">
        <v>53.8</v>
      </c>
    </row>
    <row r="1749" spans="1:17" ht="51" x14ac:dyDescent="0.2">
      <c r="A1749" s="108" t="s">
        <v>2617</v>
      </c>
      <c r="B1749" s="110">
        <v>33</v>
      </c>
      <c r="C1749" s="110">
        <v>2</v>
      </c>
      <c r="D1749" s="110">
        <v>6.1</v>
      </c>
      <c r="E1749" s="110">
        <v>0</v>
      </c>
      <c r="F1749" s="110">
        <v>1</v>
      </c>
      <c r="G1749" s="110">
        <v>3</v>
      </c>
      <c r="H1749" s="110">
        <v>0</v>
      </c>
      <c r="I1749" s="110">
        <v>4</v>
      </c>
      <c r="J1749" s="110">
        <v>12.1</v>
      </c>
      <c r="K1749" s="110">
        <v>25</v>
      </c>
      <c r="L1749" s="110">
        <v>17</v>
      </c>
      <c r="M1749" s="110">
        <v>51.5</v>
      </c>
      <c r="N1749" s="110">
        <v>47.1</v>
      </c>
      <c r="O1749" s="110">
        <v>9</v>
      </c>
      <c r="P1749" s="110">
        <v>27.3</v>
      </c>
      <c r="Q1749" s="110">
        <v>66.7</v>
      </c>
    </row>
    <row r="1750" spans="1:17" ht="51" x14ac:dyDescent="0.2">
      <c r="A1750" s="108" t="s">
        <v>2618</v>
      </c>
      <c r="B1750" s="110">
        <v>65</v>
      </c>
      <c r="C1750" s="110">
        <v>15</v>
      </c>
      <c r="D1750" s="110">
        <v>23.1</v>
      </c>
      <c r="E1750" s="110">
        <v>33.299999999999997</v>
      </c>
      <c r="F1750" s="110">
        <v>5</v>
      </c>
      <c r="G1750" s="110">
        <v>7.7</v>
      </c>
      <c r="H1750" s="110">
        <v>40</v>
      </c>
      <c r="I1750" s="110">
        <v>10</v>
      </c>
      <c r="J1750" s="110">
        <v>15.4</v>
      </c>
      <c r="K1750" s="110">
        <v>60</v>
      </c>
      <c r="L1750" s="110">
        <v>23</v>
      </c>
      <c r="M1750" s="110">
        <v>35.4</v>
      </c>
      <c r="N1750" s="110">
        <v>47.8</v>
      </c>
      <c r="O1750" s="110">
        <v>12</v>
      </c>
      <c r="P1750" s="110">
        <v>18.5</v>
      </c>
      <c r="Q1750" s="110">
        <v>50</v>
      </c>
    </row>
    <row r="1751" spans="1:17" ht="51" x14ac:dyDescent="0.2">
      <c r="A1751" s="108" t="s">
        <v>2619</v>
      </c>
      <c r="B1751" s="110">
        <v>66</v>
      </c>
      <c r="C1751" s="110">
        <v>11</v>
      </c>
      <c r="D1751" s="110">
        <v>16.7</v>
      </c>
      <c r="E1751" s="110">
        <v>45.5</v>
      </c>
      <c r="F1751" s="110">
        <v>5</v>
      </c>
      <c r="G1751" s="110">
        <v>7.6</v>
      </c>
      <c r="H1751" s="110">
        <v>40</v>
      </c>
      <c r="I1751" s="110">
        <v>6</v>
      </c>
      <c r="J1751" s="110">
        <v>9.1</v>
      </c>
      <c r="K1751" s="110">
        <v>66.7</v>
      </c>
      <c r="L1751" s="110">
        <v>31</v>
      </c>
      <c r="M1751" s="110">
        <v>47</v>
      </c>
      <c r="N1751" s="110">
        <v>41.9</v>
      </c>
      <c r="O1751" s="110">
        <v>13</v>
      </c>
      <c r="P1751" s="110">
        <v>19.7</v>
      </c>
      <c r="Q1751" s="110">
        <v>23.1</v>
      </c>
    </row>
    <row r="1752" spans="1:17" ht="51" x14ac:dyDescent="0.2">
      <c r="A1752" s="108" t="s">
        <v>2620</v>
      </c>
      <c r="B1752" s="110">
        <v>455</v>
      </c>
      <c r="C1752" s="110">
        <v>123</v>
      </c>
      <c r="D1752" s="110">
        <v>27</v>
      </c>
      <c r="E1752" s="110">
        <v>43.1</v>
      </c>
      <c r="F1752" s="110">
        <v>31</v>
      </c>
      <c r="G1752" s="110">
        <v>6.8</v>
      </c>
      <c r="H1752" s="110">
        <v>51.6</v>
      </c>
      <c r="I1752" s="110">
        <v>95</v>
      </c>
      <c r="J1752" s="110">
        <v>20.9</v>
      </c>
      <c r="K1752" s="110">
        <v>41.1</v>
      </c>
      <c r="L1752" s="110">
        <v>154</v>
      </c>
      <c r="M1752" s="110">
        <v>33.799999999999997</v>
      </c>
      <c r="N1752" s="110">
        <v>48.7</v>
      </c>
      <c r="O1752" s="110">
        <v>52</v>
      </c>
      <c r="P1752" s="110">
        <v>11.4</v>
      </c>
      <c r="Q1752" s="110">
        <v>50</v>
      </c>
    </row>
    <row r="1753" spans="1:17" ht="51" x14ac:dyDescent="0.2">
      <c r="A1753" s="108" t="s">
        <v>2621</v>
      </c>
      <c r="B1753" s="110">
        <v>733</v>
      </c>
      <c r="C1753" s="110">
        <v>203</v>
      </c>
      <c r="D1753" s="110">
        <v>27.7</v>
      </c>
      <c r="E1753" s="110">
        <v>40.4</v>
      </c>
      <c r="F1753" s="110">
        <v>49</v>
      </c>
      <c r="G1753" s="110">
        <v>6.7</v>
      </c>
      <c r="H1753" s="110">
        <v>42.9</v>
      </c>
      <c r="I1753" s="110">
        <v>168</v>
      </c>
      <c r="J1753" s="110">
        <v>22.9</v>
      </c>
      <c r="K1753" s="110">
        <v>47</v>
      </c>
      <c r="L1753" s="110">
        <v>238</v>
      </c>
      <c r="M1753" s="110">
        <v>32.5</v>
      </c>
      <c r="N1753" s="110">
        <v>54.2</v>
      </c>
      <c r="O1753" s="110">
        <v>75</v>
      </c>
      <c r="P1753" s="110">
        <v>10.199999999999999</v>
      </c>
      <c r="Q1753" s="110">
        <v>41.3</v>
      </c>
    </row>
    <row r="1754" spans="1:17" ht="51" x14ac:dyDescent="0.2">
      <c r="A1754" s="108" t="s">
        <v>2622</v>
      </c>
      <c r="B1754" s="110">
        <v>572</v>
      </c>
      <c r="C1754" s="110">
        <v>153</v>
      </c>
      <c r="D1754" s="110">
        <v>26.7</v>
      </c>
      <c r="E1754" s="110">
        <v>43.8</v>
      </c>
      <c r="F1754" s="110">
        <v>34</v>
      </c>
      <c r="G1754" s="110">
        <v>5.9</v>
      </c>
      <c r="H1754" s="110">
        <v>50</v>
      </c>
      <c r="I1754" s="110">
        <v>139</v>
      </c>
      <c r="J1754" s="110">
        <v>24.3</v>
      </c>
      <c r="K1754" s="110">
        <v>49.6</v>
      </c>
      <c r="L1754" s="110">
        <v>180</v>
      </c>
      <c r="M1754" s="110">
        <v>31.5</v>
      </c>
      <c r="N1754" s="110">
        <v>50.6</v>
      </c>
      <c r="O1754" s="110">
        <v>66</v>
      </c>
      <c r="P1754" s="110">
        <v>11.5</v>
      </c>
      <c r="Q1754" s="110">
        <v>45.5</v>
      </c>
    </row>
    <row r="1755" spans="1:17" ht="51" x14ac:dyDescent="0.2">
      <c r="A1755" s="108" t="s">
        <v>2623</v>
      </c>
      <c r="B1755" s="110">
        <v>247</v>
      </c>
      <c r="C1755" s="110">
        <v>54</v>
      </c>
      <c r="D1755" s="110">
        <v>21.9</v>
      </c>
      <c r="E1755" s="110">
        <v>53.7</v>
      </c>
      <c r="F1755" s="110">
        <v>19</v>
      </c>
      <c r="G1755" s="110">
        <v>7.7</v>
      </c>
      <c r="H1755" s="110">
        <v>47.4</v>
      </c>
      <c r="I1755" s="110">
        <v>53</v>
      </c>
      <c r="J1755" s="110">
        <v>21.5</v>
      </c>
      <c r="K1755" s="110">
        <v>50.9</v>
      </c>
      <c r="L1755" s="110">
        <v>91</v>
      </c>
      <c r="M1755" s="110">
        <v>36.799999999999997</v>
      </c>
      <c r="N1755" s="110">
        <v>42.9</v>
      </c>
      <c r="O1755" s="110">
        <v>30</v>
      </c>
      <c r="P1755" s="110">
        <v>12.1</v>
      </c>
      <c r="Q1755" s="110">
        <v>43.3</v>
      </c>
    </row>
    <row r="1756" spans="1:17" ht="63.75" x14ac:dyDescent="0.2">
      <c r="A1756" s="108" t="s">
        <v>2624</v>
      </c>
      <c r="B1756" s="109">
        <v>1349</v>
      </c>
      <c r="C1756" s="110">
        <v>257</v>
      </c>
      <c r="D1756" s="110">
        <v>19.100000000000001</v>
      </c>
      <c r="E1756" s="110">
        <v>51.8</v>
      </c>
      <c r="F1756" s="110">
        <v>59</v>
      </c>
      <c r="G1756" s="110">
        <v>4.4000000000000004</v>
      </c>
      <c r="H1756" s="110">
        <v>50.8</v>
      </c>
      <c r="I1756" s="110">
        <v>261</v>
      </c>
      <c r="J1756" s="110">
        <v>19.3</v>
      </c>
      <c r="K1756" s="110">
        <v>49</v>
      </c>
      <c r="L1756" s="110">
        <v>479</v>
      </c>
      <c r="M1756" s="110">
        <v>35.5</v>
      </c>
      <c r="N1756" s="110">
        <v>49.1</v>
      </c>
      <c r="O1756" s="110">
        <v>293</v>
      </c>
      <c r="P1756" s="110">
        <v>21.7</v>
      </c>
      <c r="Q1756" s="110">
        <v>47.8</v>
      </c>
    </row>
    <row r="1757" spans="1:17" ht="51" x14ac:dyDescent="0.2">
      <c r="A1757" s="108" t="s">
        <v>2625</v>
      </c>
      <c r="B1757" s="110">
        <v>462</v>
      </c>
      <c r="C1757" s="110">
        <v>127</v>
      </c>
      <c r="D1757" s="110">
        <v>27.5</v>
      </c>
      <c r="E1757" s="110">
        <v>42.5</v>
      </c>
      <c r="F1757" s="110">
        <v>43</v>
      </c>
      <c r="G1757" s="110">
        <v>9.3000000000000007</v>
      </c>
      <c r="H1757" s="110">
        <v>39.5</v>
      </c>
      <c r="I1757" s="110">
        <v>103</v>
      </c>
      <c r="J1757" s="110">
        <v>22.3</v>
      </c>
      <c r="K1757" s="110">
        <v>45.6</v>
      </c>
      <c r="L1757" s="110">
        <v>143</v>
      </c>
      <c r="M1757" s="110">
        <v>31</v>
      </c>
      <c r="N1757" s="110">
        <v>49.7</v>
      </c>
      <c r="O1757" s="110">
        <v>46</v>
      </c>
      <c r="P1757" s="110">
        <v>10</v>
      </c>
      <c r="Q1757" s="110">
        <v>39.1</v>
      </c>
    </row>
    <row r="1758" spans="1:17" ht="63.75" x14ac:dyDescent="0.2">
      <c r="A1758" s="108" t="s">
        <v>2626</v>
      </c>
      <c r="B1758" s="110">
        <v>286</v>
      </c>
      <c r="C1758" s="110">
        <v>68</v>
      </c>
      <c r="D1758" s="110">
        <v>23.8</v>
      </c>
      <c r="E1758" s="110">
        <v>57.4</v>
      </c>
      <c r="F1758" s="110">
        <v>19</v>
      </c>
      <c r="G1758" s="110">
        <v>6.6</v>
      </c>
      <c r="H1758" s="110">
        <v>52.6</v>
      </c>
      <c r="I1758" s="110">
        <v>59</v>
      </c>
      <c r="J1758" s="110">
        <v>20.6</v>
      </c>
      <c r="K1758" s="110">
        <v>44.1</v>
      </c>
      <c r="L1758" s="110">
        <v>96</v>
      </c>
      <c r="M1758" s="110">
        <v>33.6</v>
      </c>
      <c r="N1758" s="110">
        <v>49</v>
      </c>
      <c r="O1758" s="110">
        <v>44</v>
      </c>
      <c r="P1758" s="110">
        <v>15.4</v>
      </c>
      <c r="Q1758" s="110">
        <v>52.3</v>
      </c>
    </row>
    <row r="1759" spans="1:17" ht="51" x14ac:dyDescent="0.2">
      <c r="A1759" s="108" t="s">
        <v>2627</v>
      </c>
      <c r="B1759" s="110">
        <v>442</v>
      </c>
      <c r="C1759" s="110">
        <v>102</v>
      </c>
      <c r="D1759" s="110">
        <v>23.1</v>
      </c>
      <c r="E1759" s="110">
        <v>56.9</v>
      </c>
      <c r="F1759" s="110">
        <v>21</v>
      </c>
      <c r="G1759" s="110">
        <v>4.8</v>
      </c>
      <c r="H1759" s="110">
        <v>38.1</v>
      </c>
      <c r="I1759" s="110">
        <v>83</v>
      </c>
      <c r="J1759" s="110">
        <v>18.8</v>
      </c>
      <c r="K1759" s="110">
        <v>50.6</v>
      </c>
      <c r="L1759" s="110">
        <v>167</v>
      </c>
      <c r="M1759" s="110">
        <v>37.799999999999997</v>
      </c>
      <c r="N1759" s="110">
        <v>45.5</v>
      </c>
      <c r="O1759" s="110">
        <v>69</v>
      </c>
      <c r="P1759" s="110">
        <v>15.6</v>
      </c>
      <c r="Q1759" s="110">
        <v>52.2</v>
      </c>
    </row>
    <row r="1760" spans="1:17" ht="63.75" x14ac:dyDescent="0.2">
      <c r="A1760" s="108" t="s">
        <v>2628</v>
      </c>
      <c r="B1760" s="110">
        <v>717</v>
      </c>
      <c r="C1760" s="110">
        <v>152</v>
      </c>
      <c r="D1760" s="110">
        <v>21.2</v>
      </c>
      <c r="E1760" s="110">
        <v>43.4</v>
      </c>
      <c r="F1760" s="110">
        <v>55</v>
      </c>
      <c r="G1760" s="110">
        <v>7.7</v>
      </c>
      <c r="H1760" s="110">
        <v>45.5</v>
      </c>
      <c r="I1760" s="110">
        <v>140</v>
      </c>
      <c r="J1760" s="110">
        <v>19.5</v>
      </c>
      <c r="K1760" s="110">
        <v>50</v>
      </c>
      <c r="L1760" s="110">
        <v>277</v>
      </c>
      <c r="M1760" s="110">
        <v>38.6</v>
      </c>
      <c r="N1760" s="110">
        <v>50.5</v>
      </c>
      <c r="O1760" s="110">
        <v>93</v>
      </c>
      <c r="P1760" s="110">
        <v>13</v>
      </c>
      <c r="Q1760" s="110">
        <v>48.4</v>
      </c>
    </row>
    <row r="1761" spans="1:17" ht="63.75" x14ac:dyDescent="0.2">
      <c r="A1761" s="108" t="s">
        <v>2629</v>
      </c>
      <c r="B1761" s="110">
        <v>185</v>
      </c>
      <c r="C1761" s="110">
        <v>39</v>
      </c>
      <c r="D1761" s="110">
        <v>21.1</v>
      </c>
      <c r="E1761" s="110">
        <v>46.2</v>
      </c>
      <c r="F1761" s="110">
        <v>5</v>
      </c>
      <c r="G1761" s="110">
        <v>2.7</v>
      </c>
      <c r="H1761" s="110">
        <v>20</v>
      </c>
      <c r="I1761" s="110">
        <v>42</v>
      </c>
      <c r="J1761" s="110">
        <v>22.7</v>
      </c>
      <c r="K1761" s="110">
        <v>45.2</v>
      </c>
      <c r="L1761" s="110">
        <v>57</v>
      </c>
      <c r="M1761" s="110">
        <v>30.8</v>
      </c>
      <c r="N1761" s="110">
        <v>42.1</v>
      </c>
      <c r="O1761" s="110">
        <v>42</v>
      </c>
      <c r="P1761" s="110">
        <v>22.7</v>
      </c>
      <c r="Q1761" s="110">
        <v>50</v>
      </c>
    </row>
    <row r="1762" spans="1:17" ht="63.75" x14ac:dyDescent="0.2">
      <c r="A1762" s="108" t="s">
        <v>2630</v>
      </c>
      <c r="B1762" s="110">
        <v>447</v>
      </c>
      <c r="C1762" s="110">
        <v>122</v>
      </c>
      <c r="D1762" s="110">
        <v>27.3</v>
      </c>
      <c r="E1762" s="110">
        <v>48.4</v>
      </c>
      <c r="F1762" s="110">
        <v>33</v>
      </c>
      <c r="G1762" s="110">
        <v>7.4</v>
      </c>
      <c r="H1762" s="110">
        <v>30.3</v>
      </c>
      <c r="I1762" s="110">
        <v>96</v>
      </c>
      <c r="J1762" s="110">
        <v>21.5</v>
      </c>
      <c r="K1762" s="110">
        <v>52.1</v>
      </c>
      <c r="L1762" s="110">
        <v>156</v>
      </c>
      <c r="M1762" s="110">
        <v>34.9</v>
      </c>
      <c r="N1762" s="110">
        <v>46.2</v>
      </c>
      <c r="O1762" s="110">
        <v>40</v>
      </c>
      <c r="P1762" s="110">
        <v>8.9</v>
      </c>
      <c r="Q1762" s="110">
        <v>40</v>
      </c>
    </row>
    <row r="1763" spans="1:17" ht="63.75" x14ac:dyDescent="0.2">
      <c r="A1763" s="108" t="s">
        <v>2631</v>
      </c>
      <c r="B1763" s="110">
        <v>405</v>
      </c>
      <c r="C1763" s="110">
        <v>105</v>
      </c>
      <c r="D1763" s="110">
        <v>25.9</v>
      </c>
      <c r="E1763" s="110">
        <v>50.5</v>
      </c>
      <c r="F1763" s="110">
        <v>36</v>
      </c>
      <c r="G1763" s="110">
        <v>8.9</v>
      </c>
      <c r="H1763" s="110">
        <v>44.4</v>
      </c>
      <c r="I1763" s="110">
        <v>78</v>
      </c>
      <c r="J1763" s="110">
        <v>19.3</v>
      </c>
      <c r="K1763" s="110">
        <v>44.9</v>
      </c>
      <c r="L1763" s="110">
        <v>148</v>
      </c>
      <c r="M1763" s="110">
        <v>36.5</v>
      </c>
      <c r="N1763" s="110">
        <v>45.9</v>
      </c>
      <c r="O1763" s="110">
        <v>38</v>
      </c>
      <c r="P1763" s="110">
        <v>9.4</v>
      </c>
      <c r="Q1763" s="110">
        <v>47.4</v>
      </c>
    </row>
    <row r="1764" spans="1:17" ht="51" x14ac:dyDescent="0.2">
      <c r="A1764" s="108" t="s">
        <v>2632</v>
      </c>
      <c r="B1764" s="110">
        <v>378</v>
      </c>
      <c r="C1764" s="110">
        <v>62</v>
      </c>
      <c r="D1764" s="110">
        <v>16.399999999999999</v>
      </c>
      <c r="E1764" s="110">
        <v>56.5</v>
      </c>
      <c r="F1764" s="110">
        <v>21</v>
      </c>
      <c r="G1764" s="110">
        <v>5.6</v>
      </c>
      <c r="H1764" s="110">
        <v>47.6</v>
      </c>
      <c r="I1764" s="110">
        <v>56</v>
      </c>
      <c r="J1764" s="110">
        <v>14.8</v>
      </c>
      <c r="K1764" s="110">
        <v>50</v>
      </c>
      <c r="L1764" s="110">
        <v>167</v>
      </c>
      <c r="M1764" s="110">
        <v>44.2</v>
      </c>
      <c r="N1764" s="110">
        <v>49.1</v>
      </c>
      <c r="O1764" s="110">
        <v>72</v>
      </c>
      <c r="P1764" s="110">
        <v>19</v>
      </c>
      <c r="Q1764" s="110">
        <v>47.2</v>
      </c>
    </row>
    <row r="1765" spans="1:17" ht="63.75" x14ac:dyDescent="0.2">
      <c r="A1765" s="108" t="s">
        <v>2633</v>
      </c>
      <c r="B1765" s="110">
        <v>443</v>
      </c>
      <c r="C1765" s="110">
        <v>96</v>
      </c>
      <c r="D1765" s="110">
        <v>21.7</v>
      </c>
      <c r="E1765" s="110">
        <v>49</v>
      </c>
      <c r="F1765" s="110">
        <v>43</v>
      </c>
      <c r="G1765" s="110">
        <v>9.6999999999999993</v>
      </c>
      <c r="H1765" s="110">
        <v>55.8</v>
      </c>
      <c r="I1765" s="110">
        <v>78</v>
      </c>
      <c r="J1765" s="110">
        <v>17.600000000000001</v>
      </c>
      <c r="K1765" s="110">
        <v>44.9</v>
      </c>
      <c r="L1765" s="110">
        <v>157</v>
      </c>
      <c r="M1765" s="110">
        <v>35.4</v>
      </c>
      <c r="N1765" s="110">
        <v>47.8</v>
      </c>
      <c r="O1765" s="110">
        <v>69</v>
      </c>
      <c r="P1765" s="110">
        <v>15.6</v>
      </c>
      <c r="Q1765" s="110">
        <v>47.8</v>
      </c>
    </row>
    <row r="1766" spans="1:17" ht="51" x14ac:dyDescent="0.2">
      <c r="A1766" s="108" t="s">
        <v>2634</v>
      </c>
      <c r="B1766" s="110">
        <v>247</v>
      </c>
      <c r="C1766" s="110">
        <v>56</v>
      </c>
      <c r="D1766" s="110">
        <v>22.7</v>
      </c>
      <c r="E1766" s="110">
        <v>42.9</v>
      </c>
      <c r="F1766" s="110">
        <v>16</v>
      </c>
      <c r="G1766" s="110">
        <v>6.5</v>
      </c>
      <c r="H1766" s="110">
        <v>37.5</v>
      </c>
      <c r="I1766" s="110">
        <v>44</v>
      </c>
      <c r="J1766" s="110">
        <v>17.8</v>
      </c>
      <c r="K1766" s="110">
        <v>45.5</v>
      </c>
      <c r="L1766" s="110">
        <v>99</v>
      </c>
      <c r="M1766" s="110">
        <v>40.1</v>
      </c>
      <c r="N1766" s="110">
        <v>52.5</v>
      </c>
      <c r="O1766" s="110">
        <v>32</v>
      </c>
      <c r="P1766" s="110">
        <v>13</v>
      </c>
      <c r="Q1766" s="110">
        <v>43.8</v>
      </c>
    </row>
    <row r="1767" spans="1:17" ht="63.75" x14ac:dyDescent="0.2">
      <c r="A1767" s="108" t="s">
        <v>2635</v>
      </c>
      <c r="B1767" s="110">
        <v>398</v>
      </c>
      <c r="C1767" s="110">
        <v>95</v>
      </c>
      <c r="D1767" s="110">
        <v>23.9</v>
      </c>
      <c r="E1767" s="110">
        <v>45.3</v>
      </c>
      <c r="F1767" s="110">
        <v>33</v>
      </c>
      <c r="G1767" s="110">
        <v>8.3000000000000007</v>
      </c>
      <c r="H1767" s="110">
        <v>42.4</v>
      </c>
      <c r="I1767" s="110">
        <v>81</v>
      </c>
      <c r="J1767" s="110">
        <v>20.399999999999999</v>
      </c>
      <c r="K1767" s="110">
        <v>39.5</v>
      </c>
      <c r="L1767" s="110">
        <v>143</v>
      </c>
      <c r="M1767" s="110">
        <v>35.9</v>
      </c>
      <c r="N1767" s="110">
        <v>49</v>
      </c>
      <c r="O1767" s="110">
        <v>46</v>
      </c>
      <c r="P1767" s="110">
        <v>11.6</v>
      </c>
      <c r="Q1767" s="110">
        <v>47.8</v>
      </c>
    </row>
    <row r="1768" spans="1:17" ht="51" x14ac:dyDescent="0.2">
      <c r="A1768" s="108" t="s">
        <v>2636</v>
      </c>
      <c r="B1768" s="110">
        <v>722</v>
      </c>
      <c r="C1768" s="110">
        <v>154</v>
      </c>
      <c r="D1768" s="110">
        <v>21.3</v>
      </c>
      <c r="E1768" s="110">
        <v>53.2</v>
      </c>
      <c r="F1768" s="110">
        <v>36</v>
      </c>
      <c r="G1768" s="110">
        <v>5</v>
      </c>
      <c r="H1768" s="110">
        <v>41.7</v>
      </c>
      <c r="I1768" s="110">
        <v>136</v>
      </c>
      <c r="J1768" s="110">
        <v>18.8</v>
      </c>
      <c r="K1768" s="110">
        <v>50.7</v>
      </c>
      <c r="L1768" s="110">
        <v>276</v>
      </c>
      <c r="M1768" s="110">
        <v>38.200000000000003</v>
      </c>
      <c r="N1768" s="110">
        <v>47.5</v>
      </c>
      <c r="O1768" s="110">
        <v>120</v>
      </c>
      <c r="P1768" s="110">
        <v>16.600000000000001</v>
      </c>
      <c r="Q1768" s="110">
        <v>42.5</v>
      </c>
    </row>
    <row r="1769" spans="1:17" ht="51" x14ac:dyDescent="0.2">
      <c r="A1769" s="108" t="s">
        <v>2637</v>
      </c>
      <c r="B1769" s="110">
        <v>430</v>
      </c>
      <c r="C1769" s="110">
        <v>105</v>
      </c>
      <c r="D1769" s="110">
        <v>24.4</v>
      </c>
      <c r="E1769" s="110">
        <v>48.6</v>
      </c>
      <c r="F1769" s="110">
        <v>34</v>
      </c>
      <c r="G1769" s="110">
        <v>7.9</v>
      </c>
      <c r="H1769" s="110">
        <v>55.9</v>
      </c>
      <c r="I1769" s="110">
        <v>78</v>
      </c>
      <c r="J1769" s="110">
        <v>18.100000000000001</v>
      </c>
      <c r="K1769" s="110">
        <v>50</v>
      </c>
      <c r="L1769" s="110">
        <v>147</v>
      </c>
      <c r="M1769" s="110">
        <v>34.200000000000003</v>
      </c>
      <c r="N1769" s="110">
        <v>47.6</v>
      </c>
      <c r="O1769" s="110">
        <v>66</v>
      </c>
      <c r="P1769" s="110">
        <v>15.3</v>
      </c>
      <c r="Q1769" s="110">
        <v>40.9</v>
      </c>
    </row>
    <row r="1770" spans="1:17" ht="63.75" x14ac:dyDescent="0.2">
      <c r="A1770" s="108" t="s">
        <v>2638</v>
      </c>
      <c r="B1770" s="110">
        <v>721</v>
      </c>
      <c r="C1770" s="110">
        <v>200</v>
      </c>
      <c r="D1770" s="110">
        <v>27.7</v>
      </c>
      <c r="E1770" s="110">
        <v>45.5</v>
      </c>
      <c r="F1770" s="110">
        <v>37</v>
      </c>
      <c r="G1770" s="110">
        <v>5.0999999999999996</v>
      </c>
      <c r="H1770" s="110">
        <v>29.7</v>
      </c>
      <c r="I1770" s="110">
        <v>129</v>
      </c>
      <c r="J1770" s="110">
        <v>17.899999999999999</v>
      </c>
      <c r="K1770" s="110">
        <v>45.7</v>
      </c>
      <c r="L1770" s="110">
        <v>218</v>
      </c>
      <c r="M1770" s="110">
        <v>30.2</v>
      </c>
      <c r="N1770" s="110">
        <v>52.8</v>
      </c>
      <c r="O1770" s="110">
        <v>137</v>
      </c>
      <c r="P1770" s="110">
        <v>19</v>
      </c>
      <c r="Q1770" s="110">
        <v>48.2</v>
      </c>
    </row>
    <row r="1771" spans="1:17" ht="51" x14ac:dyDescent="0.2">
      <c r="A1771" s="108" t="s">
        <v>2639</v>
      </c>
      <c r="B1771" s="110">
        <v>219</v>
      </c>
      <c r="C1771" s="110">
        <v>61</v>
      </c>
      <c r="D1771" s="110">
        <v>27.9</v>
      </c>
      <c r="E1771" s="110">
        <v>57.4</v>
      </c>
      <c r="F1771" s="110">
        <v>19</v>
      </c>
      <c r="G1771" s="110">
        <v>8.6999999999999993</v>
      </c>
      <c r="H1771" s="110">
        <v>57.9</v>
      </c>
      <c r="I1771" s="110">
        <v>45</v>
      </c>
      <c r="J1771" s="110">
        <v>20.5</v>
      </c>
      <c r="K1771" s="110">
        <v>42.2</v>
      </c>
      <c r="L1771" s="110">
        <v>62</v>
      </c>
      <c r="M1771" s="110">
        <v>28.3</v>
      </c>
      <c r="N1771" s="110">
        <v>46.8</v>
      </c>
      <c r="O1771" s="110">
        <v>32</v>
      </c>
      <c r="P1771" s="110">
        <v>14.6</v>
      </c>
      <c r="Q1771" s="110">
        <v>50</v>
      </c>
    </row>
    <row r="1772" spans="1:17" ht="63.75" x14ac:dyDescent="0.2">
      <c r="A1772" s="108" t="s">
        <v>2640</v>
      </c>
      <c r="B1772" s="110">
        <v>119</v>
      </c>
      <c r="C1772" s="110">
        <v>28</v>
      </c>
      <c r="D1772" s="110">
        <v>23.5</v>
      </c>
      <c r="E1772" s="110">
        <v>50</v>
      </c>
      <c r="F1772" s="110">
        <v>5</v>
      </c>
      <c r="G1772" s="110">
        <v>4.2</v>
      </c>
      <c r="H1772" s="110">
        <v>60</v>
      </c>
      <c r="I1772" s="110">
        <v>24</v>
      </c>
      <c r="J1772" s="110">
        <v>20.2</v>
      </c>
      <c r="K1772" s="110">
        <v>54.2</v>
      </c>
      <c r="L1772" s="110">
        <v>46</v>
      </c>
      <c r="M1772" s="110">
        <v>38.700000000000003</v>
      </c>
      <c r="N1772" s="110">
        <v>47.8</v>
      </c>
      <c r="O1772" s="110">
        <v>16</v>
      </c>
      <c r="P1772" s="110">
        <v>13.4</v>
      </c>
      <c r="Q1772" s="110">
        <v>43.8</v>
      </c>
    </row>
    <row r="1773" spans="1:17" ht="63.75" x14ac:dyDescent="0.2">
      <c r="A1773" s="108" t="s">
        <v>2641</v>
      </c>
      <c r="B1773" s="110">
        <v>531</v>
      </c>
      <c r="C1773" s="110">
        <v>110</v>
      </c>
      <c r="D1773" s="110">
        <v>20.7</v>
      </c>
      <c r="E1773" s="110">
        <v>47.3</v>
      </c>
      <c r="F1773" s="110">
        <v>35</v>
      </c>
      <c r="G1773" s="110">
        <v>6.6</v>
      </c>
      <c r="H1773" s="110">
        <v>31.4</v>
      </c>
      <c r="I1773" s="110">
        <v>113</v>
      </c>
      <c r="J1773" s="110">
        <v>21.3</v>
      </c>
      <c r="K1773" s="110">
        <v>44.2</v>
      </c>
      <c r="L1773" s="110">
        <v>168</v>
      </c>
      <c r="M1773" s="110">
        <v>31.6</v>
      </c>
      <c r="N1773" s="110">
        <v>36.299999999999997</v>
      </c>
      <c r="O1773" s="110">
        <v>105</v>
      </c>
      <c r="P1773" s="110">
        <v>19.8</v>
      </c>
      <c r="Q1773" s="110">
        <v>52.4</v>
      </c>
    </row>
    <row r="1774" spans="1:17" ht="51" x14ac:dyDescent="0.2">
      <c r="A1774" s="108" t="s">
        <v>2642</v>
      </c>
      <c r="B1774" s="110">
        <v>192</v>
      </c>
      <c r="C1774" s="110">
        <v>36</v>
      </c>
      <c r="D1774" s="110">
        <v>18.8</v>
      </c>
      <c r="E1774" s="110">
        <v>38.9</v>
      </c>
      <c r="F1774" s="110">
        <v>8</v>
      </c>
      <c r="G1774" s="110">
        <v>4.2</v>
      </c>
      <c r="H1774" s="110">
        <v>12.5</v>
      </c>
      <c r="I1774" s="110">
        <v>32</v>
      </c>
      <c r="J1774" s="110">
        <v>16.7</v>
      </c>
      <c r="K1774" s="110">
        <v>40.6</v>
      </c>
      <c r="L1774" s="110">
        <v>68</v>
      </c>
      <c r="M1774" s="110">
        <v>35.4</v>
      </c>
      <c r="N1774" s="110">
        <v>45.6</v>
      </c>
      <c r="O1774" s="110">
        <v>48</v>
      </c>
      <c r="P1774" s="110">
        <v>25</v>
      </c>
      <c r="Q1774" s="110">
        <v>50</v>
      </c>
    </row>
    <row r="1775" spans="1:17" ht="51" x14ac:dyDescent="0.2">
      <c r="A1775" s="108" t="s">
        <v>2643</v>
      </c>
      <c r="B1775" s="110">
        <v>217</v>
      </c>
      <c r="C1775" s="110">
        <v>50</v>
      </c>
      <c r="D1775" s="110">
        <v>23</v>
      </c>
      <c r="E1775" s="110">
        <v>42</v>
      </c>
      <c r="F1775" s="110">
        <v>12</v>
      </c>
      <c r="G1775" s="110">
        <v>5.5</v>
      </c>
      <c r="H1775" s="110">
        <v>33.299999999999997</v>
      </c>
      <c r="I1775" s="110">
        <v>43</v>
      </c>
      <c r="J1775" s="110">
        <v>19.8</v>
      </c>
      <c r="K1775" s="110">
        <v>55.8</v>
      </c>
      <c r="L1775" s="110">
        <v>72</v>
      </c>
      <c r="M1775" s="110">
        <v>33.200000000000003</v>
      </c>
      <c r="N1775" s="110">
        <v>50</v>
      </c>
      <c r="O1775" s="110">
        <v>40</v>
      </c>
      <c r="P1775" s="110">
        <v>18.399999999999999</v>
      </c>
      <c r="Q1775" s="110">
        <v>50</v>
      </c>
    </row>
    <row r="1776" spans="1:17" ht="76.5" x14ac:dyDescent="0.2">
      <c r="A1776" s="108" t="s">
        <v>2644</v>
      </c>
      <c r="B1776" s="110">
        <v>313</v>
      </c>
      <c r="C1776" s="110">
        <v>71</v>
      </c>
      <c r="D1776" s="110">
        <v>22.7</v>
      </c>
      <c r="E1776" s="110">
        <v>57.7</v>
      </c>
      <c r="F1776" s="110">
        <v>23</v>
      </c>
      <c r="G1776" s="110">
        <v>7.3</v>
      </c>
      <c r="H1776" s="110">
        <v>34.799999999999997</v>
      </c>
      <c r="I1776" s="110">
        <v>58</v>
      </c>
      <c r="J1776" s="110">
        <v>18.5</v>
      </c>
      <c r="K1776" s="110">
        <v>44.8</v>
      </c>
      <c r="L1776" s="110">
        <v>107</v>
      </c>
      <c r="M1776" s="110">
        <v>34.200000000000003</v>
      </c>
      <c r="N1776" s="110">
        <v>49.5</v>
      </c>
      <c r="O1776" s="110">
        <v>54</v>
      </c>
      <c r="P1776" s="110">
        <v>17.3</v>
      </c>
      <c r="Q1776" s="110">
        <v>48.1</v>
      </c>
    </row>
    <row r="1777" spans="1:17" ht="51" x14ac:dyDescent="0.2">
      <c r="A1777" s="108" t="s">
        <v>2645</v>
      </c>
      <c r="B1777" s="110">
        <v>204</v>
      </c>
      <c r="C1777" s="110">
        <v>49</v>
      </c>
      <c r="D1777" s="110">
        <v>24</v>
      </c>
      <c r="E1777" s="110">
        <v>40.799999999999997</v>
      </c>
      <c r="F1777" s="110">
        <v>11</v>
      </c>
      <c r="G1777" s="110">
        <v>5.4</v>
      </c>
      <c r="H1777" s="110">
        <v>36.4</v>
      </c>
      <c r="I1777" s="110">
        <v>40</v>
      </c>
      <c r="J1777" s="110">
        <v>19.600000000000001</v>
      </c>
      <c r="K1777" s="110">
        <v>55</v>
      </c>
      <c r="L1777" s="110">
        <v>66</v>
      </c>
      <c r="M1777" s="110">
        <v>32.4</v>
      </c>
      <c r="N1777" s="110">
        <v>48.5</v>
      </c>
      <c r="O1777" s="110">
        <v>38</v>
      </c>
      <c r="P1777" s="110">
        <v>18.600000000000001</v>
      </c>
      <c r="Q1777" s="110">
        <v>52.6</v>
      </c>
    </row>
    <row r="1778" spans="1:17" ht="51" x14ac:dyDescent="0.2">
      <c r="A1778" s="108" t="s">
        <v>2646</v>
      </c>
      <c r="B1778" s="110">
        <v>490</v>
      </c>
      <c r="C1778" s="110">
        <v>144</v>
      </c>
      <c r="D1778" s="110">
        <v>29.4</v>
      </c>
      <c r="E1778" s="110">
        <v>48.6</v>
      </c>
      <c r="F1778" s="110">
        <v>22</v>
      </c>
      <c r="G1778" s="110">
        <v>4.5</v>
      </c>
      <c r="H1778" s="110">
        <v>36.4</v>
      </c>
      <c r="I1778" s="110">
        <v>101</v>
      </c>
      <c r="J1778" s="110">
        <v>20.6</v>
      </c>
      <c r="K1778" s="110">
        <v>52.5</v>
      </c>
      <c r="L1778" s="110">
        <v>163</v>
      </c>
      <c r="M1778" s="110">
        <v>33.299999999999997</v>
      </c>
      <c r="N1778" s="110">
        <v>45.4</v>
      </c>
      <c r="O1778" s="110">
        <v>60</v>
      </c>
      <c r="P1778" s="110">
        <v>12.2</v>
      </c>
      <c r="Q1778" s="110">
        <v>45</v>
      </c>
    </row>
    <row r="1779" spans="1:17" ht="63.75" x14ac:dyDescent="0.2">
      <c r="A1779" s="108" t="s">
        <v>2647</v>
      </c>
      <c r="B1779" s="110">
        <v>390</v>
      </c>
      <c r="C1779" s="110">
        <v>95</v>
      </c>
      <c r="D1779" s="110">
        <v>24.4</v>
      </c>
      <c r="E1779" s="110">
        <v>50.5</v>
      </c>
      <c r="F1779" s="110">
        <v>25</v>
      </c>
      <c r="G1779" s="110">
        <v>6.4</v>
      </c>
      <c r="H1779" s="110">
        <v>44</v>
      </c>
      <c r="I1779" s="110">
        <v>75</v>
      </c>
      <c r="J1779" s="110">
        <v>19.2</v>
      </c>
      <c r="K1779" s="110">
        <v>48</v>
      </c>
      <c r="L1779" s="110">
        <v>127</v>
      </c>
      <c r="M1779" s="110">
        <v>32.6</v>
      </c>
      <c r="N1779" s="110">
        <v>45.7</v>
      </c>
      <c r="O1779" s="110">
        <v>68</v>
      </c>
      <c r="P1779" s="110">
        <v>17.399999999999999</v>
      </c>
      <c r="Q1779" s="110">
        <v>52.9</v>
      </c>
    </row>
    <row r="1780" spans="1:17" ht="63.75" x14ac:dyDescent="0.2">
      <c r="A1780" s="108" t="s">
        <v>2648</v>
      </c>
      <c r="B1780" s="110">
        <v>233</v>
      </c>
      <c r="C1780" s="110">
        <v>43</v>
      </c>
      <c r="D1780" s="110">
        <v>18.5</v>
      </c>
      <c r="E1780" s="110">
        <v>46.5</v>
      </c>
      <c r="F1780" s="110">
        <v>15</v>
      </c>
      <c r="G1780" s="110">
        <v>6.4</v>
      </c>
      <c r="H1780" s="110">
        <v>53.3</v>
      </c>
      <c r="I1780" s="110">
        <v>44</v>
      </c>
      <c r="J1780" s="110">
        <v>18.899999999999999</v>
      </c>
      <c r="K1780" s="110">
        <v>50</v>
      </c>
      <c r="L1780" s="110">
        <v>92</v>
      </c>
      <c r="M1780" s="110">
        <v>39.5</v>
      </c>
      <c r="N1780" s="110">
        <v>50</v>
      </c>
      <c r="O1780" s="110">
        <v>39</v>
      </c>
      <c r="P1780" s="110">
        <v>16.7</v>
      </c>
      <c r="Q1780" s="110">
        <v>41</v>
      </c>
    </row>
    <row r="1781" spans="1:17" ht="63.75" x14ac:dyDescent="0.2">
      <c r="A1781" s="108" t="s">
        <v>2649</v>
      </c>
      <c r="B1781" s="110">
        <v>819</v>
      </c>
      <c r="C1781" s="110">
        <v>229</v>
      </c>
      <c r="D1781" s="110">
        <v>28</v>
      </c>
      <c r="E1781" s="110">
        <v>43.2</v>
      </c>
      <c r="F1781" s="110">
        <v>39</v>
      </c>
      <c r="G1781" s="110">
        <v>4.8</v>
      </c>
      <c r="H1781" s="110">
        <v>51.3</v>
      </c>
      <c r="I1781" s="110">
        <v>176</v>
      </c>
      <c r="J1781" s="110">
        <v>21.5</v>
      </c>
      <c r="K1781" s="110">
        <v>51.1</v>
      </c>
      <c r="L1781" s="110">
        <v>263</v>
      </c>
      <c r="M1781" s="110">
        <v>32.1</v>
      </c>
      <c r="N1781" s="110">
        <v>47.5</v>
      </c>
      <c r="O1781" s="110">
        <v>112</v>
      </c>
      <c r="P1781" s="110">
        <v>13.7</v>
      </c>
      <c r="Q1781" s="110">
        <v>43.8</v>
      </c>
    </row>
    <row r="1782" spans="1:17" ht="51" x14ac:dyDescent="0.2">
      <c r="A1782" s="108" t="s">
        <v>2650</v>
      </c>
      <c r="B1782" s="110">
        <v>868</v>
      </c>
      <c r="C1782" s="110">
        <v>204</v>
      </c>
      <c r="D1782" s="110">
        <v>23.5</v>
      </c>
      <c r="E1782" s="110">
        <v>53.9</v>
      </c>
      <c r="F1782" s="110">
        <v>47</v>
      </c>
      <c r="G1782" s="110">
        <v>5.4</v>
      </c>
      <c r="H1782" s="110">
        <v>40.4</v>
      </c>
      <c r="I1782" s="110">
        <v>170</v>
      </c>
      <c r="J1782" s="110">
        <v>19.600000000000001</v>
      </c>
      <c r="K1782" s="110">
        <v>47.6</v>
      </c>
      <c r="L1782" s="110">
        <v>306</v>
      </c>
      <c r="M1782" s="110">
        <v>35.299999999999997</v>
      </c>
      <c r="N1782" s="110">
        <v>46.1</v>
      </c>
      <c r="O1782" s="110">
        <v>141</v>
      </c>
      <c r="P1782" s="110">
        <v>16.2</v>
      </c>
      <c r="Q1782" s="110">
        <v>51.8</v>
      </c>
    </row>
    <row r="1783" spans="1:17" ht="63.75" x14ac:dyDescent="0.2">
      <c r="A1783" s="108" t="s">
        <v>2651</v>
      </c>
      <c r="B1783" s="110">
        <v>468</v>
      </c>
      <c r="C1783" s="110">
        <v>123</v>
      </c>
      <c r="D1783" s="110">
        <v>26.3</v>
      </c>
      <c r="E1783" s="110">
        <v>55.3</v>
      </c>
      <c r="F1783" s="110">
        <v>29</v>
      </c>
      <c r="G1783" s="110">
        <v>6.2</v>
      </c>
      <c r="H1783" s="110">
        <v>34.5</v>
      </c>
      <c r="I1783" s="110">
        <v>114</v>
      </c>
      <c r="J1783" s="110">
        <v>24.4</v>
      </c>
      <c r="K1783" s="110">
        <v>50</v>
      </c>
      <c r="L1783" s="110">
        <v>124</v>
      </c>
      <c r="M1783" s="110">
        <v>26.5</v>
      </c>
      <c r="N1783" s="110">
        <v>50.8</v>
      </c>
      <c r="O1783" s="110">
        <v>78</v>
      </c>
      <c r="P1783" s="110">
        <v>16.7</v>
      </c>
      <c r="Q1783" s="110">
        <v>50</v>
      </c>
    </row>
    <row r="1784" spans="1:17" ht="51" x14ac:dyDescent="0.2">
      <c r="A1784" s="108" t="s">
        <v>2652</v>
      </c>
      <c r="B1784" s="110">
        <v>434</v>
      </c>
      <c r="C1784" s="110">
        <v>108</v>
      </c>
      <c r="D1784" s="110">
        <v>24.9</v>
      </c>
      <c r="E1784" s="110">
        <v>55.6</v>
      </c>
      <c r="F1784" s="110">
        <v>34</v>
      </c>
      <c r="G1784" s="110">
        <v>7.8</v>
      </c>
      <c r="H1784" s="110">
        <v>38.200000000000003</v>
      </c>
      <c r="I1784" s="110">
        <v>93</v>
      </c>
      <c r="J1784" s="110">
        <v>21.4</v>
      </c>
      <c r="K1784" s="110">
        <v>48.4</v>
      </c>
      <c r="L1784" s="110">
        <v>129</v>
      </c>
      <c r="M1784" s="110">
        <v>29.7</v>
      </c>
      <c r="N1784" s="110">
        <v>45</v>
      </c>
      <c r="O1784" s="110">
        <v>70</v>
      </c>
      <c r="P1784" s="110">
        <v>16.100000000000001</v>
      </c>
      <c r="Q1784" s="110">
        <v>50</v>
      </c>
    </row>
    <row r="1785" spans="1:17" ht="63.75" x14ac:dyDescent="0.2">
      <c r="A1785" s="108" t="s">
        <v>2653</v>
      </c>
      <c r="B1785" s="110">
        <v>525</v>
      </c>
      <c r="C1785" s="110">
        <v>112</v>
      </c>
      <c r="D1785" s="110">
        <v>21.3</v>
      </c>
      <c r="E1785" s="110">
        <v>42.9</v>
      </c>
      <c r="F1785" s="110">
        <v>26</v>
      </c>
      <c r="G1785" s="110">
        <v>5</v>
      </c>
      <c r="H1785" s="110">
        <v>46.2</v>
      </c>
      <c r="I1785" s="110">
        <v>112</v>
      </c>
      <c r="J1785" s="110">
        <v>21.3</v>
      </c>
      <c r="K1785" s="110">
        <v>52.7</v>
      </c>
      <c r="L1785" s="110">
        <v>196</v>
      </c>
      <c r="M1785" s="110">
        <v>37.299999999999997</v>
      </c>
      <c r="N1785" s="110">
        <v>45.4</v>
      </c>
      <c r="O1785" s="110">
        <v>79</v>
      </c>
      <c r="P1785" s="110">
        <v>15</v>
      </c>
      <c r="Q1785" s="110">
        <v>48.1</v>
      </c>
    </row>
    <row r="1786" spans="1:17" ht="51" x14ac:dyDescent="0.2">
      <c r="A1786" s="108" t="s">
        <v>2654</v>
      </c>
      <c r="B1786" s="110">
        <v>230</v>
      </c>
      <c r="C1786" s="110">
        <v>57</v>
      </c>
      <c r="D1786" s="110">
        <v>24.8</v>
      </c>
      <c r="E1786" s="110">
        <v>49.1</v>
      </c>
      <c r="F1786" s="110">
        <v>14</v>
      </c>
      <c r="G1786" s="110">
        <v>6.1</v>
      </c>
      <c r="H1786" s="110">
        <v>28.6</v>
      </c>
      <c r="I1786" s="110">
        <v>56</v>
      </c>
      <c r="J1786" s="110">
        <v>24.3</v>
      </c>
      <c r="K1786" s="110">
        <v>53.6</v>
      </c>
      <c r="L1786" s="110">
        <v>66</v>
      </c>
      <c r="M1786" s="110">
        <v>28.7</v>
      </c>
      <c r="N1786" s="110">
        <v>43.9</v>
      </c>
      <c r="O1786" s="110">
        <v>37</v>
      </c>
      <c r="P1786" s="110">
        <v>16.100000000000001</v>
      </c>
      <c r="Q1786" s="110">
        <v>48.6</v>
      </c>
    </row>
    <row r="1787" spans="1:17" ht="51" x14ac:dyDescent="0.2">
      <c r="A1787" s="108" t="s">
        <v>2655</v>
      </c>
      <c r="B1787" s="110">
        <v>326</v>
      </c>
      <c r="C1787" s="110">
        <v>59</v>
      </c>
      <c r="D1787" s="110">
        <v>18.100000000000001</v>
      </c>
      <c r="E1787" s="110">
        <v>44.1</v>
      </c>
      <c r="F1787" s="110">
        <v>20</v>
      </c>
      <c r="G1787" s="110">
        <v>6.1</v>
      </c>
      <c r="H1787" s="110">
        <v>15</v>
      </c>
      <c r="I1787" s="110">
        <v>57</v>
      </c>
      <c r="J1787" s="110">
        <v>17.5</v>
      </c>
      <c r="K1787" s="110">
        <v>43.9</v>
      </c>
      <c r="L1787" s="110">
        <v>108</v>
      </c>
      <c r="M1787" s="110">
        <v>33.1</v>
      </c>
      <c r="N1787" s="110">
        <v>44.4</v>
      </c>
      <c r="O1787" s="110">
        <v>82</v>
      </c>
      <c r="P1787" s="110">
        <v>25.2</v>
      </c>
      <c r="Q1787" s="110">
        <v>53.7</v>
      </c>
    </row>
    <row r="1788" spans="1:17" ht="51" x14ac:dyDescent="0.2">
      <c r="A1788" s="108" t="s">
        <v>2656</v>
      </c>
      <c r="B1788" s="110">
        <v>550</v>
      </c>
      <c r="C1788" s="110">
        <v>108</v>
      </c>
      <c r="D1788" s="110">
        <v>19.600000000000001</v>
      </c>
      <c r="E1788" s="110">
        <v>45.4</v>
      </c>
      <c r="F1788" s="110">
        <v>40</v>
      </c>
      <c r="G1788" s="110">
        <v>7.3</v>
      </c>
      <c r="H1788" s="110">
        <v>37.5</v>
      </c>
      <c r="I1788" s="110">
        <v>97</v>
      </c>
      <c r="J1788" s="110">
        <v>17.600000000000001</v>
      </c>
      <c r="K1788" s="110">
        <v>52.6</v>
      </c>
      <c r="L1788" s="110">
        <v>223</v>
      </c>
      <c r="M1788" s="110">
        <v>40.5</v>
      </c>
      <c r="N1788" s="110">
        <v>45.3</v>
      </c>
      <c r="O1788" s="110">
        <v>82</v>
      </c>
      <c r="P1788" s="110">
        <v>14.9</v>
      </c>
      <c r="Q1788" s="110">
        <v>50</v>
      </c>
    </row>
    <row r="1789" spans="1:17" ht="63.75" x14ac:dyDescent="0.2">
      <c r="A1789" s="108" t="s">
        <v>2657</v>
      </c>
      <c r="B1789" s="110">
        <v>513</v>
      </c>
      <c r="C1789" s="110">
        <v>121</v>
      </c>
      <c r="D1789" s="110">
        <v>23.6</v>
      </c>
      <c r="E1789" s="110">
        <v>50.4</v>
      </c>
      <c r="F1789" s="110">
        <v>27</v>
      </c>
      <c r="G1789" s="110">
        <v>5.3</v>
      </c>
      <c r="H1789" s="110">
        <v>33.299999999999997</v>
      </c>
      <c r="I1789" s="110">
        <v>117</v>
      </c>
      <c r="J1789" s="110">
        <v>22.8</v>
      </c>
      <c r="K1789" s="110">
        <v>47</v>
      </c>
      <c r="L1789" s="110">
        <v>173</v>
      </c>
      <c r="M1789" s="110">
        <v>33.700000000000003</v>
      </c>
      <c r="N1789" s="110">
        <v>46.8</v>
      </c>
      <c r="O1789" s="110">
        <v>75</v>
      </c>
      <c r="P1789" s="110">
        <v>14.6</v>
      </c>
      <c r="Q1789" s="110">
        <v>50.7</v>
      </c>
    </row>
    <row r="1790" spans="1:17" ht="63.75" x14ac:dyDescent="0.2">
      <c r="A1790" s="108" t="s">
        <v>2658</v>
      </c>
      <c r="B1790" s="110">
        <v>443</v>
      </c>
      <c r="C1790" s="110">
        <v>110</v>
      </c>
      <c r="D1790" s="110">
        <v>24.8</v>
      </c>
      <c r="E1790" s="110">
        <v>50.9</v>
      </c>
      <c r="F1790" s="110">
        <v>25</v>
      </c>
      <c r="G1790" s="110">
        <v>5.6</v>
      </c>
      <c r="H1790" s="110">
        <v>40</v>
      </c>
      <c r="I1790" s="110">
        <v>81</v>
      </c>
      <c r="J1790" s="110">
        <v>18.3</v>
      </c>
      <c r="K1790" s="110">
        <v>45.7</v>
      </c>
      <c r="L1790" s="110">
        <v>168</v>
      </c>
      <c r="M1790" s="110">
        <v>37.9</v>
      </c>
      <c r="N1790" s="110">
        <v>47</v>
      </c>
      <c r="O1790" s="110">
        <v>59</v>
      </c>
      <c r="P1790" s="110">
        <v>13.3</v>
      </c>
      <c r="Q1790" s="110">
        <v>47.5</v>
      </c>
    </row>
    <row r="1791" spans="1:17" ht="51" x14ac:dyDescent="0.2">
      <c r="A1791" s="108" t="s">
        <v>2659</v>
      </c>
      <c r="B1791" s="110">
        <v>599</v>
      </c>
      <c r="C1791" s="110">
        <v>172</v>
      </c>
      <c r="D1791" s="110">
        <v>28.7</v>
      </c>
      <c r="E1791" s="110">
        <v>47.1</v>
      </c>
      <c r="F1791" s="110">
        <v>24</v>
      </c>
      <c r="G1791" s="110">
        <v>4</v>
      </c>
      <c r="H1791" s="110">
        <v>41.7</v>
      </c>
      <c r="I1791" s="110">
        <v>125</v>
      </c>
      <c r="J1791" s="110">
        <v>20.9</v>
      </c>
      <c r="K1791" s="110">
        <v>47.2</v>
      </c>
      <c r="L1791" s="110">
        <v>185</v>
      </c>
      <c r="M1791" s="110">
        <v>30.9</v>
      </c>
      <c r="N1791" s="110">
        <v>46.5</v>
      </c>
      <c r="O1791" s="110">
        <v>93</v>
      </c>
      <c r="P1791" s="110">
        <v>15.5</v>
      </c>
      <c r="Q1791" s="110">
        <v>48.4</v>
      </c>
    </row>
    <row r="1792" spans="1:17" ht="51" x14ac:dyDescent="0.2">
      <c r="A1792" s="108" t="s">
        <v>2660</v>
      </c>
      <c r="B1792" s="110">
        <v>460</v>
      </c>
      <c r="C1792" s="110">
        <v>122</v>
      </c>
      <c r="D1792" s="110">
        <v>26.5</v>
      </c>
      <c r="E1792" s="110">
        <v>51.6</v>
      </c>
      <c r="F1792" s="110">
        <v>36</v>
      </c>
      <c r="G1792" s="110">
        <v>7.8</v>
      </c>
      <c r="H1792" s="110">
        <v>38.9</v>
      </c>
      <c r="I1792" s="110">
        <v>89</v>
      </c>
      <c r="J1792" s="110">
        <v>19.3</v>
      </c>
      <c r="K1792" s="110">
        <v>56.2</v>
      </c>
      <c r="L1792" s="110">
        <v>151</v>
      </c>
      <c r="M1792" s="110">
        <v>32.799999999999997</v>
      </c>
      <c r="N1792" s="110">
        <v>42.4</v>
      </c>
      <c r="O1792" s="110">
        <v>62</v>
      </c>
      <c r="P1792" s="110">
        <v>13.5</v>
      </c>
      <c r="Q1792" s="110">
        <v>54.8</v>
      </c>
    </row>
    <row r="1793" spans="1:17" ht="51" x14ac:dyDescent="0.2">
      <c r="A1793" s="108" t="s">
        <v>2661</v>
      </c>
      <c r="B1793" s="110">
        <v>259</v>
      </c>
      <c r="C1793" s="110">
        <v>64</v>
      </c>
      <c r="D1793" s="110">
        <v>24.7</v>
      </c>
      <c r="E1793" s="110">
        <v>56.3</v>
      </c>
      <c r="F1793" s="110">
        <v>12</v>
      </c>
      <c r="G1793" s="110">
        <v>4.5999999999999996</v>
      </c>
      <c r="H1793" s="110">
        <v>16.7</v>
      </c>
      <c r="I1793" s="110">
        <v>62</v>
      </c>
      <c r="J1793" s="110">
        <v>23.9</v>
      </c>
      <c r="K1793" s="110">
        <v>50</v>
      </c>
      <c r="L1793" s="110">
        <v>74</v>
      </c>
      <c r="M1793" s="110">
        <v>28.6</v>
      </c>
      <c r="N1793" s="110">
        <v>40.5</v>
      </c>
      <c r="O1793" s="110">
        <v>47</v>
      </c>
      <c r="P1793" s="110">
        <v>18.100000000000001</v>
      </c>
      <c r="Q1793" s="110">
        <v>53.2</v>
      </c>
    </row>
    <row r="1794" spans="1:17" ht="51" x14ac:dyDescent="0.2">
      <c r="A1794" s="108" t="s">
        <v>2662</v>
      </c>
      <c r="B1794" s="110">
        <v>365</v>
      </c>
      <c r="C1794" s="110">
        <v>86</v>
      </c>
      <c r="D1794" s="110">
        <v>23.6</v>
      </c>
      <c r="E1794" s="110">
        <v>53.5</v>
      </c>
      <c r="F1794" s="110">
        <v>20</v>
      </c>
      <c r="G1794" s="110">
        <v>5.5</v>
      </c>
      <c r="H1794" s="110">
        <v>50</v>
      </c>
      <c r="I1794" s="110">
        <v>83</v>
      </c>
      <c r="J1794" s="110">
        <v>22.7</v>
      </c>
      <c r="K1794" s="110">
        <v>47</v>
      </c>
      <c r="L1794" s="110">
        <v>116</v>
      </c>
      <c r="M1794" s="110">
        <v>31.8</v>
      </c>
      <c r="N1794" s="110">
        <v>44.8</v>
      </c>
      <c r="O1794" s="110">
        <v>60</v>
      </c>
      <c r="P1794" s="110">
        <v>16.399999999999999</v>
      </c>
      <c r="Q1794" s="110">
        <v>45</v>
      </c>
    </row>
    <row r="1795" spans="1:17" ht="63.75" x14ac:dyDescent="0.2">
      <c r="A1795" s="108" t="s">
        <v>2663</v>
      </c>
      <c r="B1795" s="109">
        <v>1332</v>
      </c>
      <c r="C1795" s="110">
        <v>330</v>
      </c>
      <c r="D1795" s="110">
        <v>24.8</v>
      </c>
      <c r="E1795" s="110">
        <v>44.5</v>
      </c>
      <c r="F1795" s="110">
        <v>73</v>
      </c>
      <c r="G1795" s="110">
        <v>5.5</v>
      </c>
      <c r="H1795" s="110">
        <v>46.6</v>
      </c>
      <c r="I1795" s="110">
        <v>258</v>
      </c>
      <c r="J1795" s="110">
        <v>19.399999999999999</v>
      </c>
      <c r="K1795" s="110">
        <v>51.2</v>
      </c>
      <c r="L1795" s="110">
        <v>499</v>
      </c>
      <c r="M1795" s="110">
        <v>37.5</v>
      </c>
      <c r="N1795" s="110">
        <v>49.7</v>
      </c>
      <c r="O1795" s="110">
        <v>172</v>
      </c>
      <c r="P1795" s="110">
        <v>12.9</v>
      </c>
      <c r="Q1795" s="110">
        <v>44.2</v>
      </c>
    </row>
    <row r="1796" spans="1:17" ht="51" x14ac:dyDescent="0.2">
      <c r="A1796" s="108" t="s">
        <v>2664</v>
      </c>
      <c r="B1796" s="109">
        <v>1723</v>
      </c>
      <c r="C1796" s="110">
        <v>396</v>
      </c>
      <c r="D1796" s="110">
        <v>23</v>
      </c>
      <c r="E1796" s="110">
        <v>53.3</v>
      </c>
      <c r="F1796" s="110">
        <v>117</v>
      </c>
      <c r="G1796" s="110">
        <v>6.8</v>
      </c>
      <c r="H1796" s="110">
        <v>41.9</v>
      </c>
      <c r="I1796" s="110">
        <v>271</v>
      </c>
      <c r="J1796" s="110">
        <v>15.7</v>
      </c>
      <c r="K1796" s="110">
        <v>49.4</v>
      </c>
      <c r="L1796" s="110">
        <v>674</v>
      </c>
      <c r="M1796" s="110">
        <v>39.1</v>
      </c>
      <c r="N1796" s="110">
        <v>52.1</v>
      </c>
      <c r="O1796" s="110">
        <v>265</v>
      </c>
      <c r="P1796" s="110">
        <v>15.4</v>
      </c>
      <c r="Q1796" s="110">
        <v>49.4</v>
      </c>
    </row>
    <row r="1797" spans="1:17" ht="51" x14ac:dyDescent="0.2">
      <c r="A1797" s="108" t="s">
        <v>2665</v>
      </c>
      <c r="B1797" s="109">
        <v>1737</v>
      </c>
      <c r="C1797" s="110">
        <v>443</v>
      </c>
      <c r="D1797" s="110">
        <v>25.5</v>
      </c>
      <c r="E1797" s="110">
        <v>53.3</v>
      </c>
      <c r="F1797" s="110">
        <v>104</v>
      </c>
      <c r="G1797" s="110">
        <v>6</v>
      </c>
      <c r="H1797" s="110">
        <v>49</v>
      </c>
      <c r="I1797" s="110">
        <v>327</v>
      </c>
      <c r="J1797" s="110">
        <v>18.8</v>
      </c>
      <c r="K1797" s="110">
        <v>54.1</v>
      </c>
      <c r="L1797" s="110">
        <v>647</v>
      </c>
      <c r="M1797" s="110">
        <v>37.200000000000003</v>
      </c>
      <c r="N1797" s="110">
        <v>50.7</v>
      </c>
      <c r="O1797" s="110">
        <v>216</v>
      </c>
      <c r="P1797" s="110">
        <v>12.4</v>
      </c>
      <c r="Q1797" s="110">
        <v>46.3</v>
      </c>
    </row>
    <row r="1798" spans="1:17" ht="76.5" x14ac:dyDescent="0.2">
      <c r="A1798" s="108" t="s">
        <v>2666</v>
      </c>
      <c r="B1798" s="110">
        <v>289</v>
      </c>
      <c r="C1798" s="110">
        <v>57</v>
      </c>
      <c r="D1798" s="110">
        <v>19.7</v>
      </c>
      <c r="E1798" s="110">
        <v>36.799999999999997</v>
      </c>
      <c r="F1798" s="110">
        <v>16</v>
      </c>
      <c r="G1798" s="110">
        <v>5.5</v>
      </c>
      <c r="H1798" s="110">
        <v>25</v>
      </c>
      <c r="I1798" s="110">
        <v>44</v>
      </c>
      <c r="J1798" s="110">
        <v>15.2</v>
      </c>
      <c r="K1798" s="110">
        <v>63.6</v>
      </c>
      <c r="L1798" s="110">
        <v>111</v>
      </c>
      <c r="M1798" s="110">
        <v>38.4</v>
      </c>
      <c r="N1798" s="110">
        <v>46.8</v>
      </c>
      <c r="O1798" s="110">
        <v>61</v>
      </c>
      <c r="P1798" s="110">
        <v>21.1</v>
      </c>
      <c r="Q1798" s="110">
        <v>44.3</v>
      </c>
    </row>
    <row r="1799" spans="1:17" ht="51" x14ac:dyDescent="0.2">
      <c r="A1799" s="108" t="s">
        <v>2667</v>
      </c>
      <c r="B1799" s="109">
        <v>2776</v>
      </c>
      <c r="C1799" s="110">
        <v>577</v>
      </c>
      <c r="D1799" s="110">
        <v>20.8</v>
      </c>
      <c r="E1799" s="110">
        <v>50.8</v>
      </c>
      <c r="F1799" s="110">
        <v>137</v>
      </c>
      <c r="G1799" s="110">
        <v>4.9000000000000004</v>
      </c>
      <c r="H1799" s="110">
        <v>45.3</v>
      </c>
      <c r="I1799" s="110">
        <v>432</v>
      </c>
      <c r="J1799" s="110">
        <v>15.6</v>
      </c>
      <c r="K1799" s="110">
        <v>48.8</v>
      </c>
      <c r="L1799" s="109">
        <v>1259</v>
      </c>
      <c r="M1799" s="110">
        <v>45.4</v>
      </c>
      <c r="N1799" s="110">
        <v>49.4</v>
      </c>
      <c r="O1799" s="110">
        <v>371</v>
      </c>
      <c r="P1799" s="110">
        <v>13.4</v>
      </c>
      <c r="Q1799" s="110">
        <v>47.7</v>
      </c>
    </row>
    <row r="1800" spans="1:17" ht="63.75" x14ac:dyDescent="0.2">
      <c r="A1800" s="108" t="s">
        <v>2668</v>
      </c>
      <c r="B1800" s="109">
        <v>2366</v>
      </c>
      <c r="C1800" s="110">
        <v>548</v>
      </c>
      <c r="D1800" s="110">
        <v>23.2</v>
      </c>
      <c r="E1800" s="110">
        <v>51.8</v>
      </c>
      <c r="F1800" s="110">
        <v>138</v>
      </c>
      <c r="G1800" s="110">
        <v>5.8</v>
      </c>
      <c r="H1800" s="110">
        <v>47.8</v>
      </c>
      <c r="I1800" s="110">
        <v>352</v>
      </c>
      <c r="J1800" s="110">
        <v>14.9</v>
      </c>
      <c r="K1800" s="110">
        <v>54</v>
      </c>
      <c r="L1800" s="109">
        <v>1042</v>
      </c>
      <c r="M1800" s="110">
        <v>44</v>
      </c>
      <c r="N1800" s="110">
        <v>50.2</v>
      </c>
      <c r="O1800" s="110">
        <v>286</v>
      </c>
      <c r="P1800" s="110">
        <v>12.1</v>
      </c>
      <c r="Q1800" s="110">
        <v>43</v>
      </c>
    </row>
    <row r="1801" spans="1:17" ht="76.5" x14ac:dyDescent="0.2">
      <c r="A1801" s="108" t="s">
        <v>2669</v>
      </c>
      <c r="B1801" s="109">
        <v>4046</v>
      </c>
      <c r="C1801" s="109">
        <v>1260</v>
      </c>
      <c r="D1801" s="110">
        <v>31.1</v>
      </c>
      <c r="E1801" s="110">
        <v>50.4</v>
      </c>
      <c r="F1801" s="110">
        <v>258</v>
      </c>
      <c r="G1801" s="110">
        <v>6.4</v>
      </c>
      <c r="H1801" s="110">
        <v>47.3</v>
      </c>
      <c r="I1801" s="110">
        <v>712</v>
      </c>
      <c r="J1801" s="110">
        <v>17.600000000000001</v>
      </c>
      <c r="K1801" s="110">
        <v>53.2</v>
      </c>
      <c r="L1801" s="109">
        <v>1504</v>
      </c>
      <c r="M1801" s="110">
        <v>37.200000000000003</v>
      </c>
      <c r="N1801" s="110">
        <v>49.2</v>
      </c>
      <c r="O1801" s="110">
        <v>312</v>
      </c>
      <c r="P1801" s="110">
        <v>7.7</v>
      </c>
      <c r="Q1801" s="110">
        <v>47.8</v>
      </c>
    </row>
    <row r="1802" spans="1:17" ht="51" x14ac:dyDescent="0.2">
      <c r="A1802" s="108" t="s">
        <v>2670</v>
      </c>
      <c r="B1802" s="110">
        <v>142</v>
      </c>
      <c r="C1802" s="110">
        <v>20</v>
      </c>
      <c r="D1802" s="110">
        <v>14.1</v>
      </c>
      <c r="E1802" s="110">
        <v>55</v>
      </c>
      <c r="F1802" s="110">
        <v>8</v>
      </c>
      <c r="G1802" s="110">
        <v>5.6</v>
      </c>
      <c r="H1802" s="110">
        <v>62.5</v>
      </c>
      <c r="I1802" s="110">
        <v>21</v>
      </c>
      <c r="J1802" s="110">
        <v>14.8</v>
      </c>
      <c r="K1802" s="110">
        <v>38.1</v>
      </c>
      <c r="L1802" s="110">
        <v>49</v>
      </c>
      <c r="M1802" s="110">
        <v>34.5</v>
      </c>
      <c r="N1802" s="110">
        <v>46.9</v>
      </c>
      <c r="O1802" s="110">
        <v>44</v>
      </c>
      <c r="P1802" s="110">
        <v>31</v>
      </c>
      <c r="Q1802" s="110">
        <v>50</v>
      </c>
    </row>
    <row r="1803" spans="1:17" ht="51" x14ac:dyDescent="0.2">
      <c r="A1803" s="108" t="s">
        <v>2671</v>
      </c>
      <c r="B1803" s="110">
        <v>240</v>
      </c>
      <c r="C1803" s="110">
        <v>54</v>
      </c>
      <c r="D1803" s="110">
        <v>22.5</v>
      </c>
      <c r="E1803" s="110">
        <v>46.3</v>
      </c>
      <c r="F1803" s="110">
        <v>14</v>
      </c>
      <c r="G1803" s="110">
        <v>5.8</v>
      </c>
      <c r="H1803" s="110">
        <v>50</v>
      </c>
      <c r="I1803" s="110">
        <v>53</v>
      </c>
      <c r="J1803" s="110">
        <v>22.1</v>
      </c>
      <c r="K1803" s="110">
        <v>50.9</v>
      </c>
      <c r="L1803" s="110">
        <v>65</v>
      </c>
      <c r="M1803" s="110">
        <v>27.1</v>
      </c>
      <c r="N1803" s="110">
        <v>49.2</v>
      </c>
      <c r="O1803" s="110">
        <v>54</v>
      </c>
      <c r="P1803" s="110">
        <v>22.5</v>
      </c>
      <c r="Q1803" s="110">
        <v>53.7</v>
      </c>
    </row>
    <row r="1804" spans="1:17" ht="63.75" x14ac:dyDescent="0.2">
      <c r="A1804" s="108" t="s">
        <v>2672</v>
      </c>
      <c r="B1804" s="110">
        <v>213</v>
      </c>
      <c r="C1804" s="110">
        <v>51</v>
      </c>
      <c r="D1804" s="110">
        <v>23.9</v>
      </c>
      <c r="E1804" s="110">
        <v>31.4</v>
      </c>
      <c r="F1804" s="110">
        <v>12</v>
      </c>
      <c r="G1804" s="110">
        <v>5.6</v>
      </c>
      <c r="H1804" s="110">
        <v>25</v>
      </c>
      <c r="I1804" s="110">
        <v>34</v>
      </c>
      <c r="J1804" s="110">
        <v>16</v>
      </c>
      <c r="K1804" s="110">
        <v>47.1</v>
      </c>
      <c r="L1804" s="110">
        <v>71</v>
      </c>
      <c r="M1804" s="110">
        <v>33.299999999999997</v>
      </c>
      <c r="N1804" s="110">
        <v>47.9</v>
      </c>
      <c r="O1804" s="110">
        <v>45</v>
      </c>
      <c r="P1804" s="110">
        <v>21.1</v>
      </c>
      <c r="Q1804" s="110">
        <v>42.2</v>
      </c>
    </row>
    <row r="1805" spans="1:17" ht="51" x14ac:dyDescent="0.2">
      <c r="A1805" s="108" t="s">
        <v>2673</v>
      </c>
      <c r="B1805" s="110">
        <v>209</v>
      </c>
      <c r="C1805" s="110">
        <v>45</v>
      </c>
      <c r="D1805" s="110">
        <v>21.5</v>
      </c>
      <c r="E1805" s="110">
        <v>60</v>
      </c>
      <c r="F1805" s="110">
        <v>15</v>
      </c>
      <c r="G1805" s="110">
        <v>7.2</v>
      </c>
      <c r="H1805" s="110">
        <v>20</v>
      </c>
      <c r="I1805" s="110">
        <v>62</v>
      </c>
      <c r="J1805" s="110">
        <v>29.7</v>
      </c>
      <c r="K1805" s="110">
        <v>51.6</v>
      </c>
      <c r="L1805" s="110">
        <v>56</v>
      </c>
      <c r="M1805" s="110">
        <v>26.8</v>
      </c>
      <c r="N1805" s="110">
        <v>50</v>
      </c>
      <c r="O1805" s="110">
        <v>31</v>
      </c>
      <c r="P1805" s="110">
        <v>14.8</v>
      </c>
      <c r="Q1805" s="110">
        <v>41.9</v>
      </c>
    </row>
    <row r="1806" spans="1:17" ht="63.75" x14ac:dyDescent="0.2">
      <c r="A1806" s="108" t="s">
        <v>2674</v>
      </c>
      <c r="B1806" s="110">
        <v>338</v>
      </c>
      <c r="C1806" s="110">
        <v>53</v>
      </c>
      <c r="D1806" s="110">
        <v>15.7</v>
      </c>
      <c r="E1806" s="110">
        <v>52.8</v>
      </c>
      <c r="F1806" s="110">
        <v>28</v>
      </c>
      <c r="G1806" s="110">
        <v>8.3000000000000007</v>
      </c>
      <c r="H1806" s="110">
        <v>46.4</v>
      </c>
      <c r="I1806" s="110">
        <v>50</v>
      </c>
      <c r="J1806" s="110">
        <v>14.8</v>
      </c>
      <c r="K1806" s="110">
        <v>48</v>
      </c>
      <c r="L1806" s="110">
        <v>134</v>
      </c>
      <c r="M1806" s="110">
        <v>39.6</v>
      </c>
      <c r="N1806" s="110">
        <v>47.8</v>
      </c>
      <c r="O1806" s="110">
        <v>73</v>
      </c>
      <c r="P1806" s="110">
        <v>21.6</v>
      </c>
      <c r="Q1806" s="110">
        <v>47.9</v>
      </c>
    </row>
    <row r="1807" spans="1:17" ht="51" x14ac:dyDescent="0.2">
      <c r="A1807" s="108" t="s">
        <v>2675</v>
      </c>
      <c r="B1807" s="110">
        <v>351</v>
      </c>
      <c r="C1807" s="110">
        <v>82</v>
      </c>
      <c r="D1807" s="110">
        <v>23.4</v>
      </c>
      <c r="E1807" s="110">
        <v>46.3</v>
      </c>
      <c r="F1807" s="110">
        <v>17</v>
      </c>
      <c r="G1807" s="110">
        <v>4.8</v>
      </c>
      <c r="H1807" s="110">
        <v>52.9</v>
      </c>
      <c r="I1807" s="110">
        <v>76</v>
      </c>
      <c r="J1807" s="110">
        <v>21.7</v>
      </c>
      <c r="K1807" s="110">
        <v>52.6</v>
      </c>
      <c r="L1807" s="110">
        <v>115</v>
      </c>
      <c r="M1807" s="110">
        <v>32.799999999999997</v>
      </c>
      <c r="N1807" s="110">
        <v>46.1</v>
      </c>
      <c r="O1807" s="110">
        <v>61</v>
      </c>
      <c r="P1807" s="110">
        <v>17.399999999999999</v>
      </c>
      <c r="Q1807" s="110">
        <v>49.2</v>
      </c>
    </row>
    <row r="1808" spans="1:17" ht="51" x14ac:dyDescent="0.2">
      <c r="A1808" s="108" t="s">
        <v>2676</v>
      </c>
      <c r="B1808" s="110">
        <v>287</v>
      </c>
      <c r="C1808" s="110">
        <v>68</v>
      </c>
      <c r="D1808" s="110">
        <v>23.7</v>
      </c>
      <c r="E1808" s="110">
        <v>45.6</v>
      </c>
      <c r="F1808" s="110">
        <v>11</v>
      </c>
      <c r="G1808" s="110">
        <v>3.8</v>
      </c>
      <c r="H1808" s="110">
        <v>45.5</v>
      </c>
      <c r="I1808" s="110">
        <v>63</v>
      </c>
      <c r="J1808" s="110">
        <v>22</v>
      </c>
      <c r="K1808" s="110">
        <v>49.2</v>
      </c>
      <c r="L1808" s="110">
        <v>91</v>
      </c>
      <c r="M1808" s="110">
        <v>31.7</v>
      </c>
      <c r="N1808" s="110">
        <v>45.1</v>
      </c>
      <c r="O1808" s="110">
        <v>54</v>
      </c>
      <c r="P1808" s="110">
        <v>18.8</v>
      </c>
      <c r="Q1808" s="110">
        <v>50</v>
      </c>
    </row>
    <row r="1809" spans="1:17" ht="51" x14ac:dyDescent="0.2">
      <c r="A1809" s="108" t="s">
        <v>2677</v>
      </c>
      <c r="B1809" s="110">
        <v>170</v>
      </c>
      <c r="C1809" s="110">
        <v>36</v>
      </c>
      <c r="D1809" s="110">
        <v>21.2</v>
      </c>
      <c r="E1809" s="110">
        <v>50</v>
      </c>
      <c r="F1809" s="110">
        <v>10</v>
      </c>
      <c r="G1809" s="110">
        <v>5.9</v>
      </c>
      <c r="H1809" s="110">
        <v>60</v>
      </c>
      <c r="I1809" s="110">
        <v>28</v>
      </c>
      <c r="J1809" s="110">
        <v>16.5</v>
      </c>
      <c r="K1809" s="110">
        <v>39.299999999999997</v>
      </c>
      <c r="L1809" s="110">
        <v>54</v>
      </c>
      <c r="M1809" s="110">
        <v>31.8</v>
      </c>
      <c r="N1809" s="110">
        <v>51.9</v>
      </c>
      <c r="O1809" s="110">
        <v>42</v>
      </c>
      <c r="P1809" s="110">
        <v>24.7</v>
      </c>
      <c r="Q1809" s="110">
        <v>38.1</v>
      </c>
    </row>
    <row r="1810" spans="1:17" ht="63.75" x14ac:dyDescent="0.2">
      <c r="A1810" s="108" t="s">
        <v>2678</v>
      </c>
      <c r="B1810" s="110">
        <v>294</v>
      </c>
      <c r="C1810" s="110">
        <v>58</v>
      </c>
      <c r="D1810" s="110">
        <v>19.7</v>
      </c>
      <c r="E1810" s="110">
        <v>55.2</v>
      </c>
      <c r="F1810" s="110">
        <v>13</v>
      </c>
      <c r="G1810" s="110">
        <v>4.4000000000000004</v>
      </c>
      <c r="H1810" s="110">
        <v>38.5</v>
      </c>
      <c r="I1810" s="110">
        <v>51</v>
      </c>
      <c r="J1810" s="110">
        <v>17.3</v>
      </c>
      <c r="K1810" s="110">
        <v>51</v>
      </c>
      <c r="L1810" s="110">
        <v>107</v>
      </c>
      <c r="M1810" s="110">
        <v>36.4</v>
      </c>
      <c r="N1810" s="110">
        <v>47.7</v>
      </c>
      <c r="O1810" s="110">
        <v>65</v>
      </c>
      <c r="P1810" s="110">
        <v>22.1</v>
      </c>
      <c r="Q1810" s="110">
        <v>41.5</v>
      </c>
    </row>
    <row r="1811" spans="1:17" ht="63.75" x14ac:dyDescent="0.2">
      <c r="A1811" s="108" t="s">
        <v>2679</v>
      </c>
      <c r="B1811" s="110">
        <v>300</v>
      </c>
      <c r="C1811" s="110">
        <v>60</v>
      </c>
      <c r="D1811" s="110">
        <v>20</v>
      </c>
      <c r="E1811" s="110">
        <v>40</v>
      </c>
      <c r="F1811" s="110">
        <v>9</v>
      </c>
      <c r="G1811" s="110">
        <v>3</v>
      </c>
      <c r="H1811" s="110">
        <v>66.7</v>
      </c>
      <c r="I1811" s="110">
        <v>43</v>
      </c>
      <c r="J1811" s="110">
        <v>14.3</v>
      </c>
      <c r="K1811" s="110">
        <v>51.2</v>
      </c>
      <c r="L1811" s="110">
        <v>115</v>
      </c>
      <c r="M1811" s="110">
        <v>38.299999999999997</v>
      </c>
      <c r="N1811" s="110">
        <v>46.1</v>
      </c>
      <c r="O1811" s="110">
        <v>73</v>
      </c>
      <c r="P1811" s="110">
        <v>24.3</v>
      </c>
      <c r="Q1811" s="110">
        <v>52.1</v>
      </c>
    </row>
    <row r="1812" spans="1:17" ht="63.75" x14ac:dyDescent="0.2">
      <c r="A1812" s="108" t="s">
        <v>2680</v>
      </c>
      <c r="B1812" s="110">
        <v>282</v>
      </c>
      <c r="C1812" s="110">
        <v>72</v>
      </c>
      <c r="D1812" s="110">
        <v>25.5</v>
      </c>
      <c r="E1812" s="110">
        <v>43.1</v>
      </c>
      <c r="F1812" s="110">
        <v>15</v>
      </c>
      <c r="G1812" s="110">
        <v>5.3</v>
      </c>
      <c r="H1812" s="110">
        <v>53.3</v>
      </c>
      <c r="I1812" s="110">
        <v>60</v>
      </c>
      <c r="J1812" s="110">
        <v>21.3</v>
      </c>
      <c r="K1812" s="110">
        <v>51.7</v>
      </c>
      <c r="L1812" s="110">
        <v>83</v>
      </c>
      <c r="M1812" s="110">
        <v>29.4</v>
      </c>
      <c r="N1812" s="110">
        <v>43.4</v>
      </c>
      <c r="O1812" s="110">
        <v>52</v>
      </c>
      <c r="P1812" s="110">
        <v>18.399999999999999</v>
      </c>
      <c r="Q1812" s="110">
        <v>50</v>
      </c>
    </row>
    <row r="1813" spans="1:17" ht="63.75" x14ac:dyDescent="0.2">
      <c r="A1813" s="108" t="s">
        <v>2681</v>
      </c>
      <c r="B1813" s="110">
        <v>260</v>
      </c>
      <c r="C1813" s="110">
        <v>49</v>
      </c>
      <c r="D1813" s="110">
        <v>18.8</v>
      </c>
      <c r="E1813" s="110">
        <v>59.2</v>
      </c>
      <c r="F1813" s="110">
        <v>16</v>
      </c>
      <c r="G1813" s="110">
        <v>6.2</v>
      </c>
      <c r="H1813" s="110">
        <v>43.8</v>
      </c>
      <c r="I1813" s="110">
        <v>39</v>
      </c>
      <c r="J1813" s="110">
        <v>15</v>
      </c>
      <c r="K1813" s="110">
        <v>51.3</v>
      </c>
      <c r="L1813" s="110">
        <v>103</v>
      </c>
      <c r="M1813" s="110">
        <v>39.6</v>
      </c>
      <c r="N1813" s="110">
        <v>46.6</v>
      </c>
      <c r="O1813" s="110">
        <v>53</v>
      </c>
      <c r="P1813" s="110">
        <v>20.399999999999999</v>
      </c>
      <c r="Q1813" s="110">
        <v>43.4</v>
      </c>
    </row>
    <row r="1814" spans="1:17" ht="51" x14ac:dyDescent="0.2">
      <c r="A1814" s="108" t="s">
        <v>2682</v>
      </c>
      <c r="B1814" s="110">
        <v>133</v>
      </c>
      <c r="C1814" s="110">
        <v>30</v>
      </c>
      <c r="D1814" s="110">
        <v>22.6</v>
      </c>
      <c r="E1814" s="110">
        <v>60</v>
      </c>
      <c r="F1814" s="110">
        <v>10</v>
      </c>
      <c r="G1814" s="110">
        <v>7.5</v>
      </c>
      <c r="H1814" s="110">
        <v>40</v>
      </c>
      <c r="I1814" s="110">
        <v>25</v>
      </c>
      <c r="J1814" s="110">
        <v>18.8</v>
      </c>
      <c r="K1814" s="110">
        <v>52</v>
      </c>
      <c r="L1814" s="110">
        <v>43</v>
      </c>
      <c r="M1814" s="110">
        <v>32.299999999999997</v>
      </c>
      <c r="N1814" s="110">
        <v>48.8</v>
      </c>
      <c r="O1814" s="110">
        <v>25</v>
      </c>
      <c r="P1814" s="110">
        <v>18.8</v>
      </c>
      <c r="Q1814" s="110">
        <v>48</v>
      </c>
    </row>
    <row r="1815" spans="1:17" ht="51" x14ac:dyDescent="0.2">
      <c r="A1815" s="108" t="s">
        <v>2683</v>
      </c>
      <c r="B1815" s="110">
        <v>65</v>
      </c>
      <c r="C1815" s="110">
        <v>18</v>
      </c>
      <c r="D1815" s="110">
        <v>27.7</v>
      </c>
      <c r="E1815" s="110">
        <v>44.4</v>
      </c>
      <c r="F1815" s="110">
        <v>0</v>
      </c>
      <c r="G1815" s="110">
        <v>0</v>
      </c>
      <c r="H1815" s="110" t="s">
        <v>979</v>
      </c>
      <c r="I1815" s="110">
        <v>19</v>
      </c>
      <c r="J1815" s="110">
        <v>29.2</v>
      </c>
      <c r="K1815" s="110">
        <v>36.799999999999997</v>
      </c>
      <c r="L1815" s="110">
        <v>17</v>
      </c>
      <c r="M1815" s="110">
        <v>26.2</v>
      </c>
      <c r="N1815" s="110">
        <v>52.9</v>
      </c>
      <c r="O1815" s="110">
        <v>11</v>
      </c>
      <c r="P1815" s="110">
        <v>16.899999999999999</v>
      </c>
      <c r="Q1815" s="110">
        <v>36.4</v>
      </c>
    </row>
    <row r="1816" spans="1:17" ht="51" x14ac:dyDescent="0.2">
      <c r="A1816" s="108" t="s">
        <v>2684</v>
      </c>
      <c r="B1816" s="110">
        <v>145</v>
      </c>
      <c r="C1816" s="110">
        <v>35</v>
      </c>
      <c r="D1816" s="110">
        <v>24.1</v>
      </c>
      <c r="E1816" s="110">
        <v>42.9</v>
      </c>
      <c r="F1816" s="110">
        <v>8</v>
      </c>
      <c r="G1816" s="110">
        <v>5.5</v>
      </c>
      <c r="H1816" s="110">
        <v>37.5</v>
      </c>
      <c r="I1816" s="110">
        <v>30</v>
      </c>
      <c r="J1816" s="110">
        <v>20.7</v>
      </c>
      <c r="K1816" s="110">
        <v>40</v>
      </c>
      <c r="L1816" s="110">
        <v>51</v>
      </c>
      <c r="M1816" s="110">
        <v>35.200000000000003</v>
      </c>
      <c r="N1816" s="110">
        <v>52.9</v>
      </c>
      <c r="O1816" s="110">
        <v>21</v>
      </c>
      <c r="P1816" s="110">
        <v>14.5</v>
      </c>
      <c r="Q1816" s="110">
        <v>42.9</v>
      </c>
    </row>
    <row r="1817" spans="1:17" ht="51" x14ac:dyDescent="0.2">
      <c r="A1817" s="108" t="s">
        <v>2685</v>
      </c>
      <c r="B1817" s="110">
        <v>91</v>
      </c>
      <c r="C1817" s="110">
        <v>32</v>
      </c>
      <c r="D1817" s="110">
        <v>35.200000000000003</v>
      </c>
      <c r="E1817" s="110">
        <v>34.4</v>
      </c>
      <c r="F1817" s="110">
        <v>6</v>
      </c>
      <c r="G1817" s="110">
        <v>6.6</v>
      </c>
      <c r="H1817" s="110">
        <v>50</v>
      </c>
      <c r="I1817" s="110">
        <v>23</v>
      </c>
      <c r="J1817" s="110">
        <v>25.3</v>
      </c>
      <c r="K1817" s="110">
        <v>47.8</v>
      </c>
      <c r="L1817" s="110">
        <v>25</v>
      </c>
      <c r="M1817" s="110">
        <v>27.5</v>
      </c>
      <c r="N1817" s="110">
        <v>48</v>
      </c>
      <c r="O1817" s="110">
        <v>5</v>
      </c>
      <c r="P1817" s="110">
        <v>5.5</v>
      </c>
      <c r="Q1817" s="110">
        <v>40</v>
      </c>
    </row>
    <row r="1818" spans="1:17" ht="63.75" x14ac:dyDescent="0.2">
      <c r="A1818" s="108" t="s">
        <v>2686</v>
      </c>
      <c r="B1818" s="110">
        <v>158</v>
      </c>
      <c r="C1818" s="110">
        <v>51</v>
      </c>
      <c r="D1818" s="110">
        <v>32.299999999999997</v>
      </c>
      <c r="E1818" s="110">
        <v>51</v>
      </c>
      <c r="F1818" s="110">
        <v>9</v>
      </c>
      <c r="G1818" s="110">
        <v>5.7</v>
      </c>
      <c r="H1818" s="110">
        <v>66.7</v>
      </c>
      <c r="I1818" s="110">
        <v>31</v>
      </c>
      <c r="J1818" s="110">
        <v>19.600000000000001</v>
      </c>
      <c r="K1818" s="110">
        <v>48.4</v>
      </c>
      <c r="L1818" s="110">
        <v>49</v>
      </c>
      <c r="M1818" s="110">
        <v>31</v>
      </c>
      <c r="N1818" s="110">
        <v>49</v>
      </c>
      <c r="O1818" s="110">
        <v>18</v>
      </c>
      <c r="P1818" s="110">
        <v>11.4</v>
      </c>
      <c r="Q1818" s="110">
        <v>50</v>
      </c>
    </row>
    <row r="1819" spans="1:17" ht="63.75" x14ac:dyDescent="0.2">
      <c r="A1819" s="108" t="s">
        <v>2687</v>
      </c>
      <c r="B1819" s="110">
        <v>255</v>
      </c>
      <c r="C1819" s="110">
        <v>73</v>
      </c>
      <c r="D1819" s="110">
        <v>28.6</v>
      </c>
      <c r="E1819" s="110">
        <v>34.200000000000003</v>
      </c>
      <c r="F1819" s="110">
        <v>14</v>
      </c>
      <c r="G1819" s="110">
        <v>5.5</v>
      </c>
      <c r="H1819" s="110">
        <v>50</v>
      </c>
      <c r="I1819" s="110">
        <v>48</v>
      </c>
      <c r="J1819" s="110">
        <v>18.8</v>
      </c>
      <c r="K1819" s="110">
        <v>50</v>
      </c>
      <c r="L1819" s="110">
        <v>85</v>
      </c>
      <c r="M1819" s="110">
        <v>33.299999999999997</v>
      </c>
      <c r="N1819" s="110">
        <v>49.4</v>
      </c>
      <c r="O1819" s="110">
        <v>35</v>
      </c>
      <c r="P1819" s="110">
        <v>13.7</v>
      </c>
      <c r="Q1819" s="110">
        <v>51.4</v>
      </c>
    </row>
    <row r="1820" spans="1:17" ht="63.75" x14ac:dyDescent="0.2">
      <c r="A1820" s="108" t="s">
        <v>2688</v>
      </c>
      <c r="B1820" s="110">
        <v>57</v>
      </c>
      <c r="C1820" s="110">
        <v>8</v>
      </c>
      <c r="D1820" s="110">
        <v>14</v>
      </c>
      <c r="E1820" s="110">
        <v>50</v>
      </c>
      <c r="F1820" s="110">
        <v>3</v>
      </c>
      <c r="G1820" s="110">
        <v>5.3</v>
      </c>
      <c r="H1820" s="110">
        <v>66.7</v>
      </c>
      <c r="I1820" s="110">
        <v>12</v>
      </c>
      <c r="J1820" s="110">
        <v>21.1</v>
      </c>
      <c r="K1820" s="110">
        <v>41.7</v>
      </c>
      <c r="L1820" s="110">
        <v>24</v>
      </c>
      <c r="M1820" s="110">
        <v>42.1</v>
      </c>
      <c r="N1820" s="110">
        <v>50</v>
      </c>
      <c r="O1820" s="110">
        <v>10</v>
      </c>
      <c r="P1820" s="110">
        <v>17.5</v>
      </c>
      <c r="Q1820" s="110">
        <v>50</v>
      </c>
    </row>
    <row r="1821" spans="1:17" ht="63.75" x14ac:dyDescent="0.2">
      <c r="A1821" s="108" t="s">
        <v>2689</v>
      </c>
      <c r="B1821" s="110">
        <v>53</v>
      </c>
      <c r="C1821" s="110">
        <v>5</v>
      </c>
      <c r="D1821" s="110">
        <v>9.4</v>
      </c>
      <c r="E1821" s="110">
        <v>40</v>
      </c>
      <c r="F1821" s="110">
        <v>6</v>
      </c>
      <c r="G1821" s="110">
        <v>11.3</v>
      </c>
      <c r="H1821" s="110">
        <v>33.299999999999997</v>
      </c>
      <c r="I1821" s="110">
        <v>8</v>
      </c>
      <c r="J1821" s="110">
        <v>15.1</v>
      </c>
      <c r="K1821" s="110">
        <v>50</v>
      </c>
      <c r="L1821" s="110">
        <v>19</v>
      </c>
      <c r="M1821" s="110">
        <v>35.799999999999997</v>
      </c>
      <c r="N1821" s="110">
        <v>47.4</v>
      </c>
      <c r="O1821" s="110">
        <v>15</v>
      </c>
      <c r="P1821" s="110">
        <v>28.3</v>
      </c>
      <c r="Q1821" s="110">
        <v>60</v>
      </c>
    </row>
    <row r="1822" spans="1:17" ht="51" x14ac:dyDescent="0.2">
      <c r="A1822" s="108" t="s">
        <v>2690</v>
      </c>
      <c r="B1822" s="110">
        <v>116</v>
      </c>
      <c r="C1822" s="110">
        <v>24</v>
      </c>
      <c r="D1822" s="110">
        <v>20.7</v>
      </c>
      <c r="E1822" s="110">
        <v>33.299999999999997</v>
      </c>
      <c r="F1822" s="110">
        <v>11</v>
      </c>
      <c r="G1822" s="110">
        <v>9.5</v>
      </c>
      <c r="H1822" s="110">
        <v>36.4</v>
      </c>
      <c r="I1822" s="110">
        <v>22</v>
      </c>
      <c r="J1822" s="110">
        <v>19</v>
      </c>
      <c r="K1822" s="110">
        <v>59.1</v>
      </c>
      <c r="L1822" s="110">
        <v>51</v>
      </c>
      <c r="M1822" s="110">
        <v>44</v>
      </c>
      <c r="N1822" s="110">
        <v>49</v>
      </c>
      <c r="O1822" s="110">
        <v>8</v>
      </c>
      <c r="P1822" s="110">
        <v>6.9</v>
      </c>
      <c r="Q1822" s="110">
        <v>50</v>
      </c>
    </row>
    <row r="1823" spans="1:17" ht="63.75" x14ac:dyDescent="0.2">
      <c r="A1823" s="108" t="s">
        <v>2691</v>
      </c>
      <c r="B1823" s="110">
        <v>97</v>
      </c>
      <c r="C1823" s="110">
        <v>20</v>
      </c>
      <c r="D1823" s="110">
        <v>20.6</v>
      </c>
      <c r="E1823" s="110">
        <v>55</v>
      </c>
      <c r="F1823" s="110">
        <v>6</v>
      </c>
      <c r="G1823" s="110">
        <v>6.2</v>
      </c>
      <c r="H1823" s="110">
        <v>16.7</v>
      </c>
      <c r="I1823" s="110">
        <v>17</v>
      </c>
      <c r="J1823" s="110">
        <v>17.5</v>
      </c>
      <c r="K1823" s="110">
        <v>52.9</v>
      </c>
      <c r="L1823" s="110">
        <v>34</v>
      </c>
      <c r="M1823" s="110">
        <v>35.1</v>
      </c>
      <c r="N1823" s="110">
        <v>38.200000000000003</v>
      </c>
      <c r="O1823" s="110">
        <v>20</v>
      </c>
      <c r="P1823" s="110">
        <v>20.6</v>
      </c>
      <c r="Q1823" s="110">
        <v>50</v>
      </c>
    </row>
    <row r="1824" spans="1:17" ht="63.75" x14ac:dyDescent="0.2">
      <c r="A1824" s="108" t="s">
        <v>2692</v>
      </c>
      <c r="B1824" s="110">
        <v>103</v>
      </c>
      <c r="C1824" s="110">
        <v>25</v>
      </c>
      <c r="D1824" s="110">
        <v>24.3</v>
      </c>
      <c r="E1824" s="110">
        <v>72</v>
      </c>
      <c r="F1824" s="110">
        <v>7</v>
      </c>
      <c r="G1824" s="110">
        <v>6.8</v>
      </c>
      <c r="H1824" s="110">
        <v>71.400000000000006</v>
      </c>
      <c r="I1824" s="110">
        <v>19</v>
      </c>
      <c r="J1824" s="110">
        <v>18.399999999999999</v>
      </c>
      <c r="K1824" s="110">
        <v>57.9</v>
      </c>
      <c r="L1824" s="110">
        <v>33</v>
      </c>
      <c r="M1824" s="110">
        <v>32</v>
      </c>
      <c r="N1824" s="110">
        <v>51.5</v>
      </c>
      <c r="O1824" s="110">
        <v>19</v>
      </c>
      <c r="P1824" s="110">
        <v>18.399999999999999</v>
      </c>
      <c r="Q1824" s="110">
        <v>63.2</v>
      </c>
    </row>
    <row r="1825" spans="1:17" ht="51" x14ac:dyDescent="0.2">
      <c r="A1825" s="108" t="s">
        <v>2693</v>
      </c>
      <c r="B1825" s="110">
        <v>48</v>
      </c>
      <c r="C1825" s="110">
        <v>7</v>
      </c>
      <c r="D1825" s="110">
        <v>14.6</v>
      </c>
      <c r="E1825" s="110">
        <v>28.6</v>
      </c>
      <c r="F1825" s="110">
        <v>4</v>
      </c>
      <c r="G1825" s="110">
        <v>8.3000000000000007</v>
      </c>
      <c r="H1825" s="110">
        <v>50</v>
      </c>
      <c r="I1825" s="110">
        <v>5</v>
      </c>
      <c r="J1825" s="110">
        <v>10.4</v>
      </c>
      <c r="K1825" s="110">
        <v>60</v>
      </c>
      <c r="L1825" s="110">
        <v>19</v>
      </c>
      <c r="M1825" s="110">
        <v>39.6</v>
      </c>
      <c r="N1825" s="110">
        <v>36.799999999999997</v>
      </c>
      <c r="O1825" s="110">
        <v>13</v>
      </c>
      <c r="P1825" s="110">
        <v>27.1</v>
      </c>
      <c r="Q1825" s="110">
        <v>53.8</v>
      </c>
    </row>
    <row r="1826" spans="1:17" ht="63.75" x14ac:dyDescent="0.2">
      <c r="A1826" s="108" t="s">
        <v>2694</v>
      </c>
      <c r="B1826" s="110">
        <v>61</v>
      </c>
      <c r="C1826" s="110">
        <v>14</v>
      </c>
      <c r="D1826" s="110">
        <v>23</v>
      </c>
      <c r="E1826" s="110">
        <v>57.1</v>
      </c>
      <c r="F1826" s="110">
        <v>0</v>
      </c>
      <c r="G1826" s="110">
        <v>0</v>
      </c>
      <c r="H1826" s="110" t="s">
        <v>979</v>
      </c>
      <c r="I1826" s="110">
        <v>16</v>
      </c>
      <c r="J1826" s="110">
        <v>26.2</v>
      </c>
      <c r="K1826" s="110">
        <v>43.8</v>
      </c>
      <c r="L1826" s="110">
        <v>19</v>
      </c>
      <c r="M1826" s="110">
        <v>31.1</v>
      </c>
      <c r="N1826" s="110">
        <v>47.4</v>
      </c>
      <c r="O1826" s="110">
        <v>12</v>
      </c>
      <c r="P1826" s="110">
        <v>19.7</v>
      </c>
      <c r="Q1826" s="110">
        <v>50</v>
      </c>
    </row>
    <row r="1827" spans="1:17" ht="63.75" x14ac:dyDescent="0.2">
      <c r="A1827" s="108" t="s">
        <v>2695</v>
      </c>
      <c r="B1827" s="110">
        <v>38</v>
      </c>
      <c r="C1827" s="110">
        <v>6</v>
      </c>
      <c r="D1827" s="110">
        <v>15.8</v>
      </c>
      <c r="E1827" s="110">
        <v>50</v>
      </c>
      <c r="F1827" s="110">
        <v>5</v>
      </c>
      <c r="G1827" s="110">
        <v>13.2</v>
      </c>
      <c r="H1827" s="110">
        <v>40</v>
      </c>
      <c r="I1827" s="110">
        <v>9</v>
      </c>
      <c r="J1827" s="110">
        <v>23.7</v>
      </c>
      <c r="K1827" s="110">
        <v>44.4</v>
      </c>
      <c r="L1827" s="110">
        <v>15</v>
      </c>
      <c r="M1827" s="110">
        <v>39.5</v>
      </c>
      <c r="N1827" s="110">
        <v>26.7</v>
      </c>
      <c r="O1827" s="110">
        <v>3</v>
      </c>
      <c r="P1827" s="110">
        <v>7.9</v>
      </c>
      <c r="Q1827" s="110">
        <v>33.299999999999997</v>
      </c>
    </row>
    <row r="1828" spans="1:17" ht="51" x14ac:dyDescent="0.2">
      <c r="A1828" s="108" t="s">
        <v>2696</v>
      </c>
      <c r="B1828" s="110">
        <v>85</v>
      </c>
      <c r="C1828" s="110">
        <v>27</v>
      </c>
      <c r="D1828" s="110">
        <v>31.8</v>
      </c>
      <c r="E1828" s="110">
        <v>66.7</v>
      </c>
      <c r="F1828" s="110">
        <v>6</v>
      </c>
      <c r="G1828" s="110">
        <v>7.1</v>
      </c>
      <c r="H1828" s="110">
        <v>50</v>
      </c>
      <c r="I1828" s="110">
        <v>20</v>
      </c>
      <c r="J1828" s="110">
        <v>23.5</v>
      </c>
      <c r="K1828" s="110">
        <v>50</v>
      </c>
      <c r="L1828" s="110">
        <v>22</v>
      </c>
      <c r="M1828" s="110">
        <v>25.9</v>
      </c>
      <c r="N1828" s="110">
        <v>50</v>
      </c>
      <c r="O1828" s="110">
        <v>10</v>
      </c>
      <c r="P1828" s="110">
        <v>11.8</v>
      </c>
      <c r="Q1828" s="110">
        <v>30</v>
      </c>
    </row>
    <row r="1829" spans="1:17" ht="51" x14ac:dyDescent="0.2">
      <c r="A1829" s="108" t="s">
        <v>2697</v>
      </c>
      <c r="B1829" s="110">
        <v>60</v>
      </c>
      <c r="C1829" s="110">
        <v>18</v>
      </c>
      <c r="D1829" s="110">
        <v>30</v>
      </c>
      <c r="E1829" s="110">
        <v>44.4</v>
      </c>
      <c r="F1829" s="110">
        <v>0</v>
      </c>
      <c r="G1829" s="110">
        <v>0</v>
      </c>
      <c r="H1829" s="110" t="s">
        <v>979</v>
      </c>
      <c r="I1829" s="110">
        <v>17</v>
      </c>
      <c r="J1829" s="110">
        <v>28.3</v>
      </c>
      <c r="K1829" s="110">
        <v>47.1</v>
      </c>
      <c r="L1829" s="110">
        <v>19</v>
      </c>
      <c r="M1829" s="110">
        <v>31.7</v>
      </c>
      <c r="N1829" s="110">
        <v>47.4</v>
      </c>
      <c r="O1829" s="110">
        <v>6</v>
      </c>
      <c r="P1829" s="110">
        <v>10</v>
      </c>
      <c r="Q1829" s="110">
        <v>50</v>
      </c>
    </row>
    <row r="1830" spans="1:17" ht="51" x14ac:dyDescent="0.2">
      <c r="A1830" s="108" t="s">
        <v>2698</v>
      </c>
      <c r="B1830" s="110">
        <v>87</v>
      </c>
      <c r="C1830" s="110">
        <v>12</v>
      </c>
      <c r="D1830" s="110">
        <v>13.8</v>
      </c>
      <c r="E1830" s="110">
        <v>33.299999999999997</v>
      </c>
      <c r="F1830" s="110">
        <v>13</v>
      </c>
      <c r="G1830" s="110">
        <v>14.9</v>
      </c>
      <c r="H1830" s="110">
        <v>53.8</v>
      </c>
      <c r="I1830" s="110">
        <v>9</v>
      </c>
      <c r="J1830" s="110">
        <v>10.3</v>
      </c>
      <c r="K1830" s="110">
        <v>55.6</v>
      </c>
      <c r="L1830" s="110">
        <v>42</v>
      </c>
      <c r="M1830" s="110">
        <v>48.3</v>
      </c>
      <c r="N1830" s="110">
        <v>50</v>
      </c>
      <c r="O1830" s="110">
        <v>11</v>
      </c>
      <c r="P1830" s="110">
        <v>12.6</v>
      </c>
      <c r="Q1830" s="110">
        <v>36.4</v>
      </c>
    </row>
    <row r="1831" spans="1:17" ht="63.75" x14ac:dyDescent="0.2">
      <c r="A1831" s="108" t="s">
        <v>2699</v>
      </c>
      <c r="B1831" s="110">
        <v>196</v>
      </c>
      <c r="C1831" s="110">
        <v>54</v>
      </c>
      <c r="D1831" s="110">
        <v>27.6</v>
      </c>
      <c r="E1831" s="110">
        <v>40.700000000000003</v>
      </c>
      <c r="F1831" s="110">
        <v>11</v>
      </c>
      <c r="G1831" s="110">
        <v>5.6</v>
      </c>
      <c r="H1831" s="110">
        <v>45.5</v>
      </c>
      <c r="I1831" s="110">
        <v>41</v>
      </c>
      <c r="J1831" s="110">
        <v>20.9</v>
      </c>
      <c r="K1831" s="110">
        <v>53.7</v>
      </c>
      <c r="L1831" s="110">
        <v>64</v>
      </c>
      <c r="M1831" s="110">
        <v>32.700000000000003</v>
      </c>
      <c r="N1831" s="110">
        <v>45.3</v>
      </c>
      <c r="O1831" s="110">
        <v>26</v>
      </c>
      <c r="P1831" s="110">
        <v>13.3</v>
      </c>
      <c r="Q1831" s="110">
        <v>50</v>
      </c>
    </row>
    <row r="1832" spans="1:17" ht="51" x14ac:dyDescent="0.2">
      <c r="A1832" s="108" t="s">
        <v>2700</v>
      </c>
      <c r="B1832" s="110">
        <v>110</v>
      </c>
      <c r="C1832" s="110">
        <v>28</v>
      </c>
      <c r="D1832" s="110">
        <v>25.5</v>
      </c>
      <c r="E1832" s="110">
        <v>50</v>
      </c>
      <c r="F1832" s="110">
        <v>3</v>
      </c>
      <c r="G1832" s="110">
        <v>2.7</v>
      </c>
      <c r="H1832" s="110">
        <v>33.299999999999997</v>
      </c>
      <c r="I1832" s="110">
        <v>23</v>
      </c>
      <c r="J1832" s="110">
        <v>20.9</v>
      </c>
      <c r="K1832" s="110">
        <v>60.9</v>
      </c>
      <c r="L1832" s="110">
        <v>39</v>
      </c>
      <c r="M1832" s="110">
        <v>35.5</v>
      </c>
      <c r="N1832" s="110">
        <v>43.6</v>
      </c>
      <c r="O1832" s="110">
        <v>17</v>
      </c>
      <c r="P1832" s="110">
        <v>15.5</v>
      </c>
      <c r="Q1832" s="110">
        <v>41.2</v>
      </c>
    </row>
    <row r="1833" spans="1:17" ht="63.75" x14ac:dyDescent="0.2">
      <c r="A1833" s="108" t="s">
        <v>2701</v>
      </c>
      <c r="B1833" s="110">
        <v>136</v>
      </c>
      <c r="C1833" s="110">
        <v>33</v>
      </c>
      <c r="D1833" s="110">
        <v>24.3</v>
      </c>
      <c r="E1833" s="110">
        <v>39.4</v>
      </c>
      <c r="F1833" s="110">
        <v>9</v>
      </c>
      <c r="G1833" s="110">
        <v>6.6</v>
      </c>
      <c r="H1833" s="110">
        <v>44.4</v>
      </c>
      <c r="I1833" s="110">
        <v>29</v>
      </c>
      <c r="J1833" s="110">
        <v>21.3</v>
      </c>
      <c r="K1833" s="110">
        <v>51.7</v>
      </c>
      <c r="L1833" s="110">
        <v>54</v>
      </c>
      <c r="M1833" s="110">
        <v>39.700000000000003</v>
      </c>
      <c r="N1833" s="110">
        <v>46.3</v>
      </c>
      <c r="O1833" s="110">
        <v>11</v>
      </c>
      <c r="P1833" s="110">
        <v>8.1</v>
      </c>
      <c r="Q1833" s="110">
        <v>45.5</v>
      </c>
    </row>
    <row r="1834" spans="1:17" ht="51" x14ac:dyDescent="0.2">
      <c r="A1834" s="108" t="s">
        <v>2702</v>
      </c>
      <c r="B1834" s="110">
        <v>69</v>
      </c>
      <c r="C1834" s="110">
        <v>20</v>
      </c>
      <c r="D1834" s="110">
        <v>29</v>
      </c>
      <c r="E1834" s="110">
        <v>40</v>
      </c>
      <c r="F1834" s="110">
        <v>3</v>
      </c>
      <c r="G1834" s="110">
        <v>4.3</v>
      </c>
      <c r="H1834" s="110">
        <v>66.7</v>
      </c>
      <c r="I1834" s="110">
        <v>14</v>
      </c>
      <c r="J1834" s="110">
        <v>20.3</v>
      </c>
      <c r="K1834" s="110">
        <v>35.700000000000003</v>
      </c>
      <c r="L1834" s="110">
        <v>24</v>
      </c>
      <c r="M1834" s="110">
        <v>34.799999999999997</v>
      </c>
      <c r="N1834" s="110">
        <v>50</v>
      </c>
      <c r="O1834" s="110">
        <v>8</v>
      </c>
      <c r="P1834" s="110">
        <v>11.6</v>
      </c>
      <c r="Q1834" s="110">
        <v>37.5</v>
      </c>
    </row>
    <row r="1835" spans="1:17" ht="63.75" x14ac:dyDescent="0.2">
      <c r="A1835" s="108" t="s">
        <v>2703</v>
      </c>
      <c r="B1835" s="110">
        <v>128</v>
      </c>
      <c r="C1835" s="110">
        <v>25</v>
      </c>
      <c r="D1835" s="110">
        <v>19.5</v>
      </c>
      <c r="E1835" s="110">
        <v>56</v>
      </c>
      <c r="F1835" s="110">
        <v>10</v>
      </c>
      <c r="G1835" s="110">
        <v>7.8</v>
      </c>
      <c r="H1835" s="110">
        <v>50</v>
      </c>
      <c r="I1835" s="110">
        <v>24</v>
      </c>
      <c r="J1835" s="110">
        <v>18.8</v>
      </c>
      <c r="K1835" s="110">
        <v>58.3</v>
      </c>
      <c r="L1835" s="110">
        <v>55</v>
      </c>
      <c r="M1835" s="110">
        <v>43</v>
      </c>
      <c r="N1835" s="110">
        <v>45.5</v>
      </c>
      <c r="O1835" s="110">
        <v>14</v>
      </c>
      <c r="P1835" s="110">
        <v>10.9</v>
      </c>
      <c r="Q1835" s="110">
        <v>57.1</v>
      </c>
    </row>
    <row r="1836" spans="1:17" ht="63.75" x14ac:dyDescent="0.2">
      <c r="A1836" s="108" t="s">
        <v>2704</v>
      </c>
      <c r="B1836" s="110">
        <v>456</v>
      </c>
      <c r="C1836" s="110">
        <v>89</v>
      </c>
      <c r="D1836" s="110">
        <v>19.5</v>
      </c>
      <c r="E1836" s="110">
        <v>44.9</v>
      </c>
      <c r="F1836" s="110">
        <v>28</v>
      </c>
      <c r="G1836" s="110">
        <v>6.1</v>
      </c>
      <c r="H1836" s="110">
        <v>42.9</v>
      </c>
      <c r="I1836" s="110">
        <v>81</v>
      </c>
      <c r="J1836" s="110">
        <v>17.8</v>
      </c>
      <c r="K1836" s="110">
        <v>53.1</v>
      </c>
      <c r="L1836" s="110">
        <v>175</v>
      </c>
      <c r="M1836" s="110">
        <v>38.4</v>
      </c>
      <c r="N1836" s="110">
        <v>45.7</v>
      </c>
      <c r="O1836" s="110">
        <v>83</v>
      </c>
      <c r="P1836" s="110">
        <v>18.2</v>
      </c>
      <c r="Q1836" s="110">
        <v>45.8</v>
      </c>
    </row>
    <row r="1837" spans="1:17" ht="51" x14ac:dyDescent="0.2">
      <c r="A1837" s="108" t="s">
        <v>2705</v>
      </c>
      <c r="B1837" s="110">
        <v>311</v>
      </c>
      <c r="C1837" s="110">
        <v>91</v>
      </c>
      <c r="D1837" s="110">
        <v>29.3</v>
      </c>
      <c r="E1837" s="110">
        <v>49.5</v>
      </c>
      <c r="F1837" s="110">
        <v>18</v>
      </c>
      <c r="G1837" s="110">
        <v>5.8</v>
      </c>
      <c r="H1837" s="110">
        <v>38.9</v>
      </c>
      <c r="I1837" s="110">
        <v>74</v>
      </c>
      <c r="J1837" s="110">
        <v>23.8</v>
      </c>
      <c r="K1837" s="110">
        <v>51.4</v>
      </c>
      <c r="L1837" s="110">
        <v>103</v>
      </c>
      <c r="M1837" s="110">
        <v>33.1</v>
      </c>
      <c r="N1837" s="110">
        <v>48.5</v>
      </c>
      <c r="O1837" s="110">
        <v>25</v>
      </c>
      <c r="P1837" s="110">
        <v>8</v>
      </c>
      <c r="Q1837" s="110">
        <v>48</v>
      </c>
    </row>
    <row r="1838" spans="1:17" ht="51" x14ac:dyDescent="0.2">
      <c r="A1838" s="108" t="s">
        <v>2706</v>
      </c>
      <c r="B1838" s="110">
        <v>355</v>
      </c>
      <c r="C1838" s="110">
        <v>92</v>
      </c>
      <c r="D1838" s="110">
        <v>25.9</v>
      </c>
      <c r="E1838" s="110">
        <v>47.8</v>
      </c>
      <c r="F1838" s="110">
        <v>37</v>
      </c>
      <c r="G1838" s="110">
        <v>10.4</v>
      </c>
      <c r="H1838" s="110">
        <v>48.6</v>
      </c>
      <c r="I1838" s="110">
        <v>73</v>
      </c>
      <c r="J1838" s="110">
        <v>20.6</v>
      </c>
      <c r="K1838" s="110">
        <v>42.5</v>
      </c>
      <c r="L1838" s="110">
        <v>98</v>
      </c>
      <c r="M1838" s="110">
        <v>27.6</v>
      </c>
      <c r="N1838" s="110">
        <v>43.9</v>
      </c>
      <c r="O1838" s="110">
        <v>55</v>
      </c>
      <c r="P1838" s="110">
        <v>15.5</v>
      </c>
      <c r="Q1838" s="110">
        <v>50.9</v>
      </c>
    </row>
    <row r="1839" spans="1:17" ht="51" x14ac:dyDescent="0.2">
      <c r="A1839" s="108" t="s">
        <v>2707</v>
      </c>
      <c r="B1839" s="110">
        <v>357</v>
      </c>
      <c r="C1839" s="110">
        <v>113</v>
      </c>
      <c r="D1839" s="110">
        <v>31.7</v>
      </c>
      <c r="E1839" s="110">
        <v>50.4</v>
      </c>
      <c r="F1839" s="110">
        <v>19</v>
      </c>
      <c r="G1839" s="110">
        <v>5.3</v>
      </c>
      <c r="H1839" s="110">
        <v>42.1</v>
      </c>
      <c r="I1839" s="110">
        <v>86</v>
      </c>
      <c r="J1839" s="110">
        <v>24.1</v>
      </c>
      <c r="K1839" s="110">
        <v>48.8</v>
      </c>
      <c r="L1839" s="110">
        <v>97</v>
      </c>
      <c r="M1839" s="110">
        <v>27.2</v>
      </c>
      <c r="N1839" s="110">
        <v>47.4</v>
      </c>
      <c r="O1839" s="110">
        <v>42</v>
      </c>
      <c r="P1839" s="110">
        <v>11.8</v>
      </c>
      <c r="Q1839" s="110">
        <v>52.4</v>
      </c>
    </row>
    <row r="1840" spans="1:17" ht="51" x14ac:dyDescent="0.2">
      <c r="A1840" s="108" t="s">
        <v>2708</v>
      </c>
      <c r="B1840" s="110">
        <v>912</v>
      </c>
      <c r="C1840" s="110">
        <v>194</v>
      </c>
      <c r="D1840" s="110">
        <v>21.3</v>
      </c>
      <c r="E1840" s="110">
        <v>48.5</v>
      </c>
      <c r="F1840" s="110">
        <v>136</v>
      </c>
      <c r="G1840" s="110">
        <v>14.9</v>
      </c>
      <c r="H1840" s="110">
        <v>32.4</v>
      </c>
      <c r="I1840" s="110">
        <v>238</v>
      </c>
      <c r="J1840" s="110">
        <v>26.1</v>
      </c>
      <c r="K1840" s="110">
        <v>44.5</v>
      </c>
      <c r="L1840" s="110">
        <v>256</v>
      </c>
      <c r="M1840" s="110">
        <v>28.1</v>
      </c>
      <c r="N1840" s="110">
        <v>48.8</v>
      </c>
      <c r="O1840" s="110">
        <v>88</v>
      </c>
      <c r="P1840" s="110">
        <v>9.6</v>
      </c>
      <c r="Q1840" s="110">
        <v>54.5</v>
      </c>
    </row>
    <row r="1841" spans="1:17" ht="51" x14ac:dyDescent="0.2">
      <c r="A1841" s="108" t="s">
        <v>2709</v>
      </c>
      <c r="B1841" s="109">
        <v>1356</v>
      </c>
      <c r="C1841" s="110">
        <v>249</v>
      </c>
      <c r="D1841" s="110">
        <v>18.399999999999999</v>
      </c>
      <c r="E1841" s="110">
        <v>40.200000000000003</v>
      </c>
      <c r="F1841" s="110">
        <v>86</v>
      </c>
      <c r="G1841" s="110">
        <v>6.3</v>
      </c>
      <c r="H1841" s="110">
        <v>46.5</v>
      </c>
      <c r="I1841" s="110">
        <v>249</v>
      </c>
      <c r="J1841" s="110">
        <v>18.399999999999999</v>
      </c>
      <c r="K1841" s="110">
        <v>48.6</v>
      </c>
      <c r="L1841" s="110">
        <v>575</v>
      </c>
      <c r="M1841" s="110">
        <v>42.4</v>
      </c>
      <c r="N1841" s="110">
        <v>49</v>
      </c>
      <c r="O1841" s="110">
        <v>197</v>
      </c>
      <c r="P1841" s="110">
        <v>14.5</v>
      </c>
      <c r="Q1841" s="110">
        <v>45.2</v>
      </c>
    </row>
    <row r="1842" spans="1:17" ht="63.75" x14ac:dyDescent="0.2">
      <c r="A1842" s="108" t="s">
        <v>2710</v>
      </c>
      <c r="B1842" s="110">
        <v>273</v>
      </c>
      <c r="C1842" s="110">
        <v>58</v>
      </c>
      <c r="D1842" s="110">
        <v>21.2</v>
      </c>
      <c r="E1842" s="110">
        <v>37.9</v>
      </c>
      <c r="F1842" s="110">
        <v>19</v>
      </c>
      <c r="G1842" s="110">
        <v>7</v>
      </c>
      <c r="H1842" s="110">
        <v>26.3</v>
      </c>
      <c r="I1842" s="110">
        <v>66</v>
      </c>
      <c r="J1842" s="110">
        <v>24.2</v>
      </c>
      <c r="K1842" s="110">
        <v>43.9</v>
      </c>
      <c r="L1842" s="110">
        <v>83</v>
      </c>
      <c r="M1842" s="110">
        <v>30.4</v>
      </c>
      <c r="N1842" s="110">
        <v>48.2</v>
      </c>
      <c r="O1842" s="110">
        <v>47</v>
      </c>
      <c r="P1842" s="110">
        <v>17.2</v>
      </c>
      <c r="Q1842" s="110">
        <v>48.9</v>
      </c>
    </row>
    <row r="1843" spans="1:17" ht="63.75" x14ac:dyDescent="0.2">
      <c r="A1843" s="108" t="s">
        <v>2711</v>
      </c>
      <c r="B1843" s="110">
        <v>890</v>
      </c>
      <c r="C1843" s="110">
        <v>232</v>
      </c>
      <c r="D1843" s="110">
        <v>26.1</v>
      </c>
      <c r="E1843" s="110">
        <v>48.3</v>
      </c>
      <c r="F1843" s="110">
        <v>58</v>
      </c>
      <c r="G1843" s="110">
        <v>6.5</v>
      </c>
      <c r="H1843" s="110">
        <v>39.700000000000003</v>
      </c>
      <c r="I1843" s="110">
        <v>215</v>
      </c>
      <c r="J1843" s="110">
        <v>24.2</v>
      </c>
      <c r="K1843" s="110">
        <v>44.7</v>
      </c>
      <c r="L1843" s="110">
        <v>298</v>
      </c>
      <c r="M1843" s="110">
        <v>33.5</v>
      </c>
      <c r="N1843" s="110">
        <v>49.3</v>
      </c>
      <c r="O1843" s="110">
        <v>87</v>
      </c>
      <c r="P1843" s="110">
        <v>9.8000000000000007</v>
      </c>
      <c r="Q1843" s="110">
        <v>47.1</v>
      </c>
    </row>
    <row r="1844" spans="1:17" ht="51" x14ac:dyDescent="0.2">
      <c r="A1844" s="108" t="s">
        <v>2712</v>
      </c>
      <c r="B1844" s="110">
        <v>490</v>
      </c>
      <c r="C1844" s="110">
        <v>115</v>
      </c>
      <c r="D1844" s="110">
        <v>23.5</v>
      </c>
      <c r="E1844" s="110">
        <v>53.9</v>
      </c>
      <c r="F1844" s="110">
        <v>37</v>
      </c>
      <c r="G1844" s="110">
        <v>7.6</v>
      </c>
      <c r="H1844" s="110">
        <v>43.2</v>
      </c>
      <c r="I1844" s="110">
        <v>113</v>
      </c>
      <c r="J1844" s="110">
        <v>23.1</v>
      </c>
      <c r="K1844" s="110">
        <v>46</v>
      </c>
      <c r="L1844" s="110">
        <v>158</v>
      </c>
      <c r="M1844" s="110">
        <v>32.200000000000003</v>
      </c>
      <c r="N1844" s="110">
        <v>45.6</v>
      </c>
      <c r="O1844" s="110">
        <v>67</v>
      </c>
      <c r="P1844" s="110">
        <v>13.7</v>
      </c>
      <c r="Q1844" s="110">
        <v>52.2</v>
      </c>
    </row>
    <row r="1845" spans="1:17" ht="63.75" x14ac:dyDescent="0.2">
      <c r="A1845" s="108" t="s">
        <v>2713</v>
      </c>
      <c r="B1845" s="110">
        <v>531</v>
      </c>
      <c r="C1845" s="110">
        <v>110</v>
      </c>
      <c r="D1845" s="110">
        <v>20.7</v>
      </c>
      <c r="E1845" s="110">
        <v>48.2</v>
      </c>
      <c r="F1845" s="110">
        <v>38</v>
      </c>
      <c r="G1845" s="110">
        <v>7.2</v>
      </c>
      <c r="H1845" s="110">
        <v>34.200000000000003</v>
      </c>
      <c r="I1845" s="110">
        <v>122</v>
      </c>
      <c r="J1845" s="110">
        <v>23</v>
      </c>
      <c r="K1845" s="110">
        <v>50</v>
      </c>
      <c r="L1845" s="110">
        <v>182</v>
      </c>
      <c r="M1845" s="110">
        <v>34.299999999999997</v>
      </c>
      <c r="N1845" s="110">
        <v>48.9</v>
      </c>
      <c r="O1845" s="110">
        <v>79</v>
      </c>
      <c r="P1845" s="110">
        <v>14.9</v>
      </c>
      <c r="Q1845" s="110">
        <v>49.4</v>
      </c>
    </row>
    <row r="1846" spans="1:17" ht="63.75" x14ac:dyDescent="0.2">
      <c r="A1846" s="108" t="s">
        <v>2714</v>
      </c>
      <c r="B1846" s="110">
        <v>699</v>
      </c>
      <c r="C1846" s="110">
        <v>141</v>
      </c>
      <c r="D1846" s="110">
        <v>20.2</v>
      </c>
      <c r="E1846" s="110">
        <v>46.8</v>
      </c>
      <c r="F1846" s="110">
        <v>39</v>
      </c>
      <c r="G1846" s="110">
        <v>5.6</v>
      </c>
      <c r="H1846" s="110">
        <v>48.7</v>
      </c>
      <c r="I1846" s="110">
        <v>142</v>
      </c>
      <c r="J1846" s="110">
        <v>20.3</v>
      </c>
      <c r="K1846" s="110">
        <v>48.6</v>
      </c>
      <c r="L1846" s="110">
        <v>278</v>
      </c>
      <c r="M1846" s="110">
        <v>39.799999999999997</v>
      </c>
      <c r="N1846" s="110">
        <v>49.3</v>
      </c>
      <c r="O1846" s="110">
        <v>99</v>
      </c>
      <c r="P1846" s="110">
        <v>14.2</v>
      </c>
      <c r="Q1846" s="110">
        <v>50.5</v>
      </c>
    </row>
    <row r="1847" spans="1:17" ht="63.75" x14ac:dyDescent="0.2">
      <c r="A1847" s="108" t="s">
        <v>2715</v>
      </c>
      <c r="B1847" s="110">
        <v>701</v>
      </c>
      <c r="C1847" s="110">
        <v>130</v>
      </c>
      <c r="D1847" s="110">
        <v>18.5</v>
      </c>
      <c r="E1847" s="110">
        <v>56.9</v>
      </c>
      <c r="F1847" s="110">
        <v>37</v>
      </c>
      <c r="G1847" s="110">
        <v>5.3</v>
      </c>
      <c r="H1847" s="110">
        <v>37.799999999999997</v>
      </c>
      <c r="I1847" s="110">
        <v>118</v>
      </c>
      <c r="J1847" s="110">
        <v>16.8</v>
      </c>
      <c r="K1847" s="110">
        <v>51.7</v>
      </c>
      <c r="L1847" s="110">
        <v>266</v>
      </c>
      <c r="M1847" s="110">
        <v>37.9</v>
      </c>
      <c r="N1847" s="110">
        <v>47.4</v>
      </c>
      <c r="O1847" s="110">
        <v>150</v>
      </c>
      <c r="P1847" s="110">
        <v>21.4</v>
      </c>
      <c r="Q1847" s="110">
        <v>51.3</v>
      </c>
    </row>
    <row r="1848" spans="1:17" ht="63.75" x14ac:dyDescent="0.2">
      <c r="A1848" s="108" t="s">
        <v>2716</v>
      </c>
      <c r="B1848" s="110">
        <v>618</v>
      </c>
      <c r="C1848" s="110">
        <v>227</v>
      </c>
      <c r="D1848" s="110">
        <v>36.700000000000003</v>
      </c>
      <c r="E1848" s="110">
        <v>50.2</v>
      </c>
      <c r="F1848" s="110">
        <v>42</v>
      </c>
      <c r="G1848" s="110">
        <v>6.8</v>
      </c>
      <c r="H1848" s="110">
        <v>45.2</v>
      </c>
      <c r="I1848" s="110">
        <v>121</v>
      </c>
      <c r="J1848" s="110">
        <v>19.600000000000001</v>
      </c>
      <c r="K1848" s="110">
        <v>48.8</v>
      </c>
      <c r="L1848" s="110">
        <v>150</v>
      </c>
      <c r="M1848" s="110">
        <v>24.3</v>
      </c>
      <c r="N1848" s="110">
        <v>45.3</v>
      </c>
      <c r="O1848" s="110">
        <v>78</v>
      </c>
      <c r="P1848" s="110">
        <v>12.6</v>
      </c>
      <c r="Q1848" s="110">
        <v>51.3</v>
      </c>
    </row>
    <row r="1849" spans="1:17" ht="51" x14ac:dyDescent="0.2">
      <c r="A1849" s="108" t="s">
        <v>2717</v>
      </c>
      <c r="B1849" s="110">
        <v>629</v>
      </c>
      <c r="C1849" s="110">
        <v>201</v>
      </c>
      <c r="D1849" s="110">
        <v>32</v>
      </c>
      <c r="E1849" s="110">
        <v>49.8</v>
      </c>
      <c r="F1849" s="110">
        <v>55</v>
      </c>
      <c r="G1849" s="110">
        <v>8.6999999999999993</v>
      </c>
      <c r="H1849" s="110">
        <v>40</v>
      </c>
      <c r="I1849" s="110">
        <v>115</v>
      </c>
      <c r="J1849" s="110">
        <v>18.3</v>
      </c>
      <c r="K1849" s="110">
        <v>52.2</v>
      </c>
      <c r="L1849" s="110">
        <v>192</v>
      </c>
      <c r="M1849" s="110">
        <v>30.5</v>
      </c>
      <c r="N1849" s="110">
        <v>48.4</v>
      </c>
      <c r="O1849" s="110">
        <v>66</v>
      </c>
      <c r="P1849" s="110">
        <v>10.5</v>
      </c>
      <c r="Q1849" s="110">
        <v>56.1</v>
      </c>
    </row>
    <row r="1850" spans="1:17" ht="51" x14ac:dyDescent="0.2">
      <c r="A1850" s="108" t="s">
        <v>2718</v>
      </c>
      <c r="B1850" s="110">
        <v>639</v>
      </c>
      <c r="C1850" s="110">
        <v>203</v>
      </c>
      <c r="D1850" s="110">
        <v>31.8</v>
      </c>
      <c r="E1850" s="110">
        <v>46.3</v>
      </c>
      <c r="F1850" s="110">
        <v>49</v>
      </c>
      <c r="G1850" s="110">
        <v>7.7</v>
      </c>
      <c r="H1850" s="110">
        <v>38.799999999999997</v>
      </c>
      <c r="I1850" s="110">
        <v>132</v>
      </c>
      <c r="J1850" s="110">
        <v>20.7</v>
      </c>
      <c r="K1850" s="110">
        <v>53</v>
      </c>
      <c r="L1850" s="110">
        <v>177</v>
      </c>
      <c r="M1850" s="110">
        <v>27.7</v>
      </c>
      <c r="N1850" s="110">
        <v>48</v>
      </c>
      <c r="O1850" s="110">
        <v>78</v>
      </c>
      <c r="P1850" s="110">
        <v>12.2</v>
      </c>
      <c r="Q1850" s="110">
        <v>48.7</v>
      </c>
    </row>
    <row r="1851" spans="1:17" ht="51" x14ac:dyDescent="0.2">
      <c r="A1851" s="108" t="s">
        <v>2719</v>
      </c>
      <c r="B1851" s="110">
        <v>651</v>
      </c>
      <c r="C1851" s="110">
        <v>179</v>
      </c>
      <c r="D1851" s="110">
        <v>27.5</v>
      </c>
      <c r="E1851" s="110">
        <v>50.3</v>
      </c>
      <c r="F1851" s="110">
        <v>44</v>
      </c>
      <c r="G1851" s="110">
        <v>6.8</v>
      </c>
      <c r="H1851" s="110">
        <v>47.7</v>
      </c>
      <c r="I1851" s="110">
        <v>142</v>
      </c>
      <c r="J1851" s="110">
        <v>21.8</v>
      </c>
      <c r="K1851" s="110">
        <v>47.9</v>
      </c>
      <c r="L1851" s="110">
        <v>206</v>
      </c>
      <c r="M1851" s="110">
        <v>31.6</v>
      </c>
      <c r="N1851" s="110">
        <v>46.6</v>
      </c>
      <c r="O1851" s="110">
        <v>80</v>
      </c>
      <c r="P1851" s="110">
        <v>12.3</v>
      </c>
      <c r="Q1851" s="110">
        <v>51.3</v>
      </c>
    </row>
    <row r="1852" spans="1:17" ht="63.75" x14ac:dyDescent="0.2">
      <c r="A1852" s="108" t="s">
        <v>2720</v>
      </c>
      <c r="B1852" s="110">
        <v>198</v>
      </c>
      <c r="C1852" s="110">
        <v>56</v>
      </c>
      <c r="D1852" s="110">
        <v>28.3</v>
      </c>
      <c r="E1852" s="110">
        <v>55.4</v>
      </c>
      <c r="F1852" s="110">
        <v>20</v>
      </c>
      <c r="G1852" s="110">
        <v>10.1</v>
      </c>
      <c r="H1852" s="110">
        <v>40</v>
      </c>
      <c r="I1852" s="110">
        <v>43</v>
      </c>
      <c r="J1852" s="110">
        <v>21.7</v>
      </c>
      <c r="K1852" s="110">
        <v>48.8</v>
      </c>
      <c r="L1852" s="110">
        <v>66</v>
      </c>
      <c r="M1852" s="110">
        <v>33.299999999999997</v>
      </c>
      <c r="N1852" s="110">
        <v>42.4</v>
      </c>
      <c r="O1852" s="110">
        <v>13</v>
      </c>
      <c r="P1852" s="110">
        <v>6.6</v>
      </c>
      <c r="Q1852" s="110">
        <v>53.8</v>
      </c>
    </row>
    <row r="1853" spans="1:17" ht="51" x14ac:dyDescent="0.2">
      <c r="A1853" s="108" t="s">
        <v>2721</v>
      </c>
      <c r="B1853" s="109">
        <v>1177</v>
      </c>
      <c r="C1853" s="110">
        <v>267</v>
      </c>
      <c r="D1853" s="110">
        <v>22.7</v>
      </c>
      <c r="E1853" s="110">
        <v>48.7</v>
      </c>
      <c r="F1853" s="110">
        <v>56</v>
      </c>
      <c r="G1853" s="110">
        <v>4.8</v>
      </c>
      <c r="H1853" s="110">
        <v>44.6</v>
      </c>
      <c r="I1853" s="110">
        <v>247</v>
      </c>
      <c r="J1853" s="110">
        <v>21</v>
      </c>
      <c r="K1853" s="110">
        <v>49.4</v>
      </c>
      <c r="L1853" s="110">
        <v>433</v>
      </c>
      <c r="M1853" s="110">
        <v>36.799999999999997</v>
      </c>
      <c r="N1853" s="110">
        <v>48.3</v>
      </c>
      <c r="O1853" s="110">
        <v>174</v>
      </c>
      <c r="P1853" s="110">
        <v>14.8</v>
      </c>
      <c r="Q1853" s="110">
        <v>50</v>
      </c>
    </row>
    <row r="1854" spans="1:17" ht="51" x14ac:dyDescent="0.2">
      <c r="A1854" s="108" t="s">
        <v>2722</v>
      </c>
      <c r="B1854" s="110">
        <v>361</v>
      </c>
      <c r="C1854" s="110">
        <v>71</v>
      </c>
      <c r="D1854" s="110">
        <v>19.7</v>
      </c>
      <c r="E1854" s="110">
        <v>47.9</v>
      </c>
      <c r="F1854" s="110">
        <v>24</v>
      </c>
      <c r="G1854" s="110">
        <v>6.6</v>
      </c>
      <c r="H1854" s="110">
        <v>50</v>
      </c>
      <c r="I1854" s="110">
        <v>79</v>
      </c>
      <c r="J1854" s="110">
        <v>21.9</v>
      </c>
      <c r="K1854" s="110">
        <v>48.1</v>
      </c>
      <c r="L1854" s="110">
        <v>145</v>
      </c>
      <c r="M1854" s="110">
        <v>40.200000000000003</v>
      </c>
      <c r="N1854" s="110">
        <v>45.5</v>
      </c>
      <c r="O1854" s="110">
        <v>42</v>
      </c>
      <c r="P1854" s="110">
        <v>11.6</v>
      </c>
      <c r="Q1854" s="110">
        <v>47.6</v>
      </c>
    </row>
    <row r="1855" spans="1:17" ht="51" x14ac:dyDescent="0.2">
      <c r="A1855" s="108" t="s">
        <v>2723</v>
      </c>
      <c r="B1855" s="109">
        <v>1255</v>
      </c>
      <c r="C1855" s="110">
        <v>328</v>
      </c>
      <c r="D1855" s="110">
        <v>26.1</v>
      </c>
      <c r="E1855" s="110">
        <v>46.6</v>
      </c>
      <c r="F1855" s="110">
        <v>70</v>
      </c>
      <c r="G1855" s="110">
        <v>5.6</v>
      </c>
      <c r="H1855" s="110">
        <v>41.4</v>
      </c>
      <c r="I1855" s="110">
        <v>279</v>
      </c>
      <c r="J1855" s="110">
        <v>22.2</v>
      </c>
      <c r="K1855" s="110">
        <v>48</v>
      </c>
      <c r="L1855" s="110">
        <v>417</v>
      </c>
      <c r="M1855" s="110">
        <v>33.200000000000003</v>
      </c>
      <c r="N1855" s="110">
        <v>44.8</v>
      </c>
      <c r="O1855" s="110">
        <v>161</v>
      </c>
      <c r="P1855" s="110">
        <v>12.8</v>
      </c>
      <c r="Q1855" s="110">
        <v>47.8</v>
      </c>
    </row>
    <row r="1856" spans="1:17" ht="51" x14ac:dyDescent="0.2">
      <c r="A1856" s="108" t="s">
        <v>2724</v>
      </c>
      <c r="B1856" s="109">
        <v>1804</v>
      </c>
      <c r="C1856" s="110">
        <v>462</v>
      </c>
      <c r="D1856" s="110">
        <v>25.6</v>
      </c>
      <c r="E1856" s="110">
        <v>48.1</v>
      </c>
      <c r="F1856" s="110">
        <v>126</v>
      </c>
      <c r="G1856" s="110">
        <v>7</v>
      </c>
      <c r="H1856" s="110">
        <v>46.8</v>
      </c>
      <c r="I1856" s="110">
        <v>357</v>
      </c>
      <c r="J1856" s="110">
        <v>19.8</v>
      </c>
      <c r="K1856" s="110">
        <v>47.1</v>
      </c>
      <c r="L1856" s="110">
        <v>656</v>
      </c>
      <c r="M1856" s="110">
        <v>36.4</v>
      </c>
      <c r="N1856" s="110">
        <v>48.9</v>
      </c>
      <c r="O1856" s="110">
        <v>203</v>
      </c>
      <c r="P1856" s="110">
        <v>11.3</v>
      </c>
      <c r="Q1856" s="110">
        <v>51.7</v>
      </c>
    </row>
    <row r="1857" spans="1:17" ht="51" x14ac:dyDescent="0.2">
      <c r="A1857" s="108" t="s">
        <v>2725</v>
      </c>
      <c r="B1857" s="109">
        <v>1302</v>
      </c>
      <c r="C1857" s="110">
        <v>386</v>
      </c>
      <c r="D1857" s="110">
        <v>29.6</v>
      </c>
      <c r="E1857" s="110">
        <v>47.4</v>
      </c>
      <c r="F1857" s="110">
        <v>88</v>
      </c>
      <c r="G1857" s="110">
        <v>6.8</v>
      </c>
      <c r="H1857" s="110">
        <v>45.5</v>
      </c>
      <c r="I1857" s="110">
        <v>244</v>
      </c>
      <c r="J1857" s="110">
        <v>18.7</v>
      </c>
      <c r="K1857" s="110">
        <v>51.2</v>
      </c>
      <c r="L1857" s="110">
        <v>438</v>
      </c>
      <c r="M1857" s="110">
        <v>33.6</v>
      </c>
      <c r="N1857" s="110">
        <v>46.3</v>
      </c>
      <c r="O1857" s="110">
        <v>146</v>
      </c>
      <c r="P1857" s="110">
        <v>11.2</v>
      </c>
      <c r="Q1857" s="110">
        <v>51.4</v>
      </c>
    </row>
    <row r="1858" spans="1:17" ht="63.75" x14ac:dyDescent="0.2">
      <c r="A1858" s="108" t="s">
        <v>2726</v>
      </c>
      <c r="B1858" s="109">
        <v>1306</v>
      </c>
      <c r="C1858" s="110">
        <v>318</v>
      </c>
      <c r="D1858" s="110">
        <v>24.3</v>
      </c>
      <c r="E1858" s="110">
        <v>47.8</v>
      </c>
      <c r="F1858" s="110">
        <v>105</v>
      </c>
      <c r="G1858" s="110">
        <v>8</v>
      </c>
      <c r="H1858" s="110">
        <v>41.9</v>
      </c>
      <c r="I1858" s="110">
        <v>260</v>
      </c>
      <c r="J1858" s="110">
        <v>19.899999999999999</v>
      </c>
      <c r="K1858" s="110">
        <v>51.5</v>
      </c>
      <c r="L1858" s="110">
        <v>464</v>
      </c>
      <c r="M1858" s="110">
        <v>35.5</v>
      </c>
      <c r="N1858" s="110">
        <v>48.3</v>
      </c>
      <c r="O1858" s="110">
        <v>159</v>
      </c>
      <c r="P1858" s="110">
        <v>12.2</v>
      </c>
      <c r="Q1858" s="110">
        <v>50.3</v>
      </c>
    </row>
    <row r="1859" spans="1:17" ht="51" x14ac:dyDescent="0.2">
      <c r="A1859" s="108" t="s">
        <v>2727</v>
      </c>
      <c r="B1859" s="109">
        <v>1311</v>
      </c>
      <c r="C1859" s="110">
        <v>519</v>
      </c>
      <c r="D1859" s="110">
        <v>39.6</v>
      </c>
      <c r="E1859" s="110">
        <v>48.4</v>
      </c>
      <c r="F1859" s="110">
        <v>85</v>
      </c>
      <c r="G1859" s="110">
        <v>6.5</v>
      </c>
      <c r="H1859" s="110">
        <v>32.9</v>
      </c>
      <c r="I1859" s="110">
        <v>253</v>
      </c>
      <c r="J1859" s="110">
        <v>19.3</v>
      </c>
      <c r="K1859" s="110">
        <v>50.6</v>
      </c>
      <c r="L1859" s="110">
        <v>338</v>
      </c>
      <c r="M1859" s="110">
        <v>25.8</v>
      </c>
      <c r="N1859" s="110">
        <v>46.2</v>
      </c>
      <c r="O1859" s="110">
        <v>116</v>
      </c>
      <c r="P1859" s="110">
        <v>8.8000000000000007</v>
      </c>
      <c r="Q1859" s="110">
        <v>49.1</v>
      </c>
    </row>
    <row r="1860" spans="1:17" ht="51" x14ac:dyDescent="0.2">
      <c r="A1860" s="108" t="s">
        <v>2728</v>
      </c>
      <c r="B1860" s="109">
        <v>2322</v>
      </c>
      <c r="C1860" s="110">
        <v>508</v>
      </c>
      <c r="D1860" s="110">
        <v>21.9</v>
      </c>
      <c r="E1860" s="110">
        <v>45.9</v>
      </c>
      <c r="F1860" s="110">
        <v>130</v>
      </c>
      <c r="G1860" s="110">
        <v>5.6</v>
      </c>
      <c r="H1860" s="110">
        <v>33.1</v>
      </c>
      <c r="I1860" s="110">
        <v>471</v>
      </c>
      <c r="J1860" s="110">
        <v>20.3</v>
      </c>
      <c r="K1860" s="110">
        <v>50.5</v>
      </c>
      <c r="L1860" s="110">
        <v>828</v>
      </c>
      <c r="M1860" s="110">
        <v>35.700000000000003</v>
      </c>
      <c r="N1860" s="110">
        <v>49.4</v>
      </c>
      <c r="O1860" s="110">
        <v>385</v>
      </c>
      <c r="P1860" s="110">
        <v>16.600000000000001</v>
      </c>
      <c r="Q1860" s="110">
        <v>49.9</v>
      </c>
    </row>
    <row r="1861" spans="1:17" ht="51" x14ac:dyDescent="0.2">
      <c r="A1861" s="108" t="s">
        <v>2729</v>
      </c>
      <c r="B1861" s="109">
        <v>2760</v>
      </c>
      <c r="C1861" s="110">
        <v>738</v>
      </c>
      <c r="D1861" s="110">
        <v>26.7</v>
      </c>
      <c r="E1861" s="110">
        <v>47.4</v>
      </c>
      <c r="F1861" s="110">
        <v>150</v>
      </c>
      <c r="G1861" s="110">
        <v>5.4</v>
      </c>
      <c r="H1861" s="110">
        <v>40</v>
      </c>
      <c r="I1861" s="110">
        <v>501</v>
      </c>
      <c r="J1861" s="110">
        <v>18.2</v>
      </c>
      <c r="K1861" s="110">
        <v>49.5</v>
      </c>
      <c r="L1861" s="109">
        <v>1017</v>
      </c>
      <c r="M1861" s="110">
        <v>36.799999999999997</v>
      </c>
      <c r="N1861" s="110">
        <v>48</v>
      </c>
      <c r="O1861" s="110">
        <v>354</v>
      </c>
      <c r="P1861" s="110">
        <v>12.8</v>
      </c>
      <c r="Q1861" s="110">
        <v>50.8</v>
      </c>
    </row>
    <row r="1862" spans="1:17" ht="63.75" x14ac:dyDescent="0.2">
      <c r="A1862" s="108" t="s">
        <v>2730</v>
      </c>
      <c r="B1862" s="109">
        <v>1172</v>
      </c>
      <c r="C1862" s="110">
        <v>305</v>
      </c>
      <c r="D1862" s="110">
        <v>26</v>
      </c>
      <c r="E1862" s="110">
        <v>45.2</v>
      </c>
      <c r="F1862" s="110">
        <v>85</v>
      </c>
      <c r="G1862" s="110">
        <v>7.3</v>
      </c>
      <c r="H1862" s="110">
        <v>47.1</v>
      </c>
      <c r="I1862" s="110">
        <v>232</v>
      </c>
      <c r="J1862" s="110">
        <v>19.8</v>
      </c>
      <c r="K1862" s="110">
        <v>46.6</v>
      </c>
      <c r="L1862" s="110">
        <v>363</v>
      </c>
      <c r="M1862" s="110">
        <v>31</v>
      </c>
      <c r="N1862" s="110">
        <v>46.8</v>
      </c>
      <c r="O1862" s="110">
        <v>187</v>
      </c>
      <c r="P1862" s="110">
        <v>16</v>
      </c>
      <c r="Q1862" s="110">
        <v>51.3</v>
      </c>
    </row>
    <row r="1863" spans="1:17" ht="63.75" x14ac:dyDescent="0.2">
      <c r="A1863" s="108" t="s">
        <v>2731</v>
      </c>
      <c r="B1863" s="109">
        <v>2048</v>
      </c>
      <c r="C1863" s="110">
        <v>506</v>
      </c>
      <c r="D1863" s="110">
        <v>24.7</v>
      </c>
      <c r="E1863" s="110">
        <v>45.8</v>
      </c>
      <c r="F1863" s="110">
        <v>136</v>
      </c>
      <c r="G1863" s="110">
        <v>6.6</v>
      </c>
      <c r="H1863" s="110">
        <v>46.3</v>
      </c>
      <c r="I1863" s="110">
        <v>393</v>
      </c>
      <c r="J1863" s="110">
        <v>19.2</v>
      </c>
      <c r="K1863" s="110">
        <v>51.7</v>
      </c>
      <c r="L1863" s="110">
        <v>756</v>
      </c>
      <c r="M1863" s="110">
        <v>36.9</v>
      </c>
      <c r="N1863" s="110">
        <v>47.8</v>
      </c>
      <c r="O1863" s="110">
        <v>257</v>
      </c>
      <c r="P1863" s="110">
        <v>12.5</v>
      </c>
      <c r="Q1863" s="110">
        <v>49.4</v>
      </c>
    </row>
    <row r="1864" spans="1:17" ht="63.75" x14ac:dyDescent="0.2">
      <c r="A1864" s="108" t="s">
        <v>2732</v>
      </c>
      <c r="B1864" s="109">
        <v>2147</v>
      </c>
      <c r="C1864" s="110">
        <v>600</v>
      </c>
      <c r="D1864" s="110">
        <v>27.9</v>
      </c>
      <c r="E1864" s="110">
        <v>46.3</v>
      </c>
      <c r="F1864" s="110">
        <v>141</v>
      </c>
      <c r="G1864" s="110">
        <v>6.6</v>
      </c>
      <c r="H1864" s="110">
        <v>46.1</v>
      </c>
      <c r="I1864" s="110">
        <v>558</v>
      </c>
      <c r="J1864" s="110">
        <v>26</v>
      </c>
      <c r="K1864" s="110">
        <v>47.5</v>
      </c>
      <c r="L1864" s="110">
        <v>618</v>
      </c>
      <c r="M1864" s="110">
        <v>28.8</v>
      </c>
      <c r="N1864" s="110">
        <v>48.2</v>
      </c>
      <c r="O1864" s="110">
        <v>230</v>
      </c>
      <c r="P1864" s="110">
        <v>10.7</v>
      </c>
      <c r="Q1864" s="110">
        <v>49.6</v>
      </c>
    </row>
    <row r="1865" spans="1:17" ht="63.75" x14ac:dyDescent="0.2">
      <c r="A1865" s="108" t="s">
        <v>2733</v>
      </c>
      <c r="B1865" s="110">
        <v>937</v>
      </c>
      <c r="C1865" s="110">
        <v>241</v>
      </c>
      <c r="D1865" s="110">
        <v>25.7</v>
      </c>
      <c r="E1865" s="110">
        <v>55.2</v>
      </c>
      <c r="F1865" s="110">
        <v>61</v>
      </c>
      <c r="G1865" s="110">
        <v>6.5</v>
      </c>
      <c r="H1865" s="110">
        <v>37.700000000000003</v>
      </c>
      <c r="I1865" s="110">
        <v>219</v>
      </c>
      <c r="J1865" s="110">
        <v>23.4</v>
      </c>
      <c r="K1865" s="110">
        <v>48.9</v>
      </c>
      <c r="L1865" s="110">
        <v>284</v>
      </c>
      <c r="M1865" s="110">
        <v>30.3</v>
      </c>
      <c r="N1865" s="110">
        <v>43.3</v>
      </c>
      <c r="O1865" s="110">
        <v>132</v>
      </c>
      <c r="P1865" s="110">
        <v>14.1</v>
      </c>
      <c r="Q1865" s="110">
        <v>52.3</v>
      </c>
    </row>
    <row r="1866" spans="1:17" ht="63.75" x14ac:dyDescent="0.2">
      <c r="A1866" s="108" t="s">
        <v>2734</v>
      </c>
      <c r="B1866" s="109">
        <v>3181</v>
      </c>
      <c r="C1866" s="110">
        <v>721</v>
      </c>
      <c r="D1866" s="110">
        <v>22.7</v>
      </c>
      <c r="E1866" s="110">
        <v>48.3</v>
      </c>
      <c r="F1866" s="110">
        <v>262</v>
      </c>
      <c r="G1866" s="110">
        <v>8.1999999999999993</v>
      </c>
      <c r="H1866" s="110">
        <v>47.7</v>
      </c>
      <c r="I1866" s="110">
        <v>708</v>
      </c>
      <c r="J1866" s="110">
        <v>22.3</v>
      </c>
      <c r="K1866" s="110">
        <v>48.4</v>
      </c>
      <c r="L1866" s="109">
        <v>1176</v>
      </c>
      <c r="M1866" s="110">
        <v>37</v>
      </c>
      <c r="N1866" s="110">
        <v>48.6</v>
      </c>
      <c r="O1866" s="110">
        <v>314</v>
      </c>
      <c r="P1866" s="110">
        <v>9.9</v>
      </c>
      <c r="Q1866" s="110">
        <v>45.9</v>
      </c>
    </row>
    <row r="1867" spans="1:17" ht="51" x14ac:dyDescent="0.2">
      <c r="A1867" s="108" t="s">
        <v>2735</v>
      </c>
      <c r="B1867" s="109">
        <v>3194</v>
      </c>
      <c r="C1867" s="110">
        <v>761</v>
      </c>
      <c r="D1867" s="110">
        <v>23.8</v>
      </c>
      <c r="E1867" s="110">
        <v>48</v>
      </c>
      <c r="F1867" s="110">
        <v>215</v>
      </c>
      <c r="G1867" s="110">
        <v>6.7</v>
      </c>
      <c r="H1867" s="110">
        <v>43.7</v>
      </c>
      <c r="I1867" s="110">
        <v>651</v>
      </c>
      <c r="J1867" s="110">
        <v>20.399999999999999</v>
      </c>
      <c r="K1867" s="110">
        <v>51.5</v>
      </c>
      <c r="L1867" s="109">
        <v>1177</v>
      </c>
      <c r="M1867" s="110">
        <v>36.9</v>
      </c>
      <c r="N1867" s="110">
        <v>49.7</v>
      </c>
      <c r="O1867" s="110">
        <v>390</v>
      </c>
      <c r="P1867" s="110">
        <v>12.2</v>
      </c>
      <c r="Q1867" s="110">
        <v>46.2</v>
      </c>
    </row>
    <row r="1868" spans="1:17" ht="63.75" x14ac:dyDescent="0.2">
      <c r="A1868" s="108" t="s">
        <v>2736</v>
      </c>
      <c r="B1868" s="109">
        <v>2335</v>
      </c>
      <c r="C1868" s="110">
        <v>581</v>
      </c>
      <c r="D1868" s="110">
        <v>24.9</v>
      </c>
      <c r="E1868" s="110">
        <v>49.4</v>
      </c>
      <c r="F1868" s="110">
        <v>161</v>
      </c>
      <c r="G1868" s="110">
        <v>6.9</v>
      </c>
      <c r="H1868" s="110">
        <v>49.1</v>
      </c>
      <c r="I1868" s="110">
        <v>479</v>
      </c>
      <c r="J1868" s="110">
        <v>20.5</v>
      </c>
      <c r="K1868" s="110">
        <v>53.2</v>
      </c>
      <c r="L1868" s="110">
        <v>840</v>
      </c>
      <c r="M1868" s="110">
        <v>36</v>
      </c>
      <c r="N1868" s="110">
        <v>47.3</v>
      </c>
      <c r="O1868" s="110">
        <v>274</v>
      </c>
      <c r="P1868" s="110">
        <v>11.7</v>
      </c>
      <c r="Q1868" s="110">
        <v>48.5</v>
      </c>
    </row>
    <row r="1869" spans="1:17" ht="63.75" x14ac:dyDescent="0.2">
      <c r="A1869" s="108" t="s">
        <v>2737</v>
      </c>
      <c r="B1869" s="109">
        <v>1521</v>
      </c>
      <c r="C1869" s="110">
        <v>330</v>
      </c>
      <c r="D1869" s="110">
        <v>21.7</v>
      </c>
      <c r="E1869" s="110">
        <v>49.7</v>
      </c>
      <c r="F1869" s="110">
        <v>90</v>
      </c>
      <c r="G1869" s="110">
        <v>5.9</v>
      </c>
      <c r="H1869" s="110">
        <v>43.3</v>
      </c>
      <c r="I1869" s="110">
        <v>300</v>
      </c>
      <c r="J1869" s="110">
        <v>19.7</v>
      </c>
      <c r="K1869" s="110">
        <v>47.7</v>
      </c>
      <c r="L1869" s="110">
        <v>534</v>
      </c>
      <c r="M1869" s="110">
        <v>35.1</v>
      </c>
      <c r="N1869" s="110">
        <v>49.6</v>
      </c>
      <c r="O1869" s="110">
        <v>267</v>
      </c>
      <c r="P1869" s="110">
        <v>17.600000000000001</v>
      </c>
      <c r="Q1869" s="110">
        <v>50.6</v>
      </c>
    </row>
    <row r="1870" spans="1:17" ht="63.75" x14ac:dyDescent="0.2">
      <c r="A1870" s="108" t="s">
        <v>2738</v>
      </c>
      <c r="B1870" s="110">
        <v>959</v>
      </c>
      <c r="C1870" s="110">
        <v>321</v>
      </c>
      <c r="D1870" s="110">
        <v>33.5</v>
      </c>
      <c r="E1870" s="110">
        <v>41.1</v>
      </c>
      <c r="F1870" s="110">
        <v>73</v>
      </c>
      <c r="G1870" s="110">
        <v>7.6</v>
      </c>
      <c r="H1870" s="110">
        <v>38.4</v>
      </c>
      <c r="I1870" s="110">
        <v>190</v>
      </c>
      <c r="J1870" s="110">
        <v>19.8</v>
      </c>
      <c r="K1870" s="110">
        <v>50</v>
      </c>
      <c r="L1870" s="110">
        <v>269</v>
      </c>
      <c r="M1870" s="110">
        <v>28.1</v>
      </c>
      <c r="N1870" s="110">
        <v>45.4</v>
      </c>
      <c r="O1870" s="110">
        <v>106</v>
      </c>
      <c r="P1870" s="110">
        <v>11.1</v>
      </c>
      <c r="Q1870" s="110">
        <v>47.2</v>
      </c>
    </row>
    <row r="1871" spans="1:17" ht="51" x14ac:dyDescent="0.2">
      <c r="A1871" s="108" t="s">
        <v>2739</v>
      </c>
      <c r="B1871" s="109">
        <v>1032</v>
      </c>
      <c r="C1871" s="110">
        <v>251</v>
      </c>
      <c r="D1871" s="110">
        <v>24.3</v>
      </c>
      <c r="E1871" s="110">
        <v>45.4</v>
      </c>
      <c r="F1871" s="110">
        <v>79</v>
      </c>
      <c r="G1871" s="110">
        <v>7.7</v>
      </c>
      <c r="H1871" s="110">
        <v>39.200000000000003</v>
      </c>
      <c r="I1871" s="110">
        <v>215</v>
      </c>
      <c r="J1871" s="110">
        <v>20.8</v>
      </c>
      <c r="K1871" s="110">
        <v>50.7</v>
      </c>
      <c r="L1871" s="110">
        <v>382</v>
      </c>
      <c r="M1871" s="110">
        <v>37</v>
      </c>
      <c r="N1871" s="110">
        <v>46.6</v>
      </c>
      <c r="O1871" s="110">
        <v>105</v>
      </c>
      <c r="P1871" s="110">
        <v>10.199999999999999</v>
      </c>
      <c r="Q1871" s="110">
        <v>46.7</v>
      </c>
    </row>
    <row r="1872" spans="1:17" ht="63.75" x14ac:dyDescent="0.2">
      <c r="A1872" s="108" t="s">
        <v>2740</v>
      </c>
      <c r="B1872" s="109">
        <v>1082</v>
      </c>
      <c r="C1872" s="110">
        <v>272</v>
      </c>
      <c r="D1872" s="110">
        <v>25.1</v>
      </c>
      <c r="E1872" s="110">
        <v>46.3</v>
      </c>
      <c r="F1872" s="110">
        <v>64</v>
      </c>
      <c r="G1872" s="110">
        <v>5.9</v>
      </c>
      <c r="H1872" s="110">
        <v>43.8</v>
      </c>
      <c r="I1872" s="110">
        <v>259</v>
      </c>
      <c r="J1872" s="110">
        <v>23.9</v>
      </c>
      <c r="K1872" s="110">
        <v>47.1</v>
      </c>
      <c r="L1872" s="110">
        <v>360</v>
      </c>
      <c r="M1872" s="110">
        <v>33.299999999999997</v>
      </c>
      <c r="N1872" s="110">
        <v>46.7</v>
      </c>
      <c r="O1872" s="110">
        <v>127</v>
      </c>
      <c r="P1872" s="110">
        <v>11.7</v>
      </c>
      <c r="Q1872" s="110">
        <v>48.8</v>
      </c>
    </row>
    <row r="1873" spans="1:17" ht="63.75" x14ac:dyDescent="0.2">
      <c r="A1873" s="108" t="s">
        <v>2741</v>
      </c>
      <c r="B1873" s="110">
        <v>148</v>
      </c>
      <c r="C1873" s="110">
        <v>43</v>
      </c>
      <c r="D1873" s="110">
        <v>29.1</v>
      </c>
      <c r="E1873" s="110">
        <v>48.8</v>
      </c>
      <c r="F1873" s="110">
        <v>8</v>
      </c>
      <c r="G1873" s="110">
        <v>5.4</v>
      </c>
      <c r="H1873" s="110">
        <v>25</v>
      </c>
      <c r="I1873" s="110">
        <v>33</v>
      </c>
      <c r="J1873" s="110">
        <v>22.3</v>
      </c>
      <c r="K1873" s="110">
        <v>48.5</v>
      </c>
      <c r="L1873" s="110">
        <v>44</v>
      </c>
      <c r="M1873" s="110">
        <v>29.7</v>
      </c>
      <c r="N1873" s="110">
        <v>36.4</v>
      </c>
      <c r="O1873" s="110">
        <v>20</v>
      </c>
      <c r="P1873" s="110">
        <v>13.5</v>
      </c>
      <c r="Q1873" s="110">
        <v>45</v>
      </c>
    </row>
    <row r="1874" spans="1:17" ht="63.75" x14ac:dyDescent="0.2">
      <c r="A1874" s="108" t="s">
        <v>2742</v>
      </c>
      <c r="B1874" s="110">
        <v>145</v>
      </c>
      <c r="C1874" s="110">
        <v>29</v>
      </c>
      <c r="D1874" s="110">
        <v>20</v>
      </c>
      <c r="E1874" s="110">
        <v>65.5</v>
      </c>
      <c r="F1874" s="110">
        <v>4</v>
      </c>
      <c r="G1874" s="110">
        <v>2.8</v>
      </c>
      <c r="H1874" s="110">
        <v>25</v>
      </c>
      <c r="I1874" s="110">
        <v>22</v>
      </c>
      <c r="J1874" s="110">
        <v>15.2</v>
      </c>
      <c r="K1874" s="110">
        <v>40.9</v>
      </c>
      <c r="L1874" s="110">
        <v>48</v>
      </c>
      <c r="M1874" s="110">
        <v>33.1</v>
      </c>
      <c r="N1874" s="110">
        <v>39.6</v>
      </c>
      <c r="O1874" s="110">
        <v>42</v>
      </c>
      <c r="P1874" s="110">
        <v>29</v>
      </c>
      <c r="Q1874" s="110">
        <v>50</v>
      </c>
    </row>
    <row r="1875" spans="1:17" ht="63.75" x14ac:dyDescent="0.2">
      <c r="A1875" s="108" t="s">
        <v>2743</v>
      </c>
      <c r="B1875" s="110">
        <v>129</v>
      </c>
      <c r="C1875" s="110">
        <v>35</v>
      </c>
      <c r="D1875" s="110">
        <v>27.1</v>
      </c>
      <c r="E1875" s="110">
        <v>60</v>
      </c>
      <c r="F1875" s="110">
        <v>6</v>
      </c>
      <c r="G1875" s="110">
        <v>4.7</v>
      </c>
      <c r="H1875" s="110">
        <v>50</v>
      </c>
      <c r="I1875" s="110">
        <v>29</v>
      </c>
      <c r="J1875" s="110">
        <v>22.5</v>
      </c>
      <c r="K1875" s="110">
        <v>44.8</v>
      </c>
      <c r="L1875" s="110">
        <v>41</v>
      </c>
      <c r="M1875" s="110">
        <v>31.8</v>
      </c>
      <c r="N1875" s="110">
        <v>56.1</v>
      </c>
      <c r="O1875" s="110">
        <v>18</v>
      </c>
      <c r="P1875" s="110">
        <v>14</v>
      </c>
      <c r="Q1875" s="110">
        <v>33.299999999999997</v>
      </c>
    </row>
    <row r="1876" spans="1:17" ht="63.75" x14ac:dyDescent="0.2">
      <c r="A1876" s="108" t="s">
        <v>2744</v>
      </c>
      <c r="B1876" s="110">
        <v>99</v>
      </c>
      <c r="C1876" s="110">
        <v>20</v>
      </c>
      <c r="D1876" s="110">
        <v>20.2</v>
      </c>
      <c r="E1876" s="110">
        <v>60</v>
      </c>
      <c r="F1876" s="110">
        <v>9</v>
      </c>
      <c r="G1876" s="110">
        <v>9.1</v>
      </c>
      <c r="H1876" s="110">
        <v>44.4</v>
      </c>
      <c r="I1876" s="110">
        <v>14</v>
      </c>
      <c r="J1876" s="110">
        <v>14.1</v>
      </c>
      <c r="K1876" s="110">
        <v>50</v>
      </c>
      <c r="L1876" s="110">
        <v>32</v>
      </c>
      <c r="M1876" s="110">
        <v>32.299999999999997</v>
      </c>
      <c r="N1876" s="110">
        <v>43.8</v>
      </c>
      <c r="O1876" s="110">
        <v>24</v>
      </c>
      <c r="P1876" s="110">
        <v>24.2</v>
      </c>
      <c r="Q1876" s="110">
        <v>45.8</v>
      </c>
    </row>
    <row r="1877" spans="1:17" ht="76.5" x14ac:dyDescent="0.2">
      <c r="A1877" s="108" t="s">
        <v>2745</v>
      </c>
      <c r="B1877" s="110">
        <v>192</v>
      </c>
      <c r="C1877" s="110">
        <v>36</v>
      </c>
      <c r="D1877" s="110">
        <v>18.8</v>
      </c>
      <c r="E1877" s="110">
        <v>52.8</v>
      </c>
      <c r="F1877" s="110">
        <v>15</v>
      </c>
      <c r="G1877" s="110">
        <v>7.8</v>
      </c>
      <c r="H1877" s="110">
        <v>20</v>
      </c>
      <c r="I1877" s="110">
        <v>31</v>
      </c>
      <c r="J1877" s="110">
        <v>16.100000000000001</v>
      </c>
      <c r="K1877" s="110">
        <v>41.9</v>
      </c>
      <c r="L1877" s="110">
        <v>79</v>
      </c>
      <c r="M1877" s="110">
        <v>41.1</v>
      </c>
      <c r="N1877" s="110">
        <v>50.6</v>
      </c>
      <c r="O1877" s="110">
        <v>31</v>
      </c>
      <c r="P1877" s="110">
        <v>16.100000000000001</v>
      </c>
      <c r="Q1877" s="110">
        <v>48.4</v>
      </c>
    </row>
    <row r="1878" spans="1:17" ht="63.75" x14ac:dyDescent="0.2">
      <c r="A1878" s="108" t="s">
        <v>2746</v>
      </c>
      <c r="B1878" s="110">
        <v>196</v>
      </c>
      <c r="C1878" s="110">
        <v>42</v>
      </c>
      <c r="D1878" s="110">
        <v>21.4</v>
      </c>
      <c r="E1878" s="110">
        <v>52.4</v>
      </c>
      <c r="F1878" s="110">
        <v>8</v>
      </c>
      <c r="G1878" s="110">
        <v>4.0999999999999996</v>
      </c>
      <c r="H1878" s="110">
        <v>37.5</v>
      </c>
      <c r="I1878" s="110">
        <v>42</v>
      </c>
      <c r="J1878" s="110">
        <v>21.4</v>
      </c>
      <c r="K1878" s="110">
        <v>40.5</v>
      </c>
      <c r="L1878" s="110">
        <v>59</v>
      </c>
      <c r="M1878" s="110">
        <v>30.1</v>
      </c>
      <c r="N1878" s="110">
        <v>49.2</v>
      </c>
      <c r="O1878" s="110">
        <v>45</v>
      </c>
      <c r="P1878" s="110">
        <v>23</v>
      </c>
      <c r="Q1878" s="110">
        <v>46.7</v>
      </c>
    </row>
    <row r="1879" spans="1:17" ht="76.5" x14ac:dyDescent="0.2">
      <c r="A1879" s="108" t="s">
        <v>2747</v>
      </c>
      <c r="B1879" s="110">
        <v>193</v>
      </c>
      <c r="C1879" s="110">
        <v>53</v>
      </c>
      <c r="D1879" s="110">
        <v>27.5</v>
      </c>
      <c r="E1879" s="110">
        <v>47.2</v>
      </c>
      <c r="F1879" s="110">
        <v>11</v>
      </c>
      <c r="G1879" s="110">
        <v>5.7</v>
      </c>
      <c r="H1879" s="110">
        <v>45.5</v>
      </c>
      <c r="I1879" s="110">
        <v>47</v>
      </c>
      <c r="J1879" s="110">
        <v>24.4</v>
      </c>
      <c r="K1879" s="110">
        <v>46.8</v>
      </c>
      <c r="L1879" s="110">
        <v>53</v>
      </c>
      <c r="M1879" s="110">
        <v>27.5</v>
      </c>
      <c r="N1879" s="110">
        <v>49.1</v>
      </c>
      <c r="O1879" s="110">
        <v>29</v>
      </c>
      <c r="P1879" s="110">
        <v>15</v>
      </c>
      <c r="Q1879" s="110">
        <v>48.3</v>
      </c>
    </row>
    <row r="1880" spans="1:17" ht="63.75" x14ac:dyDescent="0.2">
      <c r="A1880" s="108" t="s">
        <v>2748</v>
      </c>
      <c r="B1880" s="110">
        <v>201</v>
      </c>
      <c r="C1880" s="110">
        <v>50</v>
      </c>
      <c r="D1880" s="110">
        <v>24.9</v>
      </c>
      <c r="E1880" s="110">
        <v>58</v>
      </c>
      <c r="F1880" s="110">
        <v>13</v>
      </c>
      <c r="G1880" s="110">
        <v>6.5</v>
      </c>
      <c r="H1880" s="110">
        <v>30.8</v>
      </c>
      <c r="I1880" s="110">
        <v>49</v>
      </c>
      <c r="J1880" s="110">
        <v>24.4</v>
      </c>
      <c r="K1880" s="110">
        <v>40.799999999999997</v>
      </c>
      <c r="L1880" s="110">
        <v>61</v>
      </c>
      <c r="M1880" s="110">
        <v>30.3</v>
      </c>
      <c r="N1880" s="110">
        <v>42.6</v>
      </c>
      <c r="O1880" s="110">
        <v>28</v>
      </c>
      <c r="P1880" s="110">
        <v>13.9</v>
      </c>
      <c r="Q1880" s="110">
        <v>50</v>
      </c>
    </row>
    <row r="1881" spans="1:17" ht="76.5" x14ac:dyDescent="0.2">
      <c r="A1881" s="108" t="s">
        <v>2749</v>
      </c>
      <c r="B1881" s="110">
        <v>429</v>
      </c>
      <c r="C1881" s="110">
        <v>128</v>
      </c>
      <c r="D1881" s="110">
        <v>29.8</v>
      </c>
      <c r="E1881" s="110">
        <v>51.6</v>
      </c>
      <c r="F1881" s="110">
        <v>23</v>
      </c>
      <c r="G1881" s="110">
        <v>5.4</v>
      </c>
      <c r="H1881" s="110">
        <v>39.1</v>
      </c>
      <c r="I1881" s="110">
        <v>97</v>
      </c>
      <c r="J1881" s="110">
        <v>22.6</v>
      </c>
      <c r="K1881" s="110">
        <v>49.5</v>
      </c>
      <c r="L1881" s="110">
        <v>123</v>
      </c>
      <c r="M1881" s="110">
        <v>28.7</v>
      </c>
      <c r="N1881" s="110">
        <v>52</v>
      </c>
      <c r="O1881" s="110">
        <v>58</v>
      </c>
      <c r="P1881" s="110">
        <v>13.5</v>
      </c>
      <c r="Q1881" s="110">
        <v>48.3</v>
      </c>
    </row>
    <row r="1882" spans="1:17" ht="63.75" x14ac:dyDescent="0.2">
      <c r="A1882" s="108" t="s">
        <v>2750</v>
      </c>
      <c r="B1882" s="110">
        <v>264</v>
      </c>
      <c r="C1882" s="110">
        <v>69</v>
      </c>
      <c r="D1882" s="110">
        <v>26.1</v>
      </c>
      <c r="E1882" s="110">
        <v>44.9</v>
      </c>
      <c r="F1882" s="110">
        <v>15</v>
      </c>
      <c r="G1882" s="110">
        <v>5.7</v>
      </c>
      <c r="H1882" s="110">
        <v>26.7</v>
      </c>
      <c r="I1882" s="110">
        <v>57</v>
      </c>
      <c r="J1882" s="110">
        <v>21.6</v>
      </c>
      <c r="K1882" s="110">
        <v>49.1</v>
      </c>
      <c r="L1882" s="110">
        <v>84</v>
      </c>
      <c r="M1882" s="110">
        <v>31.8</v>
      </c>
      <c r="N1882" s="110">
        <v>46.4</v>
      </c>
      <c r="O1882" s="110">
        <v>39</v>
      </c>
      <c r="P1882" s="110">
        <v>14.8</v>
      </c>
      <c r="Q1882" s="110">
        <v>48.7</v>
      </c>
    </row>
    <row r="1883" spans="1:17" ht="76.5" x14ac:dyDescent="0.2">
      <c r="A1883" s="108" t="s">
        <v>2751</v>
      </c>
      <c r="B1883" s="110">
        <v>191</v>
      </c>
      <c r="C1883" s="110">
        <v>53</v>
      </c>
      <c r="D1883" s="110">
        <v>27.7</v>
      </c>
      <c r="E1883" s="110">
        <v>37.700000000000003</v>
      </c>
      <c r="F1883" s="110">
        <v>7</v>
      </c>
      <c r="G1883" s="110">
        <v>3.7</v>
      </c>
      <c r="H1883" s="110">
        <v>28.6</v>
      </c>
      <c r="I1883" s="110">
        <v>40</v>
      </c>
      <c r="J1883" s="110">
        <v>20.9</v>
      </c>
      <c r="K1883" s="110">
        <v>50</v>
      </c>
      <c r="L1883" s="110">
        <v>65</v>
      </c>
      <c r="M1883" s="110">
        <v>34</v>
      </c>
      <c r="N1883" s="110">
        <v>41.5</v>
      </c>
      <c r="O1883" s="110">
        <v>26</v>
      </c>
      <c r="P1883" s="110">
        <v>13.6</v>
      </c>
      <c r="Q1883" s="110">
        <v>46.2</v>
      </c>
    </row>
    <row r="1884" spans="1:17" ht="63.75" x14ac:dyDescent="0.2">
      <c r="A1884" s="108" t="s">
        <v>2752</v>
      </c>
      <c r="B1884" s="110">
        <v>161</v>
      </c>
      <c r="C1884" s="110">
        <v>50</v>
      </c>
      <c r="D1884" s="110">
        <v>31.1</v>
      </c>
      <c r="E1884" s="110">
        <v>54</v>
      </c>
      <c r="F1884" s="110">
        <v>14</v>
      </c>
      <c r="G1884" s="110">
        <v>8.6999999999999993</v>
      </c>
      <c r="H1884" s="110">
        <v>50</v>
      </c>
      <c r="I1884" s="110">
        <v>32</v>
      </c>
      <c r="J1884" s="110">
        <v>19.899999999999999</v>
      </c>
      <c r="K1884" s="110">
        <v>46.9</v>
      </c>
      <c r="L1884" s="110">
        <v>46</v>
      </c>
      <c r="M1884" s="110">
        <v>28.6</v>
      </c>
      <c r="N1884" s="110">
        <v>52.2</v>
      </c>
      <c r="O1884" s="110">
        <v>19</v>
      </c>
      <c r="P1884" s="110">
        <v>11.8</v>
      </c>
      <c r="Q1884" s="110">
        <v>36.799999999999997</v>
      </c>
    </row>
    <row r="1885" spans="1:17" ht="63.75" x14ac:dyDescent="0.2">
      <c r="A1885" s="108" t="s">
        <v>2753</v>
      </c>
      <c r="B1885" s="110">
        <v>210</v>
      </c>
      <c r="C1885" s="110">
        <v>55</v>
      </c>
      <c r="D1885" s="110">
        <v>26.2</v>
      </c>
      <c r="E1885" s="110">
        <v>47.3</v>
      </c>
      <c r="F1885" s="110">
        <v>10</v>
      </c>
      <c r="G1885" s="110">
        <v>4.8</v>
      </c>
      <c r="H1885" s="110">
        <v>30</v>
      </c>
      <c r="I1885" s="110">
        <v>38</v>
      </c>
      <c r="J1885" s="110">
        <v>18.100000000000001</v>
      </c>
      <c r="K1885" s="110">
        <v>47.4</v>
      </c>
      <c r="L1885" s="110">
        <v>72</v>
      </c>
      <c r="M1885" s="110">
        <v>34.299999999999997</v>
      </c>
      <c r="N1885" s="110">
        <v>45.8</v>
      </c>
      <c r="O1885" s="110">
        <v>35</v>
      </c>
      <c r="P1885" s="110">
        <v>16.7</v>
      </c>
      <c r="Q1885" s="110">
        <v>42.9</v>
      </c>
    </row>
    <row r="1886" spans="1:17" ht="63.75" x14ac:dyDescent="0.2">
      <c r="A1886" s="108" t="s">
        <v>2754</v>
      </c>
      <c r="B1886" s="110">
        <v>219</v>
      </c>
      <c r="C1886" s="110">
        <v>52</v>
      </c>
      <c r="D1886" s="110">
        <v>23.7</v>
      </c>
      <c r="E1886" s="110">
        <v>34.6</v>
      </c>
      <c r="F1886" s="110">
        <v>11</v>
      </c>
      <c r="G1886" s="110">
        <v>5</v>
      </c>
      <c r="H1886" s="110">
        <v>45.5</v>
      </c>
      <c r="I1886" s="110">
        <v>53</v>
      </c>
      <c r="J1886" s="110">
        <v>24.2</v>
      </c>
      <c r="K1886" s="110">
        <v>52.8</v>
      </c>
      <c r="L1886" s="110">
        <v>72</v>
      </c>
      <c r="M1886" s="110">
        <v>32.9</v>
      </c>
      <c r="N1886" s="110">
        <v>45.8</v>
      </c>
      <c r="O1886" s="110">
        <v>31</v>
      </c>
      <c r="P1886" s="110">
        <v>14.2</v>
      </c>
      <c r="Q1886" s="110">
        <v>45.2</v>
      </c>
    </row>
    <row r="1887" spans="1:17" ht="63.75" x14ac:dyDescent="0.2">
      <c r="A1887" s="108" t="s">
        <v>2755</v>
      </c>
      <c r="B1887" s="110">
        <v>199</v>
      </c>
      <c r="C1887" s="110">
        <v>53</v>
      </c>
      <c r="D1887" s="110">
        <v>26.6</v>
      </c>
      <c r="E1887" s="110">
        <v>37.700000000000003</v>
      </c>
      <c r="F1887" s="110">
        <v>9</v>
      </c>
      <c r="G1887" s="110">
        <v>4.5</v>
      </c>
      <c r="H1887" s="110">
        <v>55.6</v>
      </c>
      <c r="I1887" s="110">
        <v>52</v>
      </c>
      <c r="J1887" s="110">
        <v>26.1</v>
      </c>
      <c r="K1887" s="110">
        <v>42.3</v>
      </c>
      <c r="L1887" s="110">
        <v>64</v>
      </c>
      <c r="M1887" s="110">
        <v>32.200000000000003</v>
      </c>
      <c r="N1887" s="110">
        <v>48.4</v>
      </c>
      <c r="O1887" s="110">
        <v>21</v>
      </c>
      <c r="P1887" s="110">
        <v>10.6</v>
      </c>
      <c r="Q1887" s="110">
        <v>38.1</v>
      </c>
    </row>
    <row r="1888" spans="1:17" ht="76.5" x14ac:dyDescent="0.2">
      <c r="A1888" s="108" t="s">
        <v>2756</v>
      </c>
      <c r="B1888" s="110">
        <v>226</v>
      </c>
      <c r="C1888" s="110">
        <v>50</v>
      </c>
      <c r="D1888" s="110">
        <v>22.1</v>
      </c>
      <c r="E1888" s="110">
        <v>42</v>
      </c>
      <c r="F1888" s="110">
        <v>11</v>
      </c>
      <c r="G1888" s="110">
        <v>4.9000000000000004</v>
      </c>
      <c r="H1888" s="110">
        <v>36.4</v>
      </c>
      <c r="I1888" s="110">
        <v>31</v>
      </c>
      <c r="J1888" s="110">
        <v>13.7</v>
      </c>
      <c r="K1888" s="110">
        <v>51.6</v>
      </c>
      <c r="L1888" s="110">
        <v>88</v>
      </c>
      <c r="M1888" s="110">
        <v>38.9</v>
      </c>
      <c r="N1888" s="110">
        <v>46.6</v>
      </c>
      <c r="O1888" s="110">
        <v>46</v>
      </c>
      <c r="P1888" s="110">
        <v>20.399999999999999</v>
      </c>
      <c r="Q1888" s="110">
        <v>52.2</v>
      </c>
    </row>
    <row r="1889" spans="1:17" ht="76.5" x14ac:dyDescent="0.2">
      <c r="A1889" s="108" t="s">
        <v>2757</v>
      </c>
      <c r="B1889" s="110">
        <v>432</v>
      </c>
      <c r="C1889" s="110">
        <v>98</v>
      </c>
      <c r="D1889" s="110">
        <v>22.7</v>
      </c>
      <c r="E1889" s="110">
        <v>43.9</v>
      </c>
      <c r="F1889" s="110">
        <v>20</v>
      </c>
      <c r="G1889" s="110">
        <v>4.5999999999999996</v>
      </c>
      <c r="H1889" s="110">
        <v>35</v>
      </c>
      <c r="I1889" s="110">
        <v>81</v>
      </c>
      <c r="J1889" s="110">
        <v>18.8</v>
      </c>
      <c r="K1889" s="110">
        <v>44.4</v>
      </c>
      <c r="L1889" s="110">
        <v>150</v>
      </c>
      <c r="M1889" s="110">
        <v>34.700000000000003</v>
      </c>
      <c r="N1889" s="110">
        <v>50.7</v>
      </c>
      <c r="O1889" s="110">
        <v>83</v>
      </c>
      <c r="P1889" s="110">
        <v>19.2</v>
      </c>
      <c r="Q1889" s="110">
        <v>48.2</v>
      </c>
    </row>
    <row r="1890" spans="1:17" ht="76.5" x14ac:dyDescent="0.2">
      <c r="A1890" s="108" t="s">
        <v>2758</v>
      </c>
      <c r="B1890" s="110">
        <v>170</v>
      </c>
      <c r="C1890" s="110">
        <v>56</v>
      </c>
      <c r="D1890" s="110">
        <v>32.9</v>
      </c>
      <c r="E1890" s="110">
        <v>44.6</v>
      </c>
      <c r="F1890" s="110">
        <v>9</v>
      </c>
      <c r="G1890" s="110">
        <v>5.3</v>
      </c>
      <c r="H1890" s="110">
        <v>33.299999999999997</v>
      </c>
      <c r="I1890" s="110">
        <v>38</v>
      </c>
      <c r="J1890" s="110">
        <v>22.4</v>
      </c>
      <c r="K1890" s="110">
        <v>50</v>
      </c>
      <c r="L1890" s="110">
        <v>50</v>
      </c>
      <c r="M1890" s="110">
        <v>29.4</v>
      </c>
      <c r="N1890" s="110">
        <v>46</v>
      </c>
      <c r="O1890" s="110">
        <v>17</v>
      </c>
      <c r="P1890" s="110">
        <v>10</v>
      </c>
      <c r="Q1890" s="110">
        <v>47.1</v>
      </c>
    </row>
    <row r="1891" spans="1:17" ht="63.75" x14ac:dyDescent="0.2">
      <c r="A1891" s="108" t="s">
        <v>2759</v>
      </c>
      <c r="B1891" s="110">
        <v>181</v>
      </c>
      <c r="C1891" s="110">
        <v>44</v>
      </c>
      <c r="D1891" s="110">
        <v>24.3</v>
      </c>
      <c r="E1891" s="110">
        <v>54.5</v>
      </c>
      <c r="F1891" s="110">
        <v>11</v>
      </c>
      <c r="G1891" s="110">
        <v>6.1</v>
      </c>
      <c r="H1891" s="110">
        <v>27.3</v>
      </c>
      <c r="I1891" s="110">
        <v>40</v>
      </c>
      <c r="J1891" s="110">
        <v>22.1</v>
      </c>
      <c r="K1891" s="110">
        <v>42.5</v>
      </c>
      <c r="L1891" s="110">
        <v>51</v>
      </c>
      <c r="M1891" s="110">
        <v>28.2</v>
      </c>
      <c r="N1891" s="110">
        <v>51</v>
      </c>
      <c r="O1891" s="110">
        <v>35</v>
      </c>
      <c r="P1891" s="110">
        <v>19.3</v>
      </c>
      <c r="Q1891" s="110">
        <v>37.1</v>
      </c>
    </row>
    <row r="1892" spans="1:17" ht="76.5" x14ac:dyDescent="0.2">
      <c r="A1892" s="108" t="s">
        <v>2760</v>
      </c>
      <c r="B1892" s="110">
        <v>153</v>
      </c>
      <c r="C1892" s="110">
        <v>25</v>
      </c>
      <c r="D1892" s="110">
        <v>16.3</v>
      </c>
      <c r="E1892" s="110">
        <v>56</v>
      </c>
      <c r="F1892" s="110">
        <v>9</v>
      </c>
      <c r="G1892" s="110">
        <v>5.9</v>
      </c>
      <c r="H1892" s="110">
        <v>22.2</v>
      </c>
      <c r="I1892" s="110">
        <v>27</v>
      </c>
      <c r="J1892" s="110">
        <v>17.600000000000001</v>
      </c>
      <c r="K1892" s="110">
        <v>44.4</v>
      </c>
      <c r="L1892" s="110">
        <v>73</v>
      </c>
      <c r="M1892" s="110">
        <v>47.7</v>
      </c>
      <c r="N1892" s="110">
        <v>46.6</v>
      </c>
      <c r="O1892" s="110">
        <v>19</v>
      </c>
      <c r="P1892" s="110">
        <v>12.4</v>
      </c>
      <c r="Q1892" s="110">
        <v>42.1</v>
      </c>
    </row>
    <row r="1893" spans="1:17" ht="76.5" x14ac:dyDescent="0.2">
      <c r="A1893" s="108" t="s">
        <v>2761</v>
      </c>
      <c r="B1893" s="110">
        <v>231</v>
      </c>
      <c r="C1893" s="110">
        <v>69</v>
      </c>
      <c r="D1893" s="110">
        <v>29.9</v>
      </c>
      <c r="E1893" s="110">
        <v>46.4</v>
      </c>
      <c r="F1893" s="110">
        <v>15</v>
      </c>
      <c r="G1893" s="110">
        <v>6.5</v>
      </c>
      <c r="H1893" s="110">
        <v>46.7</v>
      </c>
      <c r="I1893" s="110">
        <v>55</v>
      </c>
      <c r="J1893" s="110">
        <v>23.8</v>
      </c>
      <c r="K1893" s="110">
        <v>47.3</v>
      </c>
      <c r="L1893" s="110">
        <v>60</v>
      </c>
      <c r="M1893" s="110">
        <v>26</v>
      </c>
      <c r="N1893" s="110">
        <v>46.7</v>
      </c>
      <c r="O1893" s="110">
        <v>32</v>
      </c>
      <c r="P1893" s="110">
        <v>13.9</v>
      </c>
      <c r="Q1893" s="110">
        <v>50</v>
      </c>
    </row>
    <row r="1895" spans="1:17" ht="123.75" x14ac:dyDescent="0.2">
      <c r="A1895" s="111" t="s">
        <v>973</v>
      </c>
    </row>
    <row r="1896" spans="1:17" ht="168.75" x14ac:dyDescent="0.2">
      <c r="A1896" s="111" t="s">
        <v>974</v>
      </c>
    </row>
    <row r="1901" spans="1:17" ht="76.5" x14ac:dyDescent="0.2">
      <c r="A1901" s="104" t="s">
        <v>872</v>
      </c>
    </row>
    <row r="1903" spans="1:17" x14ac:dyDescent="0.2">
      <c r="A1903" s="87" t="s">
        <v>2762</v>
      </c>
    </row>
    <row r="1904" spans="1:17" x14ac:dyDescent="0.2">
      <c r="A1904" s="105"/>
    </row>
    <row r="1905" spans="1:17" ht="12.95" customHeight="1" x14ac:dyDescent="0.2">
      <c r="A1905" s="244"/>
      <c r="B1905" s="245"/>
      <c r="C1905" s="244" t="s">
        <v>874</v>
      </c>
      <c r="D1905" s="246"/>
      <c r="E1905" s="245"/>
      <c r="F1905" s="244" t="s">
        <v>875</v>
      </c>
      <c r="G1905" s="246"/>
      <c r="H1905" s="245"/>
      <c r="I1905" s="244" t="s">
        <v>876</v>
      </c>
      <c r="J1905" s="246"/>
      <c r="K1905" s="245"/>
      <c r="L1905" s="244" t="s">
        <v>877</v>
      </c>
      <c r="M1905" s="246"/>
      <c r="N1905" s="245"/>
      <c r="O1905" s="244" t="s">
        <v>878</v>
      </c>
      <c r="P1905" s="246"/>
      <c r="Q1905" s="245"/>
    </row>
    <row r="1906" spans="1:17" ht="25.5" x14ac:dyDescent="0.2">
      <c r="A1906" s="106" t="s">
        <v>880</v>
      </c>
      <c r="B1906" s="106" t="s">
        <v>881</v>
      </c>
      <c r="C1906" s="247" t="s">
        <v>882</v>
      </c>
      <c r="D1906" s="247" t="s">
        <v>883</v>
      </c>
      <c r="E1906" s="106" t="s">
        <v>883</v>
      </c>
      <c r="F1906" s="247" t="s">
        <v>882</v>
      </c>
      <c r="G1906" s="247" t="s">
        <v>883</v>
      </c>
      <c r="H1906" s="106" t="s">
        <v>883</v>
      </c>
      <c r="I1906" s="247" t="s">
        <v>882</v>
      </c>
      <c r="J1906" s="247" t="s">
        <v>883</v>
      </c>
      <c r="K1906" s="106" t="s">
        <v>883</v>
      </c>
      <c r="L1906" s="247" t="s">
        <v>882</v>
      </c>
      <c r="M1906" s="247" t="s">
        <v>883</v>
      </c>
      <c r="N1906" s="106" t="s">
        <v>883</v>
      </c>
      <c r="O1906" s="247" t="s">
        <v>882</v>
      </c>
      <c r="P1906" s="247" t="s">
        <v>883</v>
      </c>
      <c r="Q1906" s="106" t="s">
        <v>883</v>
      </c>
    </row>
    <row r="1907" spans="1:17" x14ac:dyDescent="0.2">
      <c r="A1907" s="107" t="s">
        <v>884</v>
      </c>
      <c r="B1907" s="107" t="s">
        <v>885</v>
      </c>
      <c r="C1907" s="248"/>
      <c r="D1907" s="248"/>
      <c r="E1907" s="107" t="s">
        <v>84</v>
      </c>
      <c r="F1907" s="248"/>
      <c r="G1907" s="248"/>
      <c r="H1907" s="107" t="s">
        <v>84</v>
      </c>
      <c r="I1907" s="248"/>
      <c r="J1907" s="248"/>
      <c r="K1907" s="107" t="s">
        <v>84</v>
      </c>
      <c r="L1907" s="248"/>
      <c r="M1907" s="248"/>
      <c r="N1907" s="107" t="s">
        <v>84</v>
      </c>
      <c r="O1907" s="248"/>
      <c r="P1907" s="248"/>
      <c r="Q1907" s="107" t="s">
        <v>84</v>
      </c>
    </row>
    <row r="1908" spans="1:17" x14ac:dyDescent="0.2">
      <c r="A1908" s="108" t="s">
        <v>2763</v>
      </c>
      <c r="B1908" s="109">
        <v>1707</v>
      </c>
      <c r="C1908" s="110">
        <v>413</v>
      </c>
      <c r="D1908" s="110">
        <v>24.2</v>
      </c>
      <c r="E1908" s="110">
        <v>52.3</v>
      </c>
      <c r="F1908" s="110">
        <v>97</v>
      </c>
      <c r="G1908" s="110">
        <v>5.7</v>
      </c>
      <c r="H1908" s="110">
        <v>47.4</v>
      </c>
      <c r="I1908" s="110">
        <v>362</v>
      </c>
      <c r="J1908" s="110">
        <v>21.2</v>
      </c>
      <c r="K1908" s="110">
        <v>53.3</v>
      </c>
      <c r="L1908" s="110">
        <v>449</v>
      </c>
      <c r="M1908" s="110">
        <v>26.3</v>
      </c>
      <c r="N1908" s="110">
        <v>51.2</v>
      </c>
      <c r="O1908" s="110">
        <v>386</v>
      </c>
      <c r="P1908" s="110">
        <v>22.6</v>
      </c>
      <c r="Q1908" s="110">
        <v>63.7</v>
      </c>
    </row>
    <row r="1909" spans="1:17" ht="25.5" x14ac:dyDescent="0.2">
      <c r="A1909" s="108" t="s">
        <v>2764</v>
      </c>
      <c r="B1909" s="110">
        <v>787</v>
      </c>
      <c r="C1909" s="110">
        <v>168</v>
      </c>
      <c r="D1909" s="110">
        <v>21.3</v>
      </c>
      <c r="E1909" s="110">
        <v>46.4</v>
      </c>
      <c r="F1909" s="110">
        <v>57</v>
      </c>
      <c r="G1909" s="110">
        <v>7.2</v>
      </c>
      <c r="H1909" s="110">
        <v>47.4</v>
      </c>
      <c r="I1909" s="110">
        <v>151</v>
      </c>
      <c r="J1909" s="110">
        <v>19.2</v>
      </c>
      <c r="K1909" s="110">
        <v>53.6</v>
      </c>
      <c r="L1909" s="110">
        <v>164</v>
      </c>
      <c r="M1909" s="110">
        <v>20.8</v>
      </c>
      <c r="N1909" s="110">
        <v>49.4</v>
      </c>
      <c r="O1909" s="110">
        <v>247</v>
      </c>
      <c r="P1909" s="110">
        <v>31.4</v>
      </c>
      <c r="Q1909" s="110">
        <v>62.8</v>
      </c>
    </row>
    <row r="1910" spans="1:17" ht="25.5" x14ac:dyDescent="0.2">
      <c r="A1910" s="108" t="s">
        <v>2765</v>
      </c>
      <c r="B1910" s="109">
        <v>1209</v>
      </c>
      <c r="C1910" s="110">
        <v>304</v>
      </c>
      <c r="D1910" s="110">
        <v>25.1</v>
      </c>
      <c r="E1910" s="110">
        <v>47.7</v>
      </c>
      <c r="F1910" s="110">
        <v>82</v>
      </c>
      <c r="G1910" s="110">
        <v>6.8</v>
      </c>
      <c r="H1910" s="110">
        <v>53.7</v>
      </c>
      <c r="I1910" s="110">
        <v>263</v>
      </c>
      <c r="J1910" s="110">
        <v>21.8</v>
      </c>
      <c r="K1910" s="110">
        <v>48.3</v>
      </c>
      <c r="L1910" s="110">
        <v>340</v>
      </c>
      <c r="M1910" s="110">
        <v>28.1</v>
      </c>
      <c r="N1910" s="110">
        <v>49.1</v>
      </c>
      <c r="O1910" s="110">
        <v>220</v>
      </c>
      <c r="P1910" s="110">
        <v>18.2</v>
      </c>
      <c r="Q1910" s="110">
        <v>60.5</v>
      </c>
    </row>
    <row r="1911" spans="1:17" ht="25.5" x14ac:dyDescent="0.2">
      <c r="A1911" s="108" t="s">
        <v>2766</v>
      </c>
      <c r="B1911" s="109">
        <v>2886</v>
      </c>
      <c r="C1911" s="110">
        <v>619</v>
      </c>
      <c r="D1911" s="110">
        <v>21.4</v>
      </c>
      <c r="E1911" s="110">
        <v>49.3</v>
      </c>
      <c r="F1911" s="110">
        <v>185</v>
      </c>
      <c r="G1911" s="110">
        <v>6.4</v>
      </c>
      <c r="H1911" s="110">
        <v>51.9</v>
      </c>
      <c r="I1911" s="110">
        <v>465</v>
      </c>
      <c r="J1911" s="110">
        <v>16.100000000000001</v>
      </c>
      <c r="K1911" s="110">
        <v>51.4</v>
      </c>
      <c r="L1911" s="109">
        <v>1213</v>
      </c>
      <c r="M1911" s="110">
        <v>42</v>
      </c>
      <c r="N1911" s="110">
        <v>50.4</v>
      </c>
      <c r="O1911" s="110">
        <v>404</v>
      </c>
      <c r="P1911" s="110">
        <v>14</v>
      </c>
      <c r="Q1911" s="110">
        <v>47.8</v>
      </c>
    </row>
    <row r="1912" spans="1:17" ht="25.5" x14ac:dyDescent="0.2">
      <c r="A1912" s="108" t="s">
        <v>2767</v>
      </c>
      <c r="B1912" s="109">
        <v>2165</v>
      </c>
      <c r="C1912" s="110">
        <v>481</v>
      </c>
      <c r="D1912" s="110">
        <v>22.2</v>
      </c>
      <c r="E1912" s="110">
        <v>50.7</v>
      </c>
      <c r="F1912" s="110">
        <v>155</v>
      </c>
      <c r="G1912" s="110">
        <v>7.2</v>
      </c>
      <c r="H1912" s="110">
        <v>43.2</v>
      </c>
      <c r="I1912" s="110">
        <v>465</v>
      </c>
      <c r="J1912" s="110">
        <v>21.5</v>
      </c>
      <c r="K1912" s="110">
        <v>51.6</v>
      </c>
      <c r="L1912" s="110">
        <v>477</v>
      </c>
      <c r="M1912" s="110">
        <v>22</v>
      </c>
      <c r="N1912" s="110">
        <v>52.6</v>
      </c>
      <c r="O1912" s="110">
        <v>587</v>
      </c>
      <c r="P1912" s="110">
        <v>27.1</v>
      </c>
      <c r="Q1912" s="110">
        <v>65.099999999999994</v>
      </c>
    </row>
    <row r="1913" spans="1:17" ht="25.5" x14ac:dyDescent="0.2">
      <c r="A1913" s="108" t="s">
        <v>2768</v>
      </c>
      <c r="B1913" s="110">
        <v>432</v>
      </c>
      <c r="C1913" s="110">
        <v>102</v>
      </c>
      <c r="D1913" s="110">
        <v>23.6</v>
      </c>
      <c r="E1913" s="110">
        <v>51</v>
      </c>
      <c r="F1913" s="110">
        <v>33</v>
      </c>
      <c r="G1913" s="110">
        <v>7.6</v>
      </c>
      <c r="H1913" s="110">
        <v>48.5</v>
      </c>
      <c r="I1913" s="110">
        <v>99</v>
      </c>
      <c r="J1913" s="110">
        <v>22.9</v>
      </c>
      <c r="K1913" s="110">
        <v>46.5</v>
      </c>
      <c r="L1913" s="110">
        <v>125</v>
      </c>
      <c r="M1913" s="110">
        <v>28.9</v>
      </c>
      <c r="N1913" s="110">
        <v>48.8</v>
      </c>
      <c r="O1913" s="110">
        <v>73</v>
      </c>
      <c r="P1913" s="110">
        <v>16.899999999999999</v>
      </c>
      <c r="Q1913" s="110">
        <v>47.9</v>
      </c>
    </row>
    <row r="1914" spans="1:17" ht="25.5" x14ac:dyDescent="0.2">
      <c r="A1914" s="108" t="s">
        <v>2769</v>
      </c>
      <c r="B1914" s="109">
        <v>2561</v>
      </c>
      <c r="C1914" s="110">
        <v>699</v>
      </c>
      <c r="D1914" s="110">
        <v>27.3</v>
      </c>
      <c r="E1914" s="110">
        <v>51.8</v>
      </c>
      <c r="F1914" s="110">
        <v>192</v>
      </c>
      <c r="G1914" s="110">
        <v>7.5</v>
      </c>
      <c r="H1914" s="110">
        <v>51.6</v>
      </c>
      <c r="I1914" s="110">
        <v>750</v>
      </c>
      <c r="J1914" s="110">
        <v>29.3</v>
      </c>
      <c r="K1914" s="110">
        <v>50.3</v>
      </c>
      <c r="L1914" s="110">
        <v>455</v>
      </c>
      <c r="M1914" s="110">
        <v>17.8</v>
      </c>
      <c r="N1914" s="110">
        <v>50.1</v>
      </c>
      <c r="O1914" s="110">
        <v>465</v>
      </c>
      <c r="P1914" s="110">
        <v>18.2</v>
      </c>
      <c r="Q1914" s="110">
        <v>63.4</v>
      </c>
    </row>
    <row r="1915" spans="1:17" ht="25.5" x14ac:dyDescent="0.2">
      <c r="A1915" s="108" t="s">
        <v>2770</v>
      </c>
      <c r="B1915" s="109">
        <v>18016</v>
      </c>
      <c r="C1915" s="109">
        <v>3873</v>
      </c>
      <c r="D1915" s="110">
        <v>21.5</v>
      </c>
      <c r="E1915" s="110">
        <v>49.6</v>
      </c>
      <c r="F1915" s="109">
        <v>1427</v>
      </c>
      <c r="G1915" s="110">
        <v>7.9</v>
      </c>
      <c r="H1915" s="110">
        <v>48.8</v>
      </c>
      <c r="I1915" s="109">
        <v>3954</v>
      </c>
      <c r="J1915" s="110">
        <v>21.9</v>
      </c>
      <c r="K1915" s="110">
        <v>48.4</v>
      </c>
      <c r="L1915" s="109">
        <v>4735</v>
      </c>
      <c r="M1915" s="110">
        <v>26.3</v>
      </c>
      <c r="N1915" s="110">
        <v>50.2</v>
      </c>
      <c r="O1915" s="109">
        <v>4027</v>
      </c>
      <c r="P1915" s="110">
        <v>22.4</v>
      </c>
      <c r="Q1915" s="110">
        <v>59.6</v>
      </c>
    </row>
    <row r="1916" spans="1:17" ht="25.5" x14ac:dyDescent="0.2">
      <c r="A1916" s="108" t="s">
        <v>2771</v>
      </c>
      <c r="B1916" s="110">
        <v>103</v>
      </c>
      <c r="C1916" s="110">
        <v>23</v>
      </c>
      <c r="D1916" s="110">
        <v>22.3</v>
      </c>
      <c r="E1916" s="110">
        <v>34.799999999999997</v>
      </c>
      <c r="F1916" s="110">
        <v>4</v>
      </c>
      <c r="G1916" s="110">
        <v>3.9</v>
      </c>
      <c r="H1916" s="110">
        <v>50</v>
      </c>
      <c r="I1916" s="110">
        <v>24</v>
      </c>
      <c r="J1916" s="110">
        <v>23.3</v>
      </c>
      <c r="K1916" s="110">
        <v>50</v>
      </c>
      <c r="L1916" s="110">
        <v>36</v>
      </c>
      <c r="M1916" s="110">
        <v>35</v>
      </c>
      <c r="N1916" s="110">
        <v>47.2</v>
      </c>
      <c r="O1916" s="110">
        <v>16</v>
      </c>
      <c r="P1916" s="110">
        <v>15.5</v>
      </c>
      <c r="Q1916" s="110">
        <v>56.3</v>
      </c>
    </row>
    <row r="1917" spans="1:17" ht="25.5" x14ac:dyDescent="0.2">
      <c r="A1917" s="108" t="s">
        <v>2772</v>
      </c>
      <c r="B1917" s="109">
        <v>7044</v>
      </c>
      <c r="C1917" s="109">
        <v>2420</v>
      </c>
      <c r="D1917" s="110">
        <v>34.4</v>
      </c>
      <c r="E1917" s="110">
        <v>50</v>
      </c>
      <c r="F1917" s="110">
        <v>457</v>
      </c>
      <c r="G1917" s="110">
        <v>6.5</v>
      </c>
      <c r="H1917" s="110">
        <v>51.2</v>
      </c>
      <c r="I1917" s="109">
        <v>2577</v>
      </c>
      <c r="J1917" s="110">
        <v>36.6</v>
      </c>
      <c r="K1917" s="110">
        <v>50.2</v>
      </c>
      <c r="L1917" s="109">
        <v>1220</v>
      </c>
      <c r="M1917" s="110">
        <v>17.3</v>
      </c>
      <c r="N1917" s="110">
        <v>50.2</v>
      </c>
      <c r="O1917" s="110">
        <v>370</v>
      </c>
      <c r="P1917" s="110">
        <v>5.3</v>
      </c>
      <c r="Q1917" s="110">
        <v>54.6</v>
      </c>
    </row>
    <row r="1918" spans="1:17" ht="25.5" x14ac:dyDescent="0.2">
      <c r="A1918" s="108" t="s">
        <v>2773</v>
      </c>
      <c r="B1918" s="110">
        <v>661</v>
      </c>
      <c r="C1918" s="110">
        <v>172</v>
      </c>
      <c r="D1918" s="110">
        <v>26</v>
      </c>
      <c r="E1918" s="110">
        <v>50</v>
      </c>
      <c r="F1918" s="110">
        <v>53</v>
      </c>
      <c r="G1918" s="110">
        <v>8</v>
      </c>
      <c r="H1918" s="110">
        <v>52.8</v>
      </c>
      <c r="I1918" s="110">
        <v>154</v>
      </c>
      <c r="J1918" s="110">
        <v>23.3</v>
      </c>
      <c r="K1918" s="110">
        <v>50.6</v>
      </c>
      <c r="L1918" s="110">
        <v>165</v>
      </c>
      <c r="M1918" s="110">
        <v>25</v>
      </c>
      <c r="N1918" s="110">
        <v>49.7</v>
      </c>
      <c r="O1918" s="110">
        <v>117</v>
      </c>
      <c r="P1918" s="110">
        <v>17.7</v>
      </c>
      <c r="Q1918" s="110">
        <v>59</v>
      </c>
    </row>
    <row r="1919" spans="1:17" ht="25.5" x14ac:dyDescent="0.2">
      <c r="A1919" s="108" t="s">
        <v>2774</v>
      </c>
      <c r="B1919" s="110">
        <v>48</v>
      </c>
      <c r="C1919" s="110">
        <v>6</v>
      </c>
      <c r="D1919" s="110">
        <v>12.5</v>
      </c>
      <c r="E1919" s="110">
        <v>66.7</v>
      </c>
      <c r="F1919" s="110">
        <v>4</v>
      </c>
      <c r="G1919" s="110">
        <v>8.3000000000000007</v>
      </c>
      <c r="H1919" s="110">
        <v>50</v>
      </c>
      <c r="I1919" s="110">
        <v>8</v>
      </c>
      <c r="J1919" s="110">
        <v>16.7</v>
      </c>
      <c r="K1919" s="110">
        <v>50</v>
      </c>
      <c r="L1919" s="110">
        <v>18</v>
      </c>
      <c r="M1919" s="110">
        <v>37.5</v>
      </c>
      <c r="N1919" s="110">
        <v>44.4</v>
      </c>
      <c r="O1919" s="110">
        <v>12</v>
      </c>
      <c r="P1919" s="110">
        <v>25</v>
      </c>
      <c r="Q1919" s="110">
        <v>50</v>
      </c>
    </row>
    <row r="1920" spans="1:17" ht="25.5" x14ac:dyDescent="0.2">
      <c r="A1920" s="108" t="s">
        <v>2775</v>
      </c>
      <c r="B1920" s="109">
        <v>11070</v>
      </c>
      <c r="C1920" s="109">
        <v>2118</v>
      </c>
      <c r="D1920" s="110">
        <v>19.100000000000001</v>
      </c>
      <c r="E1920" s="110">
        <v>48.4</v>
      </c>
      <c r="F1920" s="109">
        <v>1469</v>
      </c>
      <c r="G1920" s="110">
        <v>13.3</v>
      </c>
      <c r="H1920" s="110">
        <v>42.3</v>
      </c>
      <c r="I1920" s="109">
        <v>2607</v>
      </c>
      <c r="J1920" s="110">
        <v>23.6</v>
      </c>
      <c r="K1920" s="110">
        <v>48.5</v>
      </c>
      <c r="L1920" s="109">
        <v>2441</v>
      </c>
      <c r="M1920" s="110">
        <v>22.1</v>
      </c>
      <c r="N1920" s="110">
        <v>52.7</v>
      </c>
      <c r="O1920" s="109">
        <v>2435</v>
      </c>
      <c r="P1920" s="110">
        <v>22</v>
      </c>
      <c r="Q1920" s="110">
        <v>62.7</v>
      </c>
    </row>
    <row r="1921" spans="1:17" ht="25.5" x14ac:dyDescent="0.2">
      <c r="A1921" s="108" t="s">
        <v>2776</v>
      </c>
      <c r="B1921" s="110">
        <v>116</v>
      </c>
      <c r="C1921" s="110">
        <v>23</v>
      </c>
      <c r="D1921" s="110">
        <v>19.8</v>
      </c>
      <c r="E1921" s="110">
        <v>43.5</v>
      </c>
      <c r="F1921" s="110">
        <v>9</v>
      </c>
      <c r="G1921" s="110">
        <v>7.8</v>
      </c>
      <c r="H1921" s="110">
        <v>44.4</v>
      </c>
      <c r="I1921" s="110">
        <v>28</v>
      </c>
      <c r="J1921" s="110">
        <v>24.1</v>
      </c>
      <c r="K1921" s="110">
        <v>46.4</v>
      </c>
      <c r="L1921" s="110">
        <v>32</v>
      </c>
      <c r="M1921" s="110">
        <v>27.6</v>
      </c>
      <c r="N1921" s="110">
        <v>56.3</v>
      </c>
      <c r="O1921" s="110">
        <v>24</v>
      </c>
      <c r="P1921" s="110">
        <v>20.7</v>
      </c>
      <c r="Q1921" s="110">
        <v>33.299999999999997</v>
      </c>
    </row>
    <row r="1922" spans="1:17" ht="25.5" x14ac:dyDescent="0.2">
      <c r="A1922" s="108" t="s">
        <v>2777</v>
      </c>
      <c r="B1922" s="110">
        <v>493</v>
      </c>
      <c r="C1922" s="110">
        <v>149</v>
      </c>
      <c r="D1922" s="110">
        <v>30.2</v>
      </c>
      <c r="E1922" s="110">
        <v>46.3</v>
      </c>
      <c r="F1922" s="110">
        <v>41</v>
      </c>
      <c r="G1922" s="110">
        <v>8.3000000000000007</v>
      </c>
      <c r="H1922" s="110">
        <v>29.3</v>
      </c>
      <c r="I1922" s="110">
        <v>145</v>
      </c>
      <c r="J1922" s="110">
        <v>29.4</v>
      </c>
      <c r="K1922" s="110">
        <v>40.700000000000003</v>
      </c>
      <c r="L1922" s="110">
        <v>99</v>
      </c>
      <c r="M1922" s="110">
        <v>20.100000000000001</v>
      </c>
      <c r="N1922" s="110">
        <v>50.5</v>
      </c>
      <c r="O1922" s="110">
        <v>59</v>
      </c>
      <c r="P1922" s="110">
        <v>12</v>
      </c>
      <c r="Q1922" s="110">
        <v>49.2</v>
      </c>
    </row>
    <row r="1923" spans="1:17" ht="25.5" x14ac:dyDescent="0.2">
      <c r="A1923" s="108" t="s">
        <v>2778</v>
      </c>
      <c r="B1923" s="110">
        <v>363</v>
      </c>
      <c r="C1923" s="110">
        <v>99</v>
      </c>
      <c r="D1923" s="110">
        <v>27.3</v>
      </c>
      <c r="E1923" s="110">
        <v>55.6</v>
      </c>
      <c r="F1923" s="110">
        <v>32</v>
      </c>
      <c r="G1923" s="110">
        <v>8.8000000000000007</v>
      </c>
      <c r="H1923" s="110">
        <v>53.1</v>
      </c>
      <c r="I1923" s="110">
        <v>91</v>
      </c>
      <c r="J1923" s="110">
        <v>25.1</v>
      </c>
      <c r="K1923" s="110">
        <v>42.9</v>
      </c>
      <c r="L1923" s="110">
        <v>93</v>
      </c>
      <c r="M1923" s="110">
        <v>25.6</v>
      </c>
      <c r="N1923" s="110">
        <v>53.8</v>
      </c>
      <c r="O1923" s="110">
        <v>48</v>
      </c>
      <c r="P1923" s="110">
        <v>13.2</v>
      </c>
      <c r="Q1923" s="110">
        <v>56.3</v>
      </c>
    </row>
    <row r="1924" spans="1:17" ht="25.5" x14ac:dyDescent="0.2">
      <c r="A1924" s="108" t="s">
        <v>2779</v>
      </c>
      <c r="B1924" s="110">
        <v>534</v>
      </c>
      <c r="C1924" s="110">
        <v>113</v>
      </c>
      <c r="D1924" s="110">
        <v>21.2</v>
      </c>
      <c r="E1924" s="110">
        <v>48.7</v>
      </c>
      <c r="F1924" s="110">
        <v>49</v>
      </c>
      <c r="G1924" s="110">
        <v>9.1999999999999993</v>
      </c>
      <c r="H1924" s="110">
        <v>40.799999999999997</v>
      </c>
      <c r="I1924" s="110">
        <v>123</v>
      </c>
      <c r="J1924" s="110">
        <v>23</v>
      </c>
      <c r="K1924" s="110">
        <v>52</v>
      </c>
      <c r="L1924" s="110">
        <v>152</v>
      </c>
      <c r="M1924" s="110">
        <v>28.5</v>
      </c>
      <c r="N1924" s="110">
        <v>48.7</v>
      </c>
      <c r="O1924" s="110">
        <v>97</v>
      </c>
      <c r="P1924" s="110">
        <v>18.2</v>
      </c>
      <c r="Q1924" s="110">
        <v>51.5</v>
      </c>
    </row>
    <row r="1925" spans="1:17" ht="25.5" x14ac:dyDescent="0.2">
      <c r="A1925" s="108" t="s">
        <v>2780</v>
      </c>
      <c r="B1925" s="109">
        <v>30598</v>
      </c>
      <c r="C1925" s="109">
        <v>9302</v>
      </c>
      <c r="D1925" s="110">
        <v>30.4</v>
      </c>
      <c r="E1925" s="110">
        <v>47.9</v>
      </c>
      <c r="F1925" s="109">
        <v>2304</v>
      </c>
      <c r="G1925" s="110">
        <v>7.5</v>
      </c>
      <c r="H1925" s="110">
        <v>46.2</v>
      </c>
      <c r="I1925" s="109">
        <v>7809</v>
      </c>
      <c r="J1925" s="110">
        <v>25.5</v>
      </c>
      <c r="K1925" s="110">
        <v>51.5</v>
      </c>
      <c r="L1925" s="109">
        <v>9128</v>
      </c>
      <c r="M1925" s="110">
        <v>29.8</v>
      </c>
      <c r="N1925" s="110">
        <v>49.2</v>
      </c>
      <c r="O1925" s="109">
        <v>2055</v>
      </c>
      <c r="P1925" s="110">
        <v>6.7</v>
      </c>
      <c r="Q1925" s="110">
        <v>50.8</v>
      </c>
    </row>
    <row r="1926" spans="1:17" ht="38.25" x14ac:dyDescent="0.2">
      <c r="A1926" s="108" t="s">
        <v>2781</v>
      </c>
      <c r="B1926" s="110">
        <v>60</v>
      </c>
      <c r="C1926" s="110">
        <v>9</v>
      </c>
      <c r="D1926" s="110">
        <v>15</v>
      </c>
      <c r="E1926" s="110">
        <v>55.6</v>
      </c>
      <c r="F1926" s="110">
        <v>0</v>
      </c>
      <c r="G1926" s="110">
        <v>0</v>
      </c>
      <c r="H1926" s="110" t="s">
        <v>979</v>
      </c>
      <c r="I1926" s="110">
        <v>6</v>
      </c>
      <c r="J1926" s="110">
        <v>10</v>
      </c>
      <c r="K1926" s="110">
        <v>66.7</v>
      </c>
      <c r="L1926" s="110">
        <v>29</v>
      </c>
      <c r="M1926" s="110">
        <v>48.3</v>
      </c>
      <c r="N1926" s="110">
        <v>48.3</v>
      </c>
      <c r="O1926" s="110">
        <v>16</v>
      </c>
      <c r="P1926" s="110">
        <v>26.7</v>
      </c>
      <c r="Q1926" s="110">
        <v>43.8</v>
      </c>
    </row>
    <row r="1927" spans="1:17" ht="25.5" x14ac:dyDescent="0.2">
      <c r="A1927" s="108" t="s">
        <v>2782</v>
      </c>
      <c r="B1927" s="109">
        <v>3228</v>
      </c>
      <c r="C1927" s="110">
        <v>804</v>
      </c>
      <c r="D1927" s="110">
        <v>24.9</v>
      </c>
      <c r="E1927" s="110">
        <v>50.7</v>
      </c>
      <c r="F1927" s="110">
        <v>226</v>
      </c>
      <c r="G1927" s="110">
        <v>7</v>
      </c>
      <c r="H1927" s="110">
        <v>49.6</v>
      </c>
      <c r="I1927" s="110">
        <v>857</v>
      </c>
      <c r="J1927" s="110">
        <v>26.5</v>
      </c>
      <c r="K1927" s="110">
        <v>49.7</v>
      </c>
      <c r="L1927" s="110">
        <v>741</v>
      </c>
      <c r="M1927" s="110">
        <v>23</v>
      </c>
      <c r="N1927" s="110">
        <v>50.6</v>
      </c>
      <c r="O1927" s="110">
        <v>600</v>
      </c>
      <c r="P1927" s="110">
        <v>18.600000000000001</v>
      </c>
      <c r="Q1927" s="110">
        <v>61.7</v>
      </c>
    </row>
    <row r="1928" spans="1:17" ht="25.5" x14ac:dyDescent="0.2">
      <c r="A1928" s="108" t="s">
        <v>2783</v>
      </c>
      <c r="B1928" s="109">
        <v>17142</v>
      </c>
      <c r="C1928" s="109">
        <v>3757</v>
      </c>
      <c r="D1928" s="110">
        <v>21.9</v>
      </c>
      <c r="E1928" s="110">
        <v>48.1</v>
      </c>
      <c r="F1928" s="109">
        <v>1609</v>
      </c>
      <c r="G1928" s="110">
        <v>9.4</v>
      </c>
      <c r="H1928" s="110">
        <v>50</v>
      </c>
      <c r="I1928" s="109">
        <v>4912</v>
      </c>
      <c r="J1928" s="110">
        <v>28.7</v>
      </c>
      <c r="K1928" s="110">
        <v>46.5</v>
      </c>
      <c r="L1928" s="109">
        <v>4507</v>
      </c>
      <c r="M1928" s="110">
        <v>26.3</v>
      </c>
      <c r="N1928" s="110">
        <v>50.7</v>
      </c>
      <c r="O1928" s="109">
        <v>2357</v>
      </c>
      <c r="P1928" s="110">
        <v>13.7</v>
      </c>
      <c r="Q1928" s="110">
        <v>60.4</v>
      </c>
    </row>
    <row r="1929" spans="1:17" ht="38.25" x14ac:dyDescent="0.2">
      <c r="A1929" s="108" t="s">
        <v>2784</v>
      </c>
      <c r="B1929" s="109">
        <v>49084</v>
      </c>
      <c r="C1929" s="109">
        <v>12481</v>
      </c>
      <c r="D1929" s="110">
        <v>25.4</v>
      </c>
      <c r="E1929" s="110">
        <v>49.5</v>
      </c>
      <c r="F1929" s="109">
        <v>3620</v>
      </c>
      <c r="G1929" s="110">
        <v>7.4</v>
      </c>
      <c r="H1929" s="110">
        <v>48.5</v>
      </c>
      <c r="I1929" s="109">
        <v>13490</v>
      </c>
      <c r="J1929" s="110">
        <v>27.5</v>
      </c>
      <c r="K1929" s="110">
        <v>51.3</v>
      </c>
      <c r="L1929" s="109">
        <v>14774</v>
      </c>
      <c r="M1929" s="110">
        <v>30.1</v>
      </c>
      <c r="N1929" s="110">
        <v>53</v>
      </c>
      <c r="O1929" s="109">
        <v>4719</v>
      </c>
      <c r="P1929" s="110">
        <v>9.6</v>
      </c>
      <c r="Q1929" s="110">
        <v>55.3</v>
      </c>
    </row>
    <row r="1930" spans="1:17" ht="25.5" x14ac:dyDescent="0.2">
      <c r="A1930" s="108" t="s">
        <v>2785</v>
      </c>
      <c r="B1930" s="109">
        <v>1412</v>
      </c>
      <c r="C1930" s="110">
        <v>283</v>
      </c>
      <c r="D1930" s="110">
        <v>20</v>
      </c>
      <c r="E1930" s="110">
        <v>49.8</v>
      </c>
      <c r="F1930" s="110">
        <v>91</v>
      </c>
      <c r="G1930" s="110">
        <v>6.4</v>
      </c>
      <c r="H1930" s="110">
        <v>45.1</v>
      </c>
      <c r="I1930" s="110">
        <v>281</v>
      </c>
      <c r="J1930" s="110">
        <v>19.899999999999999</v>
      </c>
      <c r="K1930" s="110">
        <v>52.3</v>
      </c>
      <c r="L1930" s="110">
        <v>369</v>
      </c>
      <c r="M1930" s="110">
        <v>26.1</v>
      </c>
      <c r="N1930" s="110">
        <v>49.1</v>
      </c>
      <c r="O1930" s="110">
        <v>388</v>
      </c>
      <c r="P1930" s="110">
        <v>27.5</v>
      </c>
      <c r="Q1930" s="110">
        <v>62.9</v>
      </c>
    </row>
    <row r="1931" spans="1:17" x14ac:dyDescent="0.2">
      <c r="A1931" s="108" t="s">
        <v>2786</v>
      </c>
      <c r="B1931" s="110">
        <v>75</v>
      </c>
      <c r="C1931" s="110">
        <v>12</v>
      </c>
      <c r="D1931" s="110">
        <v>16</v>
      </c>
      <c r="E1931" s="110">
        <v>66.7</v>
      </c>
      <c r="F1931" s="110">
        <v>9</v>
      </c>
      <c r="G1931" s="110">
        <v>12</v>
      </c>
      <c r="H1931" s="110">
        <v>33.299999999999997</v>
      </c>
      <c r="I1931" s="110">
        <v>10</v>
      </c>
      <c r="J1931" s="110">
        <v>13.3</v>
      </c>
      <c r="K1931" s="110">
        <v>60</v>
      </c>
      <c r="L1931" s="110">
        <v>25</v>
      </c>
      <c r="M1931" s="110">
        <v>33.299999999999997</v>
      </c>
      <c r="N1931" s="110">
        <v>48</v>
      </c>
      <c r="O1931" s="110">
        <v>19</v>
      </c>
      <c r="P1931" s="110">
        <v>25.3</v>
      </c>
      <c r="Q1931" s="110">
        <v>47.4</v>
      </c>
    </row>
    <row r="1932" spans="1:17" ht="25.5" x14ac:dyDescent="0.2">
      <c r="A1932" s="108" t="s">
        <v>2787</v>
      </c>
      <c r="B1932" s="109">
        <v>9552</v>
      </c>
      <c r="C1932" s="109">
        <v>1535</v>
      </c>
      <c r="D1932" s="110">
        <v>16.100000000000001</v>
      </c>
      <c r="E1932" s="110">
        <v>48.5</v>
      </c>
      <c r="F1932" s="109">
        <v>2490</v>
      </c>
      <c r="G1932" s="110">
        <v>26.1</v>
      </c>
      <c r="H1932" s="110">
        <v>54</v>
      </c>
      <c r="I1932" s="109">
        <v>1537</v>
      </c>
      <c r="J1932" s="110">
        <v>16.100000000000001</v>
      </c>
      <c r="K1932" s="110">
        <v>51.1</v>
      </c>
      <c r="L1932" s="109">
        <v>2502</v>
      </c>
      <c r="M1932" s="110">
        <v>26.2</v>
      </c>
      <c r="N1932" s="110">
        <v>52.8</v>
      </c>
      <c r="O1932" s="109">
        <v>1488</v>
      </c>
      <c r="P1932" s="110">
        <v>15.6</v>
      </c>
      <c r="Q1932" s="110">
        <v>58.8</v>
      </c>
    </row>
    <row r="1933" spans="1:17" ht="25.5" x14ac:dyDescent="0.2">
      <c r="A1933" s="108" t="s">
        <v>2788</v>
      </c>
      <c r="B1933" s="110">
        <v>639</v>
      </c>
      <c r="C1933" s="110">
        <v>168</v>
      </c>
      <c r="D1933" s="110">
        <v>26.3</v>
      </c>
      <c r="E1933" s="110">
        <v>51.2</v>
      </c>
      <c r="F1933" s="110">
        <v>46</v>
      </c>
      <c r="G1933" s="110">
        <v>7.2</v>
      </c>
      <c r="H1933" s="110">
        <v>54.3</v>
      </c>
      <c r="I1933" s="110">
        <v>133</v>
      </c>
      <c r="J1933" s="110">
        <v>20.8</v>
      </c>
      <c r="K1933" s="110">
        <v>51.9</v>
      </c>
      <c r="L1933" s="110">
        <v>166</v>
      </c>
      <c r="M1933" s="110">
        <v>26</v>
      </c>
      <c r="N1933" s="110">
        <v>47.6</v>
      </c>
      <c r="O1933" s="110">
        <v>126</v>
      </c>
      <c r="P1933" s="110">
        <v>19.7</v>
      </c>
      <c r="Q1933" s="110">
        <v>59.5</v>
      </c>
    </row>
    <row r="1934" spans="1:17" ht="25.5" x14ac:dyDescent="0.2">
      <c r="A1934" s="108" t="s">
        <v>2789</v>
      </c>
      <c r="B1934" s="109">
        <v>2233</v>
      </c>
      <c r="C1934" s="110">
        <v>596</v>
      </c>
      <c r="D1934" s="110">
        <v>26.7</v>
      </c>
      <c r="E1934" s="110">
        <v>47.7</v>
      </c>
      <c r="F1934" s="110">
        <v>180</v>
      </c>
      <c r="G1934" s="110">
        <v>8.1</v>
      </c>
      <c r="H1934" s="110">
        <v>49.4</v>
      </c>
      <c r="I1934" s="110">
        <v>589</v>
      </c>
      <c r="J1934" s="110">
        <v>26.4</v>
      </c>
      <c r="K1934" s="110">
        <v>50.3</v>
      </c>
      <c r="L1934" s="110">
        <v>476</v>
      </c>
      <c r="M1934" s="110">
        <v>21.3</v>
      </c>
      <c r="N1934" s="110">
        <v>50.2</v>
      </c>
      <c r="O1934" s="110">
        <v>392</v>
      </c>
      <c r="P1934" s="110">
        <v>17.600000000000001</v>
      </c>
      <c r="Q1934" s="110">
        <v>65.099999999999994</v>
      </c>
    </row>
    <row r="1935" spans="1:17" ht="25.5" x14ac:dyDescent="0.2">
      <c r="A1935" s="108" t="s">
        <v>2790</v>
      </c>
      <c r="B1935" s="109">
        <v>2960</v>
      </c>
      <c r="C1935" s="110">
        <v>638</v>
      </c>
      <c r="D1935" s="110">
        <v>21.6</v>
      </c>
      <c r="E1935" s="110">
        <v>46.4</v>
      </c>
      <c r="F1935" s="110">
        <v>258</v>
      </c>
      <c r="G1935" s="110">
        <v>8.6999999999999993</v>
      </c>
      <c r="H1935" s="110">
        <v>47.3</v>
      </c>
      <c r="I1935" s="110">
        <v>662</v>
      </c>
      <c r="J1935" s="110">
        <v>22.4</v>
      </c>
      <c r="K1935" s="110">
        <v>48.8</v>
      </c>
      <c r="L1935" s="109">
        <v>1025</v>
      </c>
      <c r="M1935" s="110">
        <v>34.6</v>
      </c>
      <c r="N1935" s="110">
        <v>48.5</v>
      </c>
      <c r="O1935" s="110">
        <v>377</v>
      </c>
      <c r="P1935" s="110">
        <v>12.7</v>
      </c>
      <c r="Q1935" s="110">
        <v>49.6</v>
      </c>
    </row>
    <row r="1936" spans="1:17" ht="25.5" x14ac:dyDescent="0.2">
      <c r="A1936" s="108" t="s">
        <v>2791</v>
      </c>
      <c r="B1936" s="110">
        <v>446</v>
      </c>
      <c r="C1936" s="110">
        <v>108</v>
      </c>
      <c r="D1936" s="110">
        <v>24.2</v>
      </c>
      <c r="E1936" s="110">
        <v>52.8</v>
      </c>
      <c r="F1936" s="110">
        <v>25</v>
      </c>
      <c r="G1936" s="110">
        <v>5.6</v>
      </c>
      <c r="H1936" s="110">
        <v>44</v>
      </c>
      <c r="I1936" s="110">
        <v>102</v>
      </c>
      <c r="J1936" s="110">
        <v>22.9</v>
      </c>
      <c r="K1936" s="110">
        <v>53.9</v>
      </c>
      <c r="L1936" s="110">
        <v>97</v>
      </c>
      <c r="M1936" s="110">
        <v>21.7</v>
      </c>
      <c r="N1936" s="110">
        <v>51.5</v>
      </c>
      <c r="O1936" s="110">
        <v>114</v>
      </c>
      <c r="P1936" s="110">
        <v>25.6</v>
      </c>
      <c r="Q1936" s="110">
        <v>57</v>
      </c>
    </row>
    <row r="1937" spans="1:17" ht="25.5" x14ac:dyDescent="0.2">
      <c r="A1937" s="108" t="s">
        <v>2792</v>
      </c>
      <c r="B1937" s="110">
        <v>364</v>
      </c>
      <c r="C1937" s="110">
        <v>79</v>
      </c>
      <c r="D1937" s="110">
        <v>21.7</v>
      </c>
      <c r="E1937" s="110">
        <v>50.6</v>
      </c>
      <c r="F1937" s="110">
        <v>18</v>
      </c>
      <c r="G1937" s="110">
        <v>4.9000000000000004</v>
      </c>
      <c r="H1937" s="110">
        <v>38.9</v>
      </c>
      <c r="I1937" s="110">
        <v>102</v>
      </c>
      <c r="J1937" s="110">
        <v>28</v>
      </c>
      <c r="K1937" s="110">
        <v>49</v>
      </c>
      <c r="L1937" s="110">
        <v>93</v>
      </c>
      <c r="M1937" s="110">
        <v>25.5</v>
      </c>
      <c r="N1937" s="110">
        <v>51.6</v>
      </c>
      <c r="O1937" s="110">
        <v>72</v>
      </c>
      <c r="P1937" s="110">
        <v>19.8</v>
      </c>
      <c r="Q1937" s="110">
        <v>66.7</v>
      </c>
    </row>
    <row r="1938" spans="1:17" ht="25.5" x14ac:dyDescent="0.2">
      <c r="A1938" s="108" t="s">
        <v>2793</v>
      </c>
      <c r="B1938" s="109">
        <v>1133</v>
      </c>
      <c r="C1938" s="110">
        <v>284</v>
      </c>
      <c r="D1938" s="110">
        <v>25.1</v>
      </c>
      <c r="E1938" s="110">
        <v>44.4</v>
      </c>
      <c r="F1938" s="110">
        <v>93</v>
      </c>
      <c r="G1938" s="110">
        <v>8.1999999999999993</v>
      </c>
      <c r="H1938" s="110">
        <v>49.5</v>
      </c>
      <c r="I1938" s="110">
        <v>264</v>
      </c>
      <c r="J1938" s="110">
        <v>23.3</v>
      </c>
      <c r="K1938" s="110">
        <v>50.8</v>
      </c>
      <c r="L1938" s="110">
        <v>326</v>
      </c>
      <c r="M1938" s="110">
        <v>28.8</v>
      </c>
      <c r="N1938" s="110">
        <v>51.2</v>
      </c>
      <c r="O1938" s="110">
        <v>166</v>
      </c>
      <c r="P1938" s="110">
        <v>14.7</v>
      </c>
      <c r="Q1938" s="110">
        <v>62</v>
      </c>
    </row>
    <row r="1939" spans="1:17" ht="25.5" x14ac:dyDescent="0.2">
      <c r="A1939" s="108" t="s">
        <v>2794</v>
      </c>
      <c r="B1939" s="110">
        <v>519</v>
      </c>
      <c r="C1939" s="110">
        <v>164</v>
      </c>
      <c r="D1939" s="110">
        <v>31.6</v>
      </c>
      <c r="E1939" s="110">
        <v>45.1</v>
      </c>
      <c r="F1939" s="110">
        <v>56</v>
      </c>
      <c r="G1939" s="110">
        <v>10.8</v>
      </c>
      <c r="H1939" s="110">
        <v>50</v>
      </c>
      <c r="I1939" s="110">
        <v>144</v>
      </c>
      <c r="J1939" s="110">
        <v>27.7</v>
      </c>
      <c r="K1939" s="110">
        <v>49.3</v>
      </c>
      <c r="L1939" s="110">
        <v>99</v>
      </c>
      <c r="M1939" s="110">
        <v>19.100000000000001</v>
      </c>
      <c r="N1939" s="110">
        <v>52.5</v>
      </c>
      <c r="O1939" s="110">
        <v>56</v>
      </c>
      <c r="P1939" s="110">
        <v>10.8</v>
      </c>
      <c r="Q1939" s="110">
        <v>48.2</v>
      </c>
    </row>
    <row r="1940" spans="1:17" ht="25.5" x14ac:dyDescent="0.2">
      <c r="A1940" s="108" t="s">
        <v>2795</v>
      </c>
      <c r="B1940" s="109">
        <v>1682</v>
      </c>
      <c r="C1940" s="110">
        <v>325</v>
      </c>
      <c r="D1940" s="110">
        <v>19.3</v>
      </c>
      <c r="E1940" s="110">
        <v>46.8</v>
      </c>
      <c r="F1940" s="110">
        <v>111</v>
      </c>
      <c r="G1940" s="110">
        <v>6.6</v>
      </c>
      <c r="H1940" s="110">
        <v>52.3</v>
      </c>
      <c r="I1940" s="110">
        <v>339</v>
      </c>
      <c r="J1940" s="110">
        <v>20.2</v>
      </c>
      <c r="K1940" s="110">
        <v>47.5</v>
      </c>
      <c r="L1940" s="110">
        <v>496</v>
      </c>
      <c r="M1940" s="110">
        <v>29.5</v>
      </c>
      <c r="N1940" s="110">
        <v>50.2</v>
      </c>
      <c r="O1940" s="110">
        <v>411</v>
      </c>
      <c r="P1940" s="110">
        <v>24.4</v>
      </c>
      <c r="Q1940" s="110">
        <v>58.2</v>
      </c>
    </row>
    <row r="1941" spans="1:17" ht="25.5" x14ac:dyDescent="0.2">
      <c r="A1941" s="108" t="s">
        <v>2796</v>
      </c>
      <c r="B1941" s="109">
        <v>24718</v>
      </c>
      <c r="C1941" s="109">
        <v>6329</v>
      </c>
      <c r="D1941" s="110">
        <v>25.6</v>
      </c>
      <c r="E1941" s="110">
        <v>48.9</v>
      </c>
      <c r="F1941" s="109">
        <v>2192</v>
      </c>
      <c r="G1941" s="110">
        <v>8.9</v>
      </c>
      <c r="H1941" s="110">
        <v>47.8</v>
      </c>
      <c r="I1941" s="109">
        <v>6015</v>
      </c>
      <c r="J1941" s="110">
        <v>24.3</v>
      </c>
      <c r="K1941" s="110">
        <v>48.5</v>
      </c>
      <c r="L1941" s="109">
        <v>5795</v>
      </c>
      <c r="M1941" s="110">
        <v>23.4</v>
      </c>
      <c r="N1941" s="110">
        <v>49.3</v>
      </c>
      <c r="O1941" s="109">
        <v>4387</v>
      </c>
      <c r="P1941" s="110">
        <v>17.7</v>
      </c>
      <c r="Q1941" s="110">
        <v>60.3</v>
      </c>
    </row>
    <row r="1942" spans="1:17" ht="25.5" x14ac:dyDescent="0.2">
      <c r="A1942" s="108" t="s">
        <v>2797</v>
      </c>
      <c r="B1942" s="110">
        <v>147</v>
      </c>
      <c r="C1942" s="110">
        <v>39</v>
      </c>
      <c r="D1942" s="110">
        <v>26.5</v>
      </c>
      <c r="E1942" s="110">
        <v>48.7</v>
      </c>
      <c r="F1942" s="110">
        <v>12</v>
      </c>
      <c r="G1942" s="110">
        <v>8.1999999999999993</v>
      </c>
      <c r="H1942" s="110">
        <v>58.3</v>
      </c>
      <c r="I1942" s="110">
        <v>26</v>
      </c>
      <c r="J1942" s="110">
        <v>17.7</v>
      </c>
      <c r="K1942" s="110">
        <v>61.5</v>
      </c>
      <c r="L1942" s="110">
        <v>53</v>
      </c>
      <c r="M1942" s="110">
        <v>36.1</v>
      </c>
      <c r="N1942" s="110">
        <v>41.5</v>
      </c>
      <c r="O1942" s="110">
        <v>17</v>
      </c>
      <c r="P1942" s="110">
        <v>11.6</v>
      </c>
      <c r="Q1942" s="110">
        <v>47.1</v>
      </c>
    </row>
    <row r="1943" spans="1:17" ht="25.5" x14ac:dyDescent="0.2">
      <c r="A1943" s="108" t="s">
        <v>2798</v>
      </c>
      <c r="B1943" s="109">
        <v>1396</v>
      </c>
      <c r="C1943" s="110">
        <v>373</v>
      </c>
      <c r="D1943" s="110">
        <v>26.7</v>
      </c>
      <c r="E1943" s="110">
        <v>49.3</v>
      </c>
      <c r="F1943" s="110">
        <v>98</v>
      </c>
      <c r="G1943" s="110">
        <v>7</v>
      </c>
      <c r="H1943" s="110">
        <v>49</v>
      </c>
      <c r="I1943" s="110">
        <v>433</v>
      </c>
      <c r="J1943" s="110">
        <v>31</v>
      </c>
      <c r="K1943" s="110">
        <v>50.8</v>
      </c>
      <c r="L1943" s="110">
        <v>337</v>
      </c>
      <c r="M1943" s="110">
        <v>24.1</v>
      </c>
      <c r="N1943" s="110">
        <v>50.7</v>
      </c>
      <c r="O1943" s="110">
        <v>155</v>
      </c>
      <c r="P1943" s="110">
        <v>11.1</v>
      </c>
      <c r="Q1943" s="110">
        <v>54.8</v>
      </c>
    </row>
    <row r="1944" spans="1:17" ht="25.5" x14ac:dyDescent="0.2">
      <c r="A1944" s="108" t="s">
        <v>2799</v>
      </c>
      <c r="B1944" s="109">
        <v>1475</v>
      </c>
      <c r="C1944" s="110">
        <v>252</v>
      </c>
      <c r="D1944" s="110">
        <v>17.100000000000001</v>
      </c>
      <c r="E1944" s="110">
        <v>55.6</v>
      </c>
      <c r="F1944" s="110">
        <v>63</v>
      </c>
      <c r="G1944" s="110">
        <v>4.3</v>
      </c>
      <c r="H1944" s="110">
        <v>38.1</v>
      </c>
      <c r="I1944" s="110">
        <v>283</v>
      </c>
      <c r="J1944" s="110">
        <v>19.2</v>
      </c>
      <c r="K1944" s="110">
        <v>51.2</v>
      </c>
      <c r="L1944" s="110">
        <v>415</v>
      </c>
      <c r="M1944" s="110">
        <v>28.1</v>
      </c>
      <c r="N1944" s="110">
        <v>47.2</v>
      </c>
      <c r="O1944" s="110">
        <v>462</v>
      </c>
      <c r="P1944" s="110">
        <v>31.3</v>
      </c>
      <c r="Q1944" s="110">
        <v>56.9</v>
      </c>
    </row>
    <row r="1945" spans="1:17" ht="25.5" x14ac:dyDescent="0.2">
      <c r="A1945" s="108" t="s">
        <v>2800</v>
      </c>
      <c r="B1945" s="110">
        <v>250</v>
      </c>
      <c r="C1945" s="110">
        <v>59</v>
      </c>
      <c r="D1945" s="110">
        <v>23.6</v>
      </c>
      <c r="E1945" s="110">
        <v>42.4</v>
      </c>
      <c r="F1945" s="110">
        <v>12</v>
      </c>
      <c r="G1945" s="110">
        <v>4.8</v>
      </c>
      <c r="H1945" s="110">
        <v>50</v>
      </c>
      <c r="I1945" s="110">
        <v>48</v>
      </c>
      <c r="J1945" s="110">
        <v>19.2</v>
      </c>
      <c r="K1945" s="110">
        <v>43.8</v>
      </c>
      <c r="L1945" s="110">
        <v>88</v>
      </c>
      <c r="M1945" s="110">
        <v>35.200000000000003</v>
      </c>
      <c r="N1945" s="110">
        <v>51.1</v>
      </c>
      <c r="O1945" s="110">
        <v>43</v>
      </c>
      <c r="P1945" s="110">
        <v>17.2</v>
      </c>
      <c r="Q1945" s="110">
        <v>53.5</v>
      </c>
    </row>
    <row r="1946" spans="1:17" ht="25.5" x14ac:dyDescent="0.2">
      <c r="A1946" s="108" t="s">
        <v>2801</v>
      </c>
      <c r="B1946" s="110">
        <v>375</v>
      </c>
      <c r="C1946" s="110">
        <v>89</v>
      </c>
      <c r="D1946" s="110">
        <v>23.7</v>
      </c>
      <c r="E1946" s="110">
        <v>56.2</v>
      </c>
      <c r="F1946" s="110">
        <v>17</v>
      </c>
      <c r="G1946" s="110">
        <v>4.5</v>
      </c>
      <c r="H1946" s="110">
        <v>58.8</v>
      </c>
      <c r="I1946" s="110">
        <v>98</v>
      </c>
      <c r="J1946" s="110">
        <v>26.1</v>
      </c>
      <c r="K1946" s="110">
        <v>50</v>
      </c>
      <c r="L1946" s="110">
        <v>102</v>
      </c>
      <c r="M1946" s="110">
        <v>27.2</v>
      </c>
      <c r="N1946" s="110">
        <v>45.1</v>
      </c>
      <c r="O1946" s="110">
        <v>69</v>
      </c>
      <c r="P1946" s="110">
        <v>18.399999999999999</v>
      </c>
      <c r="Q1946" s="110">
        <v>58</v>
      </c>
    </row>
    <row r="1947" spans="1:17" ht="25.5" x14ac:dyDescent="0.2">
      <c r="A1947" s="108" t="s">
        <v>2802</v>
      </c>
      <c r="B1947" s="109">
        <v>1392</v>
      </c>
      <c r="C1947" s="110">
        <v>350</v>
      </c>
      <c r="D1947" s="110">
        <v>25.1</v>
      </c>
      <c r="E1947" s="110">
        <v>51.4</v>
      </c>
      <c r="F1947" s="110">
        <v>107</v>
      </c>
      <c r="G1947" s="110">
        <v>7.7</v>
      </c>
      <c r="H1947" s="110">
        <v>51.4</v>
      </c>
      <c r="I1947" s="110">
        <v>309</v>
      </c>
      <c r="J1947" s="110">
        <v>22.2</v>
      </c>
      <c r="K1947" s="110">
        <v>49.8</v>
      </c>
      <c r="L1947" s="110">
        <v>295</v>
      </c>
      <c r="M1947" s="110">
        <v>21.2</v>
      </c>
      <c r="N1947" s="110">
        <v>55.3</v>
      </c>
      <c r="O1947" s="110">
        <v>331</v>
      </c>
      <c r="P1947" s="110">
        <v>23.8</v>
      </c>
      <c r="Q1947" s="110">
        <v>63.1</v>
      </c>
    </row>
    <row r="1948" spans="1:17" ht="25.5" x14ac:dyDescent="0.2">
      <c r="A1948" s="108" t="s">
        <v>2803</v>
      </c>
      <c r="B1948" s="110">
        <v>55</v>
      </c>
      <c r="C1948" s="110">
        <v>16</v>
      </c>
      <c r="D1948" s="110">
        <v>29.1</v>
      </c>
      <c r="E1948" s="110">
        <v>37.5</v>
      </c>
      <c r="F1948" s="110">
        <v>2</v>
      </c>
      <c r="G1948" s="110">
        <v>3.6</v>
      </c>
      <c r="H1948" s="110">
        <v>50</v>
      </c>
      <c r="I1948" s="110">
        <v>17</v>
      </c>
      <c r="J1948" s="110">
        <v>30.9</v>
      </c>
      <c r="K1948" s="110">
        <v>47.1</v>
      </c>
      <c r="L1948" s="110">
        <v>11</v>
      </c>
      <c r="M1948" s="110">
        <v>20</v>
      </c>
      <c r="N1948" s="110">
        <v>36.4</v>
      </c>
      <c r="O1948" s="110">
        <v>9</v>
      </c>
      <c r="P1948" s="110">
        <v>16.399999999999999</v>
      </c>
      <c r="Q1948" s="110">
        <v>44.4</v>
      </c>
    </row>
    <row r="1949" spans="1:17" ht="25.5" x14ac:dyDescent="0.2">
      <c r="A1949" s="108" t="s">
        <v>2804</v>
      </c>
      <c r="B1949" s="110">
        <v>643</v>
      </c>
      <c r="C1949" s="110">
        <v>170</v>
      </c>
      <c r="D1949" s="110">
        <v>26.4</v>
      </c>
      <c r="E1949" s="110">
        <v>49.4</v>
      </c>
      <c r="F1949" s="110">
        <v>45</v>
      </c>
      <c r="G1949" s="110">
        <v>7</v>
      </c>
      <c r="H1949" s="110">
        <v>53.3</v>
      </c>
      <c r="I1949" s="110">
        <v>157</v>
      </c>
      <c r="J1949" s="110">
        <v>24.4</v>
      </c>
      <c r="K1949" s="110">
        <v>47.1</v>
      </c>
      <c r="L1949" s="110">
        <v>148</v>
      </c>
      <c r="M1949" s="110">
        <v>23</v>
      </c>
      <c r="N1949" s="110">
        <v>54.7</v>
      </c>
      <c r="O1949" s="110">
        <v>123</v>
      </c>
      <c r="P1949" s="110">
        <v>19.100000000000001</v>
      </c>
      <c r="Q1949" s="110">
        <v>59.3</v>
      </c>
    </row>
    <row r="1950" spans="1:17" ht="38.25" x14ac:dyDescent="0.2">
      <c r="A1950" s="108" t="s">
        <v>2805</v>
      </c>
      <c r="B1950" s="110">
        <v>342</v>
      </c>
      <c r="C1950" s="110">
        <v>112</v>
      </c>
      <c r="D1950" s="110">
        <v>32.700000000000003</v>
      </c>
      <c r="E1950" s="110">
        <v>33.9</v>
      </c>
      <c r="F1950" s="110">
        <v>44</v>
      </c>
      <c r="G1950" s="110">
        <v>12.9</v>
      </c>
      <c r="H1950" s="110">
        <v>59.1</v>
      </c>
      <c r="I1950" s="110">
        <v>70</v>
      </c>
      <c r="J1950" s="110">
        <v>20.5</v>
      </c>
      <c r="K1950" s="110">
        <v>47.1</v>
      </c>
      <c r="L1950" s="110">
        <v>83</v>
      </c>
      <c r="M1950" s="110">
        <v>24.3</v>
      </c>
      <c r="N1950" s="110">
        <v>47</v>
      </c>
      <c r="O1950" s="110">
        <v>33</v>
      </c>
      <c r="P1950" s="110">
        <v>9.6</v>
      </c>
      <c r="Q1950" s="110">
        <v>45.5</v>
      </c>
    </row>
    <row r="1951" spans="1:17" ht="25.5" x14ac:dyDescent="0.2">
      <c r="A1951" s="108" t="s">
        <v>2806</v>
      </c>
      <c r="B1951" s="109">
        <v>2563</v>
      </c>
      <c r="C1951" s="110">
        <v>764</v>
      </c>
      <c r="D1951" s="110">
        <v>29.8</v>
      </c>
      <c r="E1951" s="110">
        <v>47</v>
      </c>
      <c r="F1951" s="110">
        <v>122</v>
      </c>
      <c r="G1951" s="110">
        <v>4.8</v>
      </c>
      <c r="H1951" s="110">
        <v>50.8</v>
      </c>
      <c r="I1951" s="110">
        <v>716</v>
      </c>
      <c r="J1951" s="110">
        <v>27.9</v>
      </c>
      <c r="K1951" s="110">
        <v>51.5</v>
      </c>
      <c r="L1951" s="110">
        <v>582</v>
      </c>
      <c r="M1951" s="110">
        <v>22.7</v>
      </c>
      <c r="N1951" s="110">
        <v>51.9</v>
      </c>
      <c r="O1951" s="110">
        <v>379</v>
      </c>
      <c r="P1951" s="110">
        <v>14.8</v>
      </c>
      <c r="Q1951" s="110">
        <v>55.9</v>
      </c>
    </row>
    <row r="1952" spans="1:17" ht="25.5" x14ac:dyDescent="0.2">
      <c r="A1952" s="108" t="s">
        <v>2807</v>
      </c>
      <c r="B1952" s="110">
        <v>613</v>
      </c>
      <c r="C1952" s="110">
        <v>199</v>
      </c>
      <c r="D1952" s="110">
        <v>32.5</v>
      </c>
      <c r="E1952" s="110">
        <v>54.8</v>
      </c>
      <c r="F1952" s="110">
        <v>34</v>
      </c>
      <c r="G1952" s="110">
        <v>5.5</v>
      </c>
      <c r="H1952" s="110">
        <v>38.200000000000003</v>
      </c>
      <c r="I1952" s="110">
        <v>169</v>
      </c>
      <c r="J1952" s="110">
        <v>27.6</v>
      </c>
      <c r="K1952" s="110">
        <v>50.9</v>
      </c>
      <c r="L1952" s="110">
        <v>131</v>
      </c>
      <c r="M1952" s="110">
        <v>21.4</v>
      </c>
      <c r="N1952" s="110">
        <v>51.1</v>
      </c>
      <c r="O1952" s="110">
        <v>80</v>
      </c>
      <c r="P1952" s="110">
        <v>13.1</v>
      </c>
      <c r="Q1952" s="110">
        <v>65</v>
      </c>
    </row>
    <row r="1953" spans="1:17" ht="25.5" x14ac:dyDescent="0.2">
      <c r="A1953" s="108" t="s">
        <v>2808</v>
      </c>
      <c r="B1953" s="110">
        <v>415</v>
      </c>
      <c r="C1953" s="110">
        <v>101</v>
      </c>
      <c r="D1953" s="110">
        <v>24.3</v>
      </c>
      <c r="E1953" s="110">
        <v>43.6</v>
      </c>
      <c r="F1953" s="110">
        <v>25</v>
      </c>
      <c r="G1953" s="110">
        <v>6</v>
      </c>
      <c r="H1953" s="110">
        <v>44</v>
      </c>
      <c r="I1953" s="110">
        <v>91</v>
      </c>
      <c r="J1953" s="110">
        <v>21.9</v>
      </c>
      <c r="K1953" s="110">
        <v>44</v>
      </c>
      <c r="L1953" s="110">
        <v>77</v>
      </c>
      <c r="M1953" s="110">
        <v>18.600000000000001</v>
      </c>
      <c r="N1953" s="110">
        <v>50.6</v>
      </c>
      <c r="O1953" s="110">
        <v>121</v>
      </c>
      <c r="P1953" s="110">
        <v>29.2</v>
      </c>
      <c r="Q1953" s="110">
        <v>62</v>
      </c>
    </row>
    <row r="1954" spans="1:17" ht="25.5" x14ac:dyDescent="0.2">
      <c r="A1954" s="108" t="s">
        <v>2809</v>
      </c>
      <c r="B1954" s="110">
        <v>16</v>
      </c>
      <c r="C1954" s="110">
        <v>2</v>
      </c>
      <c r="D1954" s="110">
        <v>12.5</v>
      </c>
      <c r="E1954" s="110">
        <v>50</v>
      </c>
      <c r="F1954" s="110">
        <v>2</v>
      </c>
      <c r="G1954" s="110">
        <v>12.5</v>
      </c>
      <c r="H1954" s="110">
        <v>50</v>
      </c>
      <c r="I1954" s="110">
        <v>3</v>
      </c>
      <c r="J1954" s="110">
        <v>18.8</v>
      </c>
      <c r="K1954" s="110">
        <v>66.7</v>
      </c>
      <c r="L1954" s="110">
        <v>6</v>
      </c>
      <c r="M1954" s="110">
        <v>37.5</v>
      </c>
      <c r="N1954" s="110">
        <v>50</v>
      </c>
      <c r="O1954" s="110">
        <v>3</v>
      </c>
      <c r="P1954" s="110">
        <v>18.8</v>
      </c>
      <c r="Q1954" s="110">
        <v>33.299999999999997</v>
      </c>
    </row>
    <row r="1955" spans="1:17" ht="25.5" x14ac:dyDescent="0.2">
      <c r="A1955" s="108" t="s">
        <v>2810</v>
      </c>
      <c r="B1955" s="110">
        <v>875</v>
      </c>
      <c r="C1955" s="110">
        <v>201</v>
      </c>
      <c r="D1955" s="110">
        <v>23</v>
      </c>
      <c r="E1955" s="110">
        <v>46.3</v>
      </c>
      <c r="F1955" s="110">
        <v>35</v>
      </c>
      <c r="G1955" s="110">
        <v>4</v>
      </c>
      <c r="H1955" s="110">
        <v>51.4</v>
      </c>
      <c r="I1955" s="110">
        <v>149</v>
      </c>
      <c r="J1955" s="110">
        <v>17</v>
      </c>
      <c r="K1955" s="110">
        <v>54.4</v>
      </c>
      <c r="L1955" s="110">
        <v>196</v>
      </c>
      <c r="M1955" s="110">
        <v>22.4</v>
      </c>
      <c r="N1955" s="110">
        <v>49</v>
      </c>
      <c r="O1955" s="110">
        <v>294</v>
      </c>
      <c r="P1955" s="110">
        <v>33.6</v>
      </c>
      <c r="Q1955" s="110">
        <v>65.599999999999994</v>
      </c>
    </row>
    <row r="1956" spans="1:17" ht="25.5" x14ac:dyDescent="0.2">
      <c r="A1956" s="108" t="s">
        <v>2811</v>
      </c>
      <c r="B1956" s="109">
        <v>1106</v>
      </c>
      <c r="C1956" s="110">
        <v>260</v>
      </c>
      <c r="D1956" s="110">
        <v>23.5</v>
      </c>
      <c r="E1956" s="110">
        <v>53.1</v>
      </c>
      <c r="F1956" s="110">
        <v>60</v>
      </c>
      <c r="G1956" s="110">
        <v>5.4</v>
      </c>
      <c r="H1956" s="110">
        <v>46.7</v>
      </c>
      <c r="I1956" s="110">
        <v>219</v>
      </c>
      <c r="J1956" s="110">
        <v>19.8</v>
      </c>
      <c r="K1956" s="110">
        <v>53</v>
      </c>
      <c r="L1956" s="110">
        <v>321</v>
      </c>
      <c r="M1956" s="110">
        <v>29</v>
      </c>
      <c r="N1956" s="110">
        <v>49.2</v>
      </c>
      <c r="O1956" s="110">
        <v>246</v>
      </c>
      <c r="P1956" s="110">
        <v>22.2</v>
      </c>
      <c r="Q1956" s="110">
        <v>62.6</v>
      </c>
    </row>
    <row r="1957" spans="1:17" ht="25.5" x14ac:dyDescent="0.2">
      <c r="A1957" s="108" t="s">
        <v>2812</v>
      </c>
      <c r="B1957" s="109">
        <v>7610</v>
      </c>
      <c r="C1957" s="109">
        <v>2052</v>
      </c>
      <c r="D1957" s="110">
        <v>27</v>
      </c>
      <c r="E1957" s="110">
        <v>49.7</v>
      </c>
      <c r="F1957" s="110">
        <v>595</v>
      </c>
      <c r="G1957" s="110">
        <v>7.8</v>
      </c>
      <c r="H1957" s="110">
        <v>49.4</v>
      </c>
      <c r="I1957" s="109">
        <v>1814</v>
      </c>
      <c r="J1957" s="110">
        <v>23.8</v>
      </c>
      <c r="K1957" s="110">
        <v>51.1</v>
      </c>
      <c r="L1957" s="109">
        <v>1948</v>
      </c>
      <c r="M1957" s="110">
        <v>25.6</v>
      </c>
      <c r="N1957" s="110">
        <v>51.3</v>
      </c>
      <c r="O1957" s="109">
        <v>1201</v>
      </c>
      <c r="P1957" s="110">
        <v>15.8</v>
      </c>
      <c r="Q1957" s="110">
        <v>57.9</v>
      </c>
    </row>
    <row r="1958" spans="1:17" ht="25.5" x14ac:dyDescent="0.2">
      <c r="A1958" s="108" t="s">
        <v>2813</v>
      </c>
      <c r="B1958" s="109">
        <v>3471</v>
      </c>
      <c r="C1958" s="110">
        <v>393</v>
      </c>
      <c r="D1958" s="110">
        <v>11.3</v>
      </c>
      <c r="E1958" s="110">
        <v>44.5</v>
      </c>
      <c r="F1958" s="110">
        <v>427</v>
      </c>
      <c r="G1958" s="110">
        <v>12.3</v>
      </c>
      <c r="H1958" s="110">
        <v>13.3</v>
      </c>
      <c r="I1958" s="109">
        <v>1417</v>
      </c>
      <c r="J1958" s="110">
        <v>40.799999999999997</v>
      </c>
      <c r="K1958" s="110">
        <v>15.9</v>
      </c>
      <c r="L1958" s="110">
        <v>840</v>
      </c>
      <c r="M1958" s="110">
        <v>24.2</v>
      </c>
      <c r="N1958" s="110">
        <v>32.6</v>
      </c>
      <c r="O1958" s="110">
        <v>394</v>
      </c>
      <c r="P1958" s="110">
        <v>11.4</v>
      </c>
      <c r="Q1958" s="110">
        <v>57.4</v>
      </c>
    </row>
    <row r="1959" spans="1:17" ht="25.5" x14ac:dyDescent="0.2">
      <c r="A1959" s="108" t="s">
        <v>2814</v>
      </c>
      <c r="B1959" s="110">
        <v>233</v>
      </c>
      <c r="C1959" s="110">
        <v>58</v>
      </c>
      <c r="D1959" s="110">
        <v>24.9</v>
      </c>
      <c r="E1959" s="110">
        <v>51.7</v>
      </c>
      <c r="F1959" s="110">
        <v>17</v>
      </c>
      <c r="G1959" s="110">
        <v>7.3</v>
      </c>
      <c r="H1959" s="110">
        <v>58.8</v>
      </c>
      <c r="I1959" s="110">
        <v>42</v>
      </c>
      <c r="J1959" s="110">
        <v>18</v>
      </c>
      <c r="K1959" s="110">
        <v>59.5</v>
      </c>
      <c r="L1959" s="110">
        <v>64</v>
      </c>
      <c r="M1959" s="110">
        <v>27.5</v>
      </c>
      <c r="N1959" s="110">
        <v>45.3</v>
      </c>
      <c r="O1959" s="110">
        <v>52</v>
      </c>
      <c r="P1959" s="110">
        <v>22.3</v>
      </c>
      <c r="Q1959" s="110">
        <v>55.8</v>
      </c>
    </row>
    <row r="1960" spans="1:17" ht="25.5" x14ac:dyDescent="0.2">
      <c r="A1960" s="108" t="s">
        <v>2815</v>
      </c>
      <c r="B1960" s="110">
        <v>48</v>
      </c>
      <c r="C1960" s="110">
        <v>7</v>
      </c>
      <c r="D1960" s="110">
        <v>14.6</v>
      </c>
      <c r="E1960" s="110">
        <v>14.3</v>
      </c>
      <c r="F1960" s="110">
        <v>2</v>
      </c>
      <c r="G1960" s="110">
        <v>4.2</v>
      </c>
      <c r="H1960" s="110">
        <v>50</v>
      </c>
      <c r="I1960" s="110">
        <v>7</v>
      </c>
      <c r="J1960" s="110">
        <v>14.6</v>
      </c>
      <c r="K1960" s="110">
        <v>14.3</v>
      </c>
      <c r="L1960" s="110">
        <v>18</v>
      </c>
      <c r="M1960" s="110">
        <v>37.5</v>
      </c>
      <c r="N1960" s="110">
        <v>50</v>
      </c>
      <c r="O1960" s="110">
        <v>14</v>
      </c>
      <c r="P1960" s="110">
        <v>29.2</v>
      </c>
      <c r="Q1960" s="110">
        <v>57.1</v>
      </c>
    </row>
    <row r="1961" spans="1:17" ht="25.5" x14ac:dyDescent="0.2">
      <c r="A1961" s="108" t="s">
        <v>2816</v>
      </c>
      <c r="B1961" s="110">
        <v>181</v>
      </c>
      <c r="C1961" s="110">
        <v>43</v>
      </c>
      <c r="D1961" s="110">
        <v>23.8</v>
      </c>
      <c r="E1961" s="110">
        <v>18.600000000000001</v>
      </c>
      <c r="F1961" s="110">
        <v>16</v>
      </c>
      <c r="G1961" s="110">
        <v>8.8000000000000007</v>
      </c>
      <c r="H1961" s="110">
        <v>37.5</v>
      </c>
      <c r="I1961" s="110">
        <v>30</v>
      </c>
      <c r="J1961" s="110">
        <v>16.600000000000001</v>
      </c>
      <c r="K1961" s="110">
        <v>40</v>
      </c>
      <c r="L1961" s="110">
        <v>58</v>
      </c>
      <c r="M1961" s="110">
        <v>32</v>
      </c>
      <c r="N1961" s="110">
        <v>39.700000000000003</v>
      </c>
      <c r="O1961" s="110">
        <v>34</v>
      </c>
      <c r="P1961" s="110">
        <v>18.8</v>
      </c>
      <c r="Q1961" s="110">
        <v>38.200000000000003</v>
      </c>
    </row>
    <row r="1962" spans="1:17" ht="38.25" x14ac:dyDescent="0.2">
      <c r="A1962" s="108" t="s">
        <v>2817</v>
      </c>
      <c r="B1962" s="110">
        <v>297</v>
      </c>
      <c r="C1962" s="110">
        <v>73</v>
      </c>
      <c r="D1962" s="110">
        <v>24.6</v>
      </c>
      <c r="E1962" s="110">
        <v>41.1</v>
      </c>
      <c r="F1962" s="110">
        <v>25</v>
      </c>
      <c r="G1962" s="110">
        <v>8.4</v>
      </c>
      <c r="H1962" s="110">
        <v>48</v>
      </c>
      <c r="I1962" s="110">
        <v>73</v>
      </c>
      <c r="J1962" s="110">
        <v>24.6</v>
      </c>
      <c r="K1962" s="110">
        <v>45.2</v>
      </c>
      <c r="L1962" s="110">
        <v>91</v>
      </c>
      <c r="M1962" s="110">
        <v>30.6</v>
      </c>
      <c r="N1962" s="110">
        <v>53.8</v>
      </c>
      <c r="O1962" s="110">
        <v>35</v>
      </c>
      <c r="P1962" s="110">
        <v>11.8</v>
      </c>
      <c r="Q1962" s="110">
        <v>40</v>
      </c>
    </row>
    <row r="1963" spans="1:17" ht="25.5" x14ac:dyDescent="0.2">
      <c r="A1963" s="108" t="s">
        <v>2818</v>
      </c>
      <c r="B1963" s="109">
        <v>4538</v>
      </c>
      <c r="C1963" s="109">
        <v>1549</v>
      </c>
      <c r="D1963" s="110">
        <v>34.1</v>
      </c>
      <c r="E1963" s="110">
        <v>50.4</v>
      </c>
      <c r="F1963" s="110">
        <v>327</v>
      </c>
      <c r="G1963" s="110">
        <v>7.2</v>
      </c>
      <c r="H1963" s="110">
        <v>55.4</v>
      </c>
      <c r="I1963" s="109">
        <v>1463</v>
      </c>
      <c r="J1963" s="110">
        <v>32.200000000000003</v>
      </c>
      <c r="K1963" s="110">
        <v>50.4</v>
      </c>
      <c r="L1963" s="110">
        <v>779</v>
      </c>
      <c r="M1963" s="110">
        <v>17.2</v>
      </c>
      <c r="N1963" s="110">
        <v>51.3</v>
      </c>
      <c r="O1963" s="110">
        <v>420</v>
      </c>
      <c r="P1963" s="110">
        <v>9.3000000000000007</v>
      </c>
      <c r="Q1963" s="110">
        <v>59.8</v>
      </c>
    </row>
    <row r="1964" spans="1:17" ht="25.5" x14ac:dyDescent="0.2">
      <c r="A1964" s="108" t="s">
        <v>2819</v>
      </c>
      <c r="B1964" s="110">
        <v>89</v>
      </c>
      <c r="C1964" s="110">
        <v>20</v>
      </c>
      <c r="D1964" s="110">
        <v>22.5</v>
      </c>
      <c r="E1964" s="110">
        <v>45</v>
      </c>
      <c r="F1964" s="110">
        <v>7</v>
      </c>
      <c r="G1964" s="110">
        <v>7.9</v>
      </c>
      <c r="H1964" s="110">
        <v>71.400000000000006</v>
      </c>
      <c r="I1964" s="110">
        <v>16</v>
      </c>
      <c r="J1964" s="110">
        <v>18</v>
      </c>
      <c r="K1964" s="110">
        <v>31.3</v>
      </c>
      <c r="L1964" s="110">
        <v>34</v>
      </c>
      <c r="M1964" s="110">
        <v>38.200000000000003</v>
      </c>
      <c r="N1964" s="110">
        <v>47.1</v>
      </c>
      <c r="O1964" s="110">
        <v>12</v>
      </c>
      <c r="P1964" s="110">
        <v>13.5</v>
      </c>
      <c r="Q1964" s="110">
        <v>58.3</v>
      </c>
    </row>
    <row r="1965" spans="1:17" ht="25.5" x14ac:dyDescent="0.2">
      <c r="A1965" s="108" t="s">
        <v>2820</v>
      </c>
      <c r="B1965" s="110">
        <v>740</v>
      </c>
      <c r="C1965" s="110">
        <v>182</v>
      </c>
      <c r="D1965" s="110">
        <v>24.6</v>
      </c>
      <c r="E1965" s="110">
        <v>50</v>
      </c>
      <c r="F1965" s="110">
        <v>49</v>
      </c>
      <c r="G1965" s="110">
        <v>6.6</v>
      </c>
      <c r="H1965" s="110">
        <v>44.9</v>
      </c>
      <c r="I1965" s="110">
        <v>161</v>
      </c>
      <c r="J1965" s="110">
        <v>21.8</v>
      </c>
      <c r="K1965" s="110">
        <v>51.6</v>
      </c>
      <c r="L1965" s="110">
        <v>152</v>
      </c>
      <c r="M1965" s="110">
        <v>20.5</v>
      </c>
      <c r="N1965" s="110">
        <v>47.4</v>
      </c>
      <c r="O1965" s="110">
        <v>196</v>
      </c>
      <c r="P1965" s="110">
        <v>26.5</v>
      </c>
      <c r="Q1965" s="110">
        <v>59.7</v>
      </c>
    </row>
    <row r="1966" spans="1:17" ht="38.25" x14ac:dyDescent="0.2">
      <c r="A1966" s="108" t="s">
        <v>2821</v>
      </c>
      <c r="B1966" s="109">
        <v>6661</v>
      </c>
      <c r="C1966" s="109">
        <v>2001</v>
      </c>
      <c r="D1966" s="110">
        <v>30</v>
      </c>
      <c r="E1966" s="110">
        <v>48.9</v>
      </c>
      <c r="F1966" s="110">
        <v>412</v>
      </c>
      <c r="G1966" s="110">
        <v>6.2</v>
      </c>
      <c r="H1966" s="110">
        <v>51.5</v>
      </c>
      <c r="I1966" s="109">
        <v>2267</v>
      </c>
      <c r="J1966" s="110">
        <v>34</v>
      </c>
      <c r="K1966" s="110">
        <v>48.7</v>
      </c>
      <c r="L1966" s="109">
        <v>1252</v>
      </c>
      <c r="M1966" s="110">
        <v>18.8</v>
      </c>
      <c r="N1966" s="110">
        <v>49.7</v>
      </c>
      <c r="O1966" s="110">
        <v>729</v>
      </c>
      <c r="P1966" s="110">
        <v>10.9</v>
      </c>
      <c r="Q1966" s="110">
        <v>60.4</v>
      </c>
    </row>
    <row r="1967" spans="1:17" ht="25.5" x14ac:dyDescent="0.2">
      <c r="A1967" s="108" t="s">
        <v>2822</v>
      </c>
      <c r="B1967" s="110">
        <v>175</v>
      </c>
      <c r="C1967" s="110">
        <v>42</v>
      </c>
      <c r="D1967" s="110">
        <v>24</v>
      </c>
      <c r="E1967" s="110">
        <v>54.8</v>
      </c>
      <c r="F1967" s="110">
        <v>13</v>
      </c>
      <c r="G1967" s="110">
        <v>7.4</v>
      </c>
      <c r="H1967" s="110">
        <v>30.8</v>
      </c>
      <c r="I1967" s="110">
        <v>45</v>
      </c>
      <c r="J1967" s="110">
        <v>25.7</v>
      </c>
      <c r="K1967" s="110">
        <v>42.2</v>
      </c>
      <c r="L1967" s="110">
        <v>45</v>
      </c>
      <c r="M1967" s="110">
        <v>25.7</v>
      </c>
      <c r="N1967" s="110">
        <v>44.4</v>
      </c>
      <c r="O1967" s="110">
        <v>30</v>
      </c>
      <c r="P1967" s="110">
        <v>17.100000000000001</v>
      </c>
      <c r="Q1967" s="110">
        <v>56.7</v>
      </c>
    </row>
    <row r="1968" spans="1:17" ht="25.5" x14ac:dyDescent="0.2">
      <c r="A1968" s="108" t="s">
        <v>2823</v>
      </c>
      <c r="B1968" s="110">
        <v>168</v>
      </c>
      <c r="C1968" s="110">
        <v>28</v>
      </c>
      <c r="D1968" s="110">
        <v>16.7</v>
      </c>
      <c r="E1968" s="110">
        <v>35.700000000000003</v>
      </c>
      <c r="F1968" s="110">
        <v>8</v>
      </c>
      <c r="G1968" s="110">
        <v>4.8</v>
      </c>
      <c r="H1968" s="110">
        <v>62.5</v>
      </c>
      <c r="I1968" s="110">
        <v>23</v>
      </c>
      <c r="J1968" s="110">
        <v>13.7</v>
      </c>
      <c r="K1968" s="110">
        <v>43.5</v>
      </c>
      <c r="L1968" s="110">
        <v>60</v>
      </c>
      <c r="M1968" s="110">
        <v>35.700000000000003</v>
      </c>
      <c r="N1968" s="110">
        <v>53.3</v>
      </c>
      <c r="O1968" s="110">
        <v>49</v>
      </c>
      <c r="P1968" s="110">
        <v>29.2</v>
      </c>
      <c r="Q1968" s="110">
        <v>49</v>
      </c>
    </row>
    <row r="1969" spans="1:17" ht="25.5" x14ac:dyDescent="0.2">
      <c r="A1969" s="108" t="s">
        <v>2824</v>
      </c>
      <c r="B1969" s="110">
        <v>107</v>
      </c>
      <c r="C1969" s="110">
        <v>26</v>
      </c>
      <c r="D1969" s="110">
        <v>24.3</v>
      </c>
      <c r="E1969" s="110">
        <v>53.8</v>
      </c>
      <c r="F1969" s="110">
        <v>6</v>
      </c>
      <c r="G1969" s="110">
        <v>5.6</v>
      </c>
      <c r="H1969" s="110">
        <v>83.3</v>
      </c>
      <c r="I1969" s="110">
        <v>16</v>
      </c>
      <c r="J1969" s="110">
        <v>15</v>
      </c>
      <c r="K1969" s="110">
        <v>43.8</v>
      </c>
      <c r="L1969" s="110">
        <v>37</v>
      </c>
      <c r="M1969" s="110">
        <v>34.6</v>
      </c>
      <c r="N1969" s="110">
        <v>45.9</v>
      </c>
      <c r="O1969" s="110">
        <v>22</v>
      </c>
      <c r="P1969" s="110">
        <v>20.6</v>
      </c>
      <c r="Q1969" s="110">
        <v>63.6</v>
      </c>
    </row>
    <row r="1970" spans="1:17" ht="25.5" x14ac:dyDescent="0.2">
      <c r="A1970" s="108" t="s">
        <v>2825</v>
      </c>
      <c r="B1970" s="110">
        <v>384</v>
      </c>
      <c r="C1970" s="110">
        <v>70</v>
      </c>
      <c r="D1970" s="110">
        <v>18.2</v>
      </c>
      <c r="E1970" s="110">
        <v>48.6</v>
      </c>
      <c r="F1970" s="110">
        <v>31</v>
      </c>
      <c r="G1970" s="110">
        <v>8.1</v>
      </c>
      <c r="H1970" s="110">
        <v>61.3</v>
      </c>
      <c r="I1970" s="110">
        <v>70</v>
      </c>
      <c r="J1970" s="110">
        <v>18.2</v>
      </c>
      <c r="K1970" s="110">
        <v>50</v>
      </c>
      <c r="L1970" s="110">
        <v>94</v>
      </c>
      <c r="M1970" s="110">
        <v>24.5</v>
      </c>
      <c r="N1970" s="110">
        <v>48.9</v>
      </c>
      <c r="O1970" s="110">
        <v>119</v>
      </c>
      <c r="P1970" s="110">
        <v>31</v>
      </c>
      <c r="Q1970" s="110">
        <v>64.7</v>
      </c>
    </row>
    <row r="1971" spans="1:17" ht="25.5" x14ac:dyDescent="0.2">
      <c r="A1971" s="108" t="s">
        <v>2826</v>
      </c>
      <c r="B1971" s="109">
        <v>13431</v>
      </c>
      <c r="C1971" s="109">
        <v>2601</v>
      </c>
      <c r="D1971" s="110">
        <v>19.399999999999999</v>
      </c>
      <c r="E1971" s="110">
        <v>48.8</v>
      </c>
      <c r="F1971" s="109">
        <v>3581</v>
      </c>
      <c r="G1971" s="110">
        <v>26.7</v>
      </c>
      <c r="H1971" s="110">
        <v>49</v>
      </c>
      <c r="I1971" s="109">
        <v>2906</v>
      </c>
      <c r="J1971" s="110">
        <v>21.6</v>
      </c>
      <c r="K1971" s="110">
        <v>48.9</v>
      </c>
      <c r="L1971" s="109">
        <v>2354</v>
      </c>
      <c r="M1971" s="110">
        <v>17.5</v>
      </c>
      <c r="N1971" s="110">
        <v>55.4</v>
      </c>
      <c r="O1971" s="109">
        <v>1989</v>
      </c>
      <c r="P1971" s="110">
        <v>14.8</v>
      </c>
      <c r="Q1971" s="110">
        <v>64.5</v>
      </c>
    </row>
    <row r="1972" spans="1:17" ht="25.5" x14ac:dyDescent="0.2">
      <c r="A1972" s="108" t="s">
        <v>2827</v>
      </c>
      <c r="B1972" s="110">
        <v>116</v>
      </c>
      <c r="C1972" s="110">
        <v>38</v>
      </c>
      <c r="D1972" s="110">
        <v>32.799999999999997</v>
      </c>
      <c r="E1972" s="110">
        <v>47.4</v>
      </c>
      <c r="F1972" s="110">
        <v>10</v>
      </c>
      <c r="G1972" s="110">
        <v>8.6</v>
      </c>
      <c r="H1972" s="110">
        <v>80</v>
      </c>
      <c r="I1972" s="110">
        <v>26</v>
      </c>
      <c r="J1972" s="110">
        <v>22.4</v>
      </c>
      <c r="K1972" s="110">
        <v>53.8</v>
      </c>
      <c r="L1972" s="110">
        <v>27</v>
      </c>
      <c r="M1972" s="110">
        <v>23.3</v>
      </c>
      <c r="N1972" s="110">
        <v>44.4</v>
      </c>
      <c r="O1972" s="110">
        <v>15</v>
      </c>
      <c r="P1972" s="110">
        <v>12.9</v>
      </c>
      <c r="Q1972" s="110">
        <v>53.3</v>
      </c>
    </row>
    <row r="1973" spans="1:17" ht="25.5" x14ac:dyDescent="0.2">
      <c r="A1973" s="108" t="s">
        <v>2828</v>
      </c>
      <c r="B1973" s="109">
        <v>3240</v>
      </c>
      <c r="C1973" s="110">
        <v>708</v>
      </c>
      <c r="D1973" s="110">
        <v>21.9</v>
      </c>
      <c r="E1973" s="110">
        <v>50.6</v>
      </c>
      <c r="F1973" s="110">
        <v>231</v>
      </c>
      <c r="G1973" s="110">
        <v>7.1</v>
      </c>
      <c r="H1973" s="110">
        <v>44.6</v>
      </c>
      <c r="I1973" s="110">
        <v>730</v>
      </c>
      <c r="J1973" s="110">
        <v>22.5</v>
      </c>
      <c r="K1973" s="110">
        <v>46.6</v>
      </c>
      <c r="L1973" s="110">
        <v>841</v>
      </c>
      <c r="M1973" s="110">
        <v>26</v>
      </c>
      <c r="N1973" s="110">
        <v>51.1</v>
      </c>
      <c r="O1973" s="110">
        <v>730</v>
      </c>
      <c r="P1973" s="110">
        <v>22.5</v>
      </c>
      <c r="Q1973" s="110">
        <v>63</v>
      </c>
    </row>
    <row r="1974" spans="1:17" ht="25.5" x14ac:dyDescent="0.2">
      <c r="A1974" s="108" t="s">
        <v>2829</v>
      </c>
      <c r="B1974" s="110">
        <v>497</v>
      </c>
      <c r="C1974" s="110">
        <v>151</v>
      </c>
      <c r="D1974" s="110">
        <v>30.4</v>
      </c>
      <c r="E1974" s="110">
        <v>49</v>
      </c>
      <c r="F1974" s="110">
        <v>23</v>
      </c>
      <c r="G1974" s="110">
        <v>4.5999999999999996</v>
      </c>
      <c r="H1974" s="110">
        <v>65.2</v>
      </c>
      <c r="I1974" s="110">
        <v>126</v>
      </c>
      <c r="J1974" s="110">
        <v>25.4</v>
      </c>
      <c r="K1974" s="110">
        <v>50.8</v>
      </c>
      <c r="L1974" s="110">
        <v>99</v>
      </c>
      <c r="M1974" s="110">
        <v>19.899999999999999</v>
      </c>
      <c r="N1974" s="110">
        <v>52.5</v>
      </c>
      <c r="O1974" s="110">
        <v>98</v>
      </c>
      <c r="P1974" s="110">
        <v>19.7</v>
      </c>
      <c r="Q1974" s="110">
        <v>60.2</v>
      </c>
    </row>
    <row r="1975" spans="1:17" ht="25.5" x14ac:dyDescent="0.2">
      <c r="A1975" s="108" t="s">
        <v>2830</v>
      </c>
      <c r="B1975" s="110">
        <v>466</v>
      </c>
      <c r="C1975" s="110">
        <v>108</v>
      </c>
      <c r="D1975" s="110">
        <v>23.2</v>
      </c>
      <c r="E1975" s="110">
        <v>45.4</v>
      </c>
      <c r="F1975" s="110">
        <v>49</v>
      </c>
      <c r="G1975" s="110">
        <v>10.5</v>
      </c>
      <c r="H1975" s="110">
        <v>49</v>
      </c>
      <c r="I1975" s="110">
        <v>158</v>
      </c>
      <c r="J1975" s="110">
        <v>33.9</v>
      </c>
      <c r="K1975" s="110">
        <v>42.4</v>
      </c>
      <c r="L1975" s="110">
        <v>119</v>
      </c>
      <c r="M1975" s="110">
        <v>25.5</v>
      </c>
      <c r="N1975" s="110">
        <v>48.7</v>
      </c>
      <c r="O1975" s="110">
        <v>32</v>
      </c>
      <c r="P1975" s="110">
        <v>6.9</v>
      </c>
      <c r="Q1975" s="110">
        <v>43.8</v>
      </c>
    </row>
    <row r="1976" spans="1:17" ht="25.5" x14ac:dyDescent="0.2">
      <c r="A1976" s="108" t="s">
        <v>2831</v>
      </c>
      <c r="B1976" s="110">
        <v>236</v>
      </c>
      <c r="C1976" s="110">
        <v>27</v>
      </c>
      <c r="D1976" s="110">
        <v>11.4</v>
      </c>
      <c r="E1976" s="110">
        <v>51.9</v>
      </c>
      <c r="F1976" s="110">
        <v>6</v>
      </c>
      <c r="G1976" s="110">
        <v>2.5</v>
      </c>
      <c r="H1976" s="110">
        <v>16.7</v>
      </c>
      <c r="I1976" s="110">
        <v>43</v>
      </c>
      <c r="J1976" s="110">
        <v>18.2</v>
      </c>
      <c r="K1976" s="110">
        <v>48.8</v>
      </c>
      <c r="L1976" s="110">
        <v>104</v>
      </c>
      <c r="M1976" s="110">
        <v>44.1</v>
      </c>
      <c r="N1976" s="110">
        <v>46.2</v>
      </c>
      <c r="O1976" s="110">
        <v>56</v>
      </c>
      <c r="P1976" s="110">
        <v>23.7</v>
      </c>
      <c r="Q1976" s="110">
        <v>48.2</v>
      </c>
    </row>
    <row r="1977" spans="1:17" ht="25.5" x14ac:dyDescent="0.2">
      <c r="A1977" s="108" t="s">
        <v>2832</v>
      </c>
      <c r="B1977" s="110">
        <v>443</v>
      </c>
      <c r="C1977" s="110">
        <v>90</v>
      </c>
      <c r="D1977" s="110">
        <v>20.3</v>
      </c>
      <c r="E1977" s="110">
        <v>43.3</v>
      </c>
      <c r="F1977" s="110">
        <v>32</v>
      </c>
      <c r="G1977" s="110">
        <v>7.2</v>
      </c>
      <c r="H1977" s="110">
        <v>34.4</v>
      </c>
      <c r="I1977" s="110">
        <v>77</v>
      </c>
      <c r="J1977" s="110">
        <v>17.399999999999999</v>
      </c>
      <c r="K1977" s="110">
        <v>51.9</v>
      </c>
      <c r="L1977" s="110">
        <v>150</v>
      </c>
      <c r="M1977" s="110">
        <v>33.9</v>
      </c>
      <c r="N1977" s="110">
        <v>53.3</v>
      </c>
      <c r="O1977" s="110">
        <v>94</v>
      </c>
      <c r="P1977" s="110">
        <v>21.2</v>
      </c>
      <c r="Q1977" s="110">
        <v>41.5</v>
      </c>
    </row>
    <row r="1978" spans="1:17" ht="25.5" x14ac:dyDescent="0.2">
      <c r="A1978" s="108" t="s">
        <v>2833</v>
      </c>
      <c r="B1978" s="109">
        <v>10060</v>
      </c>
      <c r="C1978" s="109">
        <v>3455</v>
      </c>
      <c r="D1978" s="110">
        <v>34.299999999999997</v>
      </c>
      <c r="E1978" s="110">
        <v>50.3</v>
      </c>
      <c r="F1978" s="110">
        <v>763</v>
      </c>
      <c r="G1978" s="110">
        <v>7.6</v>
      </c>
      <c r="H1978" s="110">
        <v>48.4</v>
      </c>
      <c r="I1978" s="109">
        <v>3600</v>
      </c>
      <c r="J1978" s="110">
        <v>35.799999999999997</v>
      </c>
      <c r="K1978" s="110">
        <v>49.1</v>
      </c>
      <c r="L1978" s="109">
        <v>1711</v>
      </c>
      <c r="M1978" s="110">
        <v>17</v>
      </c>
      <c r="N1978" s="110">
        <v>48.6</v>
      </c>
      <c r="O1978" s="110">
        <v>531</v>
      </c>
      <c r="P1978" s="110">
        <v>5.3</v>
      </c>
      <c r="Q1978" s="110">
        <v>53.9</v>
      </c>
    </row>
    <row r="1979" spans="1:17" ht="25.5" x14ac:dyDescent="0.2">
      <c r="A1979" s="108" t="s">
        <v>2834</v>
      </c>
      <c r="B1979" s="110">
        <v>235</v>
      </c>
      <c r="C1979" s="110">
        <v>62</v>
      </c>
      <c r="D1979" s="110">
        <v>26.4</v>
      </c>
      <c r="E1979" s="110">
        <v>53.2</v>
      </c>
      <c r="F1979" s="110">
        <v>25</v>
      </c>
      <c r="G1979" s="110">
        <v>10.6</v>
      </c>
      <c r="H1979" s="110">
        <v>40</v>
      </c>
      <c r="I1979" s="110">
        <v>57</v>
      </c>
      <c r="J1979" s="110">
        <v>24.3</v>
      </c>
      <c r="K1979" s="110">
        <v>50.9</v>
      </c>
      <c r="L1979" s="110">
        <v>59</v>
      </c>
      <c r="M1979" s="110">
        <v>25.1</v>
      </c>
      <c r="N1979" s="110">
        <v>42.4</v>
      </c>
      <c r="O1979" s="110">
        <v>32</v>
      </c>
      <c r="P1979" s="110">
        <v>13.6</v>
      </c>
      <c r="Q1979" s="110">
        <v>53.1</v>
      </c>
    </row>
    <row r="1980" spans="1:17" ht="25.5" x14ac:dyDescent="0.2">
      <c r="A1980" s="108" t="s">
        <v>2835</v>
      </c>
      <c r="B1980" s="110">
        <v>446</v>
      </c>
      <c r="C1980" s="110">
        <v>80</v>
      </c>
      <c r="D1980" s="110">
        <v>17.899999999999999</v>
      </c>
      <c r="E1980" s="110">
        <v>43.8</v>
      </c>
      <c r="F1980" s="110">
        <v>23</v>
      </c>
      <c r="G1980" s="110">
        <v>5.2</v>
      </c>
      <c r="H1980" s="110">
        <v>47.8</v>
      </c>
      <c r="I1980" s="110">
        <v>79</v>
      </c>
      <c r="J1980" s="110">
        <v>17.7</v>
      </c>
      <c r="K1980" s="110">
        <v>48.1</v>
      </c>
      <c r="L1980" s="110">
        <v>112</v>
      </c>
      <c r="M1980" s="110">
        <v>25.1</v>
      </c>
      <c r="N1980" s="110">
        <v>47.3</v>
      </c>
      <c r="O1980" s="110">
        <v>152</v>
      </c>
      <c r="P1980" s="110">
        <v>34.1</v>
      </c>
      <c r="Q1980" s="110">
        <v>61.8</v>
      </c>
    </row>
    <row r="1981" spans="1:17" ht="25.5" x14ac:dyDescent="0.2">
      <c r="A1981" s="108" t="s">
        <v>2836</v>
      </c>
      <c r="B1981" s="110">
        <v>126</v>
      </c>
      <c r="C1981" s="110">
        <v>31</v>
      </c>
      <c r="D1981" s="110">
        <v>24.6</v>
      </c>
      <c r="E1981" s="110">
        <v>35.5</v>
      </c>
      <c r="F1981" s="110">
        <v>2</v>
      </c>
      <c r="G1981" s="110">
        <v>1.6</v>
      </c>
      <c r="H1981" s="110">
        <v>50</v>
      </c>
      <c r="I1981" s="110">
        <v>26</v>
      </c>
      <c r="J1981" s="110">
        <v>20.6</v>
      </c>
      <c r="K1981" s="110">
        <v>53.8</v>
      </c>
      <c r="L1981" s="110">
        <v>43</v>
      </c>
      <c r="M1981" s="110">
        <v>34.1</v>
      </c>
      <c r="N1981" s="110">
        <v>46.5</v>
      </c>
      <c r="O1981" s="110">
        <v>24</v>
      </c>
      <c r="P1981" s="110">
        <v>19</v>
      </c>
      <c r="Q1981" s="110">
        <v>54.2</v>
      </c>
    </row>
    <row r="1982" spans="1:17" ht="51" x14ac:dyDescent="0.2">
      <c r="A1982" s="108" t="s">
        <v>2837</v>
      </c>
      <c r="B1982" s="110">
        <v>870</v>
      </c>
      <c r="C1982" s="110">
        <v>180</v>
      </c>
      <c r="D1982" s="110">
        <v>20.7</v>
      </c>
      <c r="E1982" s="110">
        <v>57.2</v>
      </c>
      <c r="F1982" s="110">
        <v>53</v>
      </c>
      <c r="G1982" s="110">
        <v>6.1</v>
      </c>
      <c r="H1982" s="110">
        <v>41.5</v>
      </c>
      <c r="I1982" s="110">
        <v>141</v>
      </c>
      <c r="J1982" s="110">
        <v>16.2</v>
      </c>
      <c r="K1982" s="110">
        <v>56.7</v>
      </c>
      <c r="L1982" s="110">
        <v>331</v>
      </c>
      <c r="M1982" s="110">
        <v>38</v>
      </c>
      <c r="N1982" s="110">
        <v>52</v>
      </c>
      <c r="O1982" s="110">
        <v>165</v>
      </c>
      <c r="P1982" s="110">
        <v>19</v>
      </c>
      <c r="Q1982" s="110">
        <v>50.3</v>
      </c>
    </row>
    <row r="1983" spans="1:17" ht="38.25" x14ac:dyDescent="0.2">
      <c r="A1983" s="108" t="s">
        <v>2838</v>
      </c>
      <c r="B1983" s="109">
        <v>1042</v>
      </c>
      <c r="C1983" s="110">
        <v>211</v>
      </c>
      <c r="D1983" s="110">
        <v>20.2</v>
      </c>
      <c r="E1983" s="110">
        <v>51.7</v>
      </c>
      <c r="F1983" s="110">
        <v>64</v>
      </c>
      <c r="G1983" s="110">
        <v>6.1</v>
      </c>
      <c r="H1983" s="110">
        <v>42.2</v>
      </c>
      <c r="I1983" s="110">
        <v>196</v>
      </c>
      <c r="J1983" s="110">
        <v>18.8</v>
      </c>
      <c r="K1983" s="110">
        <v>46.9</v>
      </c>
      <c r="L1983" s="110">
        <v>357</v>
      </c>
      <c r="M1983" s="110">
        <v>34.299999999999997</v>
      </c>
      <c r="N1983" s="110">
        <v>45.1</v>
      </c>
      <c r="O1983" s="110">
        <v>214</v>
      </c>
      <c r="P1983" s="110">
        <v>20.5</v>
      </c>
      <c r="Q1983" s="110">
        <v>62.6</v>
      </c>
    </row>
    <row r="1984" spans="1:17" ht="25.5" x14ac:dyDescent="0.2">
      <c r="A1984" s="108" t="s">
        <v>2839</v>
      </c>
      <c r="B1984" s="110">
        <v>113</v>
      </c>
      <c r="C1984" s="110">
        <v>32</v>
      </c>
      <c r="D1984" s="110">
        <v>28.3</v>
      </c>
      <c r="E1984" s="110">
        <v>59.4</v>
      </c>
      <c r="F1984" s="110">
        <v>7</v>
      </c>
      <c r="G1984" s="110">
        <v>6.2</v>
      </c>
      <c r="H1984" s="110">
        <v>42.9</v>
      </c>
      <c r="I1984" s="110">
        <v>17</v>
      </c>
      <c r="J1984" s="110">
        <v>15</v>
      </c>
      <c r="K1984" s="110">
        <v>64.7</v>
      </c>
      <c r="L1984" s="110">
        <v>37</v>
      </c>
      <c r="M1984" s="110">
        <v>32.700000000000003</v>
      </c>
      <c r="N1984" s="110">
        <v>45.9</v>
      </c>
      <c r="O1984" s="110">
        <v>20</v>
      </c>
      <c r="P1984" s="110">
        <v>17.7</v>
      </c>
      <c r="Q1984" s="110">
        <v>55</v>
      </c>
    </row>
    <row r="1985" spans="1:17" ht="25.5" x14ac:dyDescent="0.2">
      <c r="A1985" s="108" t="s">
        <v>2840</v>
      </c>
      <c r="B1985" s="110">
        <v>969</v>
      </c>
      <c r="C1985" s="110">
        <v>194</v>
      </c>
      <c r="D1985" s="110">
        <v>20</v>
      </c>
      <c r="E1985" s="110">
        <v>49</v>
      </c>
      <c r="F1985" s="110">
        <v>59</v>
      </c>
      <c r="G1985" s="110">
        <v>6.1</v>
      </c>
      <c r="H1985" s="110">
        <v>52.5</v>
      </c>
      <c r="I1985" s="110">
        <v>199</v>
      </c>
      <c r="J1985" s="110">
        <v>20.5</v>
      </c>
      <c r="K1985" s="110">
        <v>48.2</v>
      </c>
      <c r="L1985" s="110">
        <v>303</v>
      </c>
      <c r="M1985" s="110">
        <v>31.3</v>
      </c>
      <c r="N1985" s="110">
        <v>48.8</v>
      </c>
      <c r="O1985" s="110">
        <v>214</v>
      </c>
      <c r="P1985" s="110">
        <v>22.1</v>
      </c>
      <c r="Q1985" s="110">
        <v>56.5</v>
      </c>
    </row>
    <row r="1986" spans="1:17" ht="25.5" x14ac:dyDescent="0.2">
      <c r="A1986" s="108" t="s">
        <v>2841</v>
      </c>
      <c r="B1986" s="110">
        <v>785</v>
      </c>
      <c r="C1986" s="110">
        <v>213</v>
      </c>
      <c r="D1986" s="110">
        <v>27.1</v>
      </c>
      <c r="E1986" s="110">
        <v>46</v>
      </c>
      <c r="F1986" s="110">
        <v>72</v>
      </c>
      <c r="G1986" s="110">
        <v>9.1999999999999993</v>
      </c>
      <c r="H1986" s="110">
        <v>47.2</v>
      </c>
      <c r="I1986" s="110">
        <v>181</v>
      </c>
      <c r="J1986" s="110">
        <v>23.1</v>
      </c>
      <c r="K1986" s="110">
        <v>54.7</v>
      </c>
      <c r="L1986" s="110">
        <v>155</v>
      </c>
      <c r="M1986" s="110">
        <v>19.7</v>
      </c>
      <c r="N1986" s="110">
        <v>49.7</v>
      </c>
      <c r="O1986" s="110">
        <v>164</v>
      </c>
      <c r="P1986" s="110">
        <v>20.9</v>
      </c>
      <c r="Q1986" s="110">
        <v>71.3</v>
      </c>
    </row>
    <row r="1987" spans="1:17" ht="25.5" x14ac:dyDescent="0.2">
      <c r="A1987" s="108" t="s">
        <v>2842</v>
      </c>
      <c r="B1987" s="109">
        <v>57186</v>
      </c>
      <c r="C1987" s="109">
        <v>15170</v>
      </c>
      <c r="D1987" s="110">
        <v>26.5</v>
      </c>
      <c r="E1987" s="110">
        <v>49.6</v>
      </c>
      <c r="F1987" s="109">
        <v>4206</v>
      </c>
      <c r="G1987" s="110">
        <v>7.4</v>
      </c>
      <c r="H1987" s="110">
        <v>49.7</v>
      </c>
      <c r="I1987" s="109">
        <v>17495</v>
      </c>
      <c r="J1987" s="110">
        <v>30.6</v>
      </c>
      <c r="K1987" s="110">
        <v>50.7</v>
      </c>
      <c r="L1987" s="109">
        <v>15442</v>
      </c>
      <c r="M1987" s="110">
        <v>27</v>
      </c>
      <c r="N1987" s="110">
        <v>51.2</v>
      </c>
      <c r="O1987" s="109">
        <v>4873</v>
      </c>
      <c r="P1987" s="110">
        <v>8.5</v>
      </c>
      <c r="Q1987" s="110">
        <v>56.5</v>
      </c>
    </row>
    <row r="1988" spans="1:17" ht="25.5" x14ac:dyDescent="0.2">
      <c r="A1988" s="108" t="s">
        <v>2843</v>
      </c>
      <c r="B1988" s="110">
        <v>157</v>
      </c>
      <c r="C1988" s="110">
        <v>27</v>
      </c>
      <c r="D1988" s="110">
        <v>17.2</v>
      </c>
      <c r="E1988" s="110">
        <v>37</v>
      </c>
      <c r="F1988" s="110">
        <v>6</v>
      </c>
      <c r="G1988" s="110">
        <v>3.8</v>
      </c>
      <c r="H1988" s="110">
        <v>50</v>
      </c>
      <c r="I1988" s="110">
        <v>27</v>
      </c>
      <c r="J1988" s="110">
        <v>17.2</v>
      </c>
      <c r="K1988" s="110">
        <v>48.1</v>
      </c>
      <c r="L1988" s="110">
        <v>63</v>
      </c>
      <c r="M1988" s="110">
        <v>40.1</v>
      </c>
      <c r="N1988" s="110">
        <v>47.6</v>
      </c>
      <c r="O1988" s="110">
        <v>34</v>
      </c>
      <c r="P1988" s="110">
        <v>21.7</v>
      </c>
      <c r="Q1988" s="110">
        <v>50</v>
      </c>
    </row>
    <row r="1989" spans="1:17" ht="38.25" x14ac:dyDescent="0.2">
      <c r="A1989" s="108" t="s">
        <v>2844</v>
      </c>
      <c r="B1989" s="109">
        <v>1996</v>
      </c>
      <c r="C1989" s="110">
        <v>517</v>
      </c>
      <c r="D1989" s="110">
        <v>25.9</v>
      </c>
      <c r="E1989" s="110">
        <v>46.8</v>
      </c>
      <c r="F1989" s="110">
        <v>113</v>
      </c>
      <c r="G1989" s="110">
        <v>5.7</v>
      </c>
      <c r="H1989" s="110">
        <v>47.8</v>
      </c>
      <c r="I1989" s="110">
        <v>459</v>
      </c>
      <c r="J1989" s="110">
        <v>23</v>
      </c>
      <c r="K1989" s="110">
        <v>50.5</v>
      </c>
      <c r="L1989" s="110">
        <v>484</v>
      </c>
      <c r="M1989" s="110">
        <v>24.2</v>
      </c>
      <c r="N1989" s="110">
        <v>49.6</v>
      </c>
      <c r="O1989" s="110">
        <v>423</v>
      </c>
      <c r="P1989" s="110">
        <v>21.2</v>
      </c>
      <c r="Q1989" s="110">
        <v>59.6</v>
      </c>
    </row>
    <row r="1990" spans="1:17" ht="25.5" x14ac:dyDescent="0.2">
      <c r="A1990" s="108" t="s">
        <v>2845</v>
      </c>
      <c r="B1990" s="109">
        <v>82893</v>
      </c>
      <c r="C1990" s="109">
        <v>16363</v>
      </c>
      <c r="D1990" s="110">
        <v>19.7</v>
      </c>
      <c r="E1990" s="110">
        <v>48.2</v>
      </c>
      <c r="F1990" s="109">
        <v>6485</v>
      </c>
      <c r="G1990" s="110">
        <v>7.8</v>
      </c>
      <c r="H1990" s="110">
        <v>50.2</v>
      </c>
      <c r="I1990" s="109">
        <v>20843</v>
      </c>
      <c r="J1990" s="110">
        <v>25.1</v>
      </c>
      <c r="K1990" s="110">
        <v>49.8</v>
      </c>
      <c r="L1990" s="109">
        <v>23984</v>
      </c>
      <c r="M1990" s="110">
        <v>28.9</v>
      </c>
      <c r="N1990" s="110">
        <v>52.1</v>
      </c>
      <c r="O1990" s="109">
        <v>15218</v>
      </c>
      <c r="P1990" s="110">
        <v>18.399999999999999</v>
      </c>
      <c r="Q1990" s="110">
        <v>57.5</v>
      </c>
    </row>
    <row r="1991" spans="1:17" ht="38.25" x14ac:dyDescent="0.2">
      <c r="A1991" s="108" t="s">
        <v>2846</v>
      </c>
      <c r="B1991" s="109">
        <v>3353</v>
      </c>
      <c r="C1991" s="110">
        <v>719</v>
      </c>
      <c r="D1991" s="110">
        <v>21.4</v>
      </c>
      <c r="E1991" s="110">
        <v>45.9</v>
      </c>
      <c r="F1991" s="110">
        <v>230</v>
      </c>
      <c r="G1991" s="110">
        <v>6.9</v>
      </c>
      <c r="H1991" s="110">
        <v>50.9</v>
      </c>
      <c r="I1991" s="110">
        <v>681</v>
      </c>
      <c r="J1991" s="110">
        <v>20.3</v>
      </c>
      <c r="K1991" s="110">
        <v>49.2</v>
      </c>
      <c r="L1991" s="110">
        <v>894</v>
      </c>
      <c r="M1991" s="110">
        <v>26.7</v>
      </c>
      <c r="N1991" s="110">
        <v>52.2</v>
      </c>
      <c r="O1991" s="110">
        <v>829</v>
      </c>
      <c r="P1991" s="110">
        <v>24.7</v>
      </c>
      <c r="Q1991" s="110">
        <v>64.400000000000006</v>
      </c>
    </row>
    <row r="1992" spans="1:17" ht="25.5" x14ac:dyDescent="0.2">
      <c r="A1992" s="108" t="s">
        <v>2847</v>
      </c>
      <c r="B1992" s="110">
        <v>207</v>
      </c>
      <c r="C1992" s="110">
        <v>53</v>
      </c>
      <c r="D1992" s="110">
        <v>25.6</v>
      </c>
      <c r="E1992" s="110">
        <v>58.5</v>
      </c>
      <c r="F1992" s="110">
        <v>21</v>
      </c>
      <c r="G1992" s="110">
        <v>10.1</v>
      </c>
      <c r="H1992" s="110">
        <v>47.6</v>
      </c>
      <c r="I1992" s="110">
        <v>50</v>
      </c>
      <c r="J1992" s="110">
        <v>24.2</v>
      </c>
      <c r="K1992" s="110">
        <v>46</v>
      </c>
      <c r="L1992" s="110">
        <v>50</v>
      </c>
      <c r="M1992" s="110">
        <v>24.2</v>
      </c>
      <c r="N1992" s="110">
        <v>52</v>
      </c>
      <c r="O1992" s="110">
        <v>33</v>
      </c>
      <c r="P1992" s="110">
        <v>15.9</v>
      </c>
      <c r="Q1992" s="110">
        <v>51.5</v>
      </c>
    </row>
    <row r="1993" spans="1:17" x14ac:dyDescent="0.2">
      <c r="A1993" s="108" t="s">
        <v>2848</v>
      </c>
      <c r="B1993" s="110">
        <v>106</v>
      </c>
      <c r="C1993" s="110">
        <v>23</v>
      </c>
      <c r="D1993" s="110">
        <v>21.7</v>
      </c>
      <c r="E1993" s="110">
        <v>47.8</v>
      </c>
      <c r="F1993" s="110">
        <v>11</v>
      </c>
      <c r="G1993" s="110">
        <v>10.4</v>
      </c>
      <c r="H1993" s="110">
        <v>45.5</v>
      </c>
      <c r="I1993" s="110">
        <v>21</v>
      </c>
      <c r="J1993" s="110">
        <v>19.8</v>
      </c>
      <c r="K1993" s="110">
        <v>57.1</v>
      </c>
      <c r="L1993" s="110">
        <v>41</v>
      </c>
      <c r="M1993" s="110">
        <v>38.700000000000003</v>
      </c>
      <c r="N1993" s="110">
        <v>41.5</v>
      </c>
      <c r="O1993" s="110">
        <v>10</v>
      </c>
      <c r="P1993" s="110">
        <v>9.4</v>
      </c>
      <c r="Q1993" s="110">
        <v>50</v>
      </c>
    </row>
    <row r="1994" spans="1:17" ht="25.5" x14ac:dyDescent="0.2">
      <c r="A1994" s="108" t="s">
        <v>2849</v>
      </c>
      <c r="B1994" s="110">
        <v>110</v>
      </c>
      <c r="C1994" s="110">
        <v>41</v>
      </c>
      <c r="D1994" s="110">
        <v>37.299999999999997</v>
      </c>
      <c r="E1994" s="110">
        <v>39</v>
      </c>
      <c r="F1994" s="110">
        <v>8</v>
      </c>
      <c r="G1994" s="110">
        <v>7.3</v>
      </c>
      <c r="H1994" s="110">
        <v>50</v>
      </c>
      <c r="I1994" s="110">
        <v>23</v>
      </c>
      <c r="J1994" s="110">
        <v>20.9</v>
      </c>
      <c r="K1994" s="110">
        <v>60.9</v>
      </c>
      <c r="L1994" s="110">
        <v>24</v>
      </c>
      <c r="M1994" s="110">
        <v>21.8</v>
      </c>
      <c r="N1994" s="110">
        <v>45.8</v>
      </c>
      <c r="O1994" s="110">
        <v>14</v>
      </c>
      <c r="P1994" s="110">
        <v>12.7</v>
      </c>
      <c r="Q1994" s="110">
        <v>50</v>
      </c>
    </row>
    <row r="1995" spans="1:17" ht="25.5" x14ac:dyDescent="0.2">
      <c r="A1995" s="108" t="s">
        <v>2850</v>
      </c>
      <c r="B1995" s="110">
        <v>804</v>
      </c>
      <c r="C1995" s="110">
        <v>205</v>
      </c>
      <c r="D1995" s="110">
        <v>25.5</v>
      </c>
      <c r="E1995" s="110">
        <v>47.3</v>
      </c>
      <c r="F1995" s="110">
        <v>93</v>
      </c>
      <c r="G1995" s="110">
        <v>11.6</v>
      </c>
      <c r="H1995" s="110">
        <v>37.6</v>
      </c>
      <c r="I1995" s="110">
        <v>224</v>
      </c>
      <c r="J1995" s="110">
        <v>27.9</v>
      </c>
      <c r="K1995" s="110">
        <v>46.9</v>
      </c>
      <c r="L1995" s="110">
        <v>168</v>
      </c>
      <c r="M1995" s="110">
        <v>20.9</v>
      </c>
      <c r="N1995" s="110">
        <v>51.8</v>
      </c>
      <c r="O1995" s="110">
        <v>114</v>
      </c>
      <c r="P1995" s="110">
        <v>14.2</v>
      </c>
      <c r="Q1995" s="110">
        <v>52.6</v>
      </c>
    </row>
    <row r="1996" spans="1:17" ht="25.5" x14ac:dyDescent="0.2">
      <c r="A1996" s="108" t="s">
        <v>2851</v>
      </c>
      <c r="B1996" s="110">
        <v>290</v>
      </c>
      <c r="C1996" s="110">
        <v>70</v>
      </c>
      <c r="D1996" s="110">
        <v>24.1</v>
      </c>
      <c r="E1996" s="110">
        <v>35.700000000000003</v>
      </c>
      <c r="F1996" s="110">
        <v>26</v>
      </c>
      <c r="G1996" s="110">
        <v>9</v>
      </c>
      <c r="H1996" s="110">
        <v>34.6</v>
      </c>
      <c r="I1996" s="110">
        <v>85</v>
      </c>
      <c r="J1996" s="110">
        <v>29.3</v>
      </c>
      <c r="K1996" s="110">
        <v>47.1</v>
      </c>
      <c r="L1996" s="110">
        <v>64</v>
      </c>
      <c r="M1996" s="110">
        <v>22.1</v>
      </c>
      <c r="N1996" s="110">
        <v>48.4</v>
      </c>
      <c r="O1996" s="110">
        <v>45</v>
      </c>
      <c r="P1996" s="110">
        <v>15.5</v>
      </c>
      <c r="Q1996" s="110">
        <v>55.6</v>
      </c>
    </row>
    <row r="1997" spans="1:17" ht="38.25" x14ac:dyDescent="0.2">
      <c r="A1997" s="108" t="s">
        <v>2852</v>
      </c>
      <c r="B1997" s="110">
        <v>47</v>
      </c>
      <c r="C1997" s="110">
        <v>15</v>
      </c>
      <c r="D1997" s="110">
        <v>31.9</v>
      </c>
      <c r="E1997" s="110">
        <v>80</v>
      </c>
      <c r="F1997" s="110">
        <v>3</v>
      </c>
      <c r="G1997" s="110">
        <v>6.4</v>
      </c>
      <c r="H1997" s="110">
        <v>66.7</v>
      </c>
      <c r="I1997" s="110">
        <v>13</v>
      </c>
      <c r="J1997" s="110">
        <v>27.7</v>
      </c>
      <c r="K1997" s="110">
        <v>46.2</v>
      </c>
      <c r="L1997" s="110">
        <v>13</v>
      </c>
      <c r="M1997" s="110">
        <v>27.7</v>
      </c>
      <c r="N1997" s="110">
        <v>23.1</v>
      </c>
      <c r="O1997" s="110">
        <v>3</v>
      </c>
      <c r="P1997" s="110">
        <v>6.4</v>
      </c>
      <c r="Q1997" s="110">
        <v>100</v>
      </c>
    </row>
    <row r="1998" spans="1:17" ht="25.5" x14ac:dyDescent="0.2">
      <c r="A1998" s="108" t="s">
        <v>2853</v>
      </c>
      <c r="B1998" s="110">
        <v>175</v>
      </c>
      <c r="C1998" s="110">
        <v>31</v>
      </c>
      <c r="D1998" s="110">
        <v>17.7</v>
      </c>
      <c r="E1998" s="110">
        <v>41.9</v>
      </c>
      <c r="F1998" s="110">
        <v>13</v>
      </c>
      <c r="G1998" s="110">
        <v>7.4</v>
      </c>
      <c r="H1998" s="110">
        <v>30.8</v>
      </c>
      <c r="I1998" s="110">
        <v>34</v>
      </c>
      <c r="J1998" s="110">
        <v>19.399999999999999</v>
      </c>
      <c r="K1998" s="110">
        <v>38.200000000000003</v>
      </c>
      <c r="L1998" s="110">
        <v>61</v>
      </c>
      <c r="M1998" s="110">
        <v>34.9</v>
      </c>
      <c r="N1998" s="110">
        <v>47.5</v>
      </c>
      <c r="O1998" s="110">
        <v>36</v>
      </c>
      <c r="P1998" s="110">
        <v>20.6</v>
      </c>
      <c r="Q1998" s="110">
        <v>50</v>
      </c>
    </row>
    <row r="1999" spans="1:17" ht="25.5" x14ac:dyDescent="0.2">
      <c r="A1999" s="108" t="s">
        <v>2854</v>
      </c>
      <c r="B1999" s="109">
        <v>1793</v>
      </c>
      <c r="C1999" s="110">
        <v>546</v>
      </c>
      <c r="D1999" s="110">
        <v>30.5</v>
      </c>
      <c r="E1999" s="110">
        <v>52</v>
      </c>
      <c r="F1999" s="110">
        <v>146</v>
      </c>
      <c r="G1999" s="110">
        <v>8.1</v>
      </c>
      <c r="H1999" s="110">
        <v>61</v>
      </c>
      <c r="I1999" s="110">
        <v>521</v>
      </c>
      <c r="J1999" s="110">
        <v>29.1</v>
      </c>
      <c r="K1999" s="110">
        <v>52.2</v>
      </c>
      <c r="L1999" s="110">
        <v>350</v>
      </c>
      <c r="M1999" s="110">
        <v>19.5</v>
      </c>
      <c r="N1999" s="110">
        <v>49.7</v>
      </c>
      <c r="O1999" s="110">
        <v>230</v>
      </c>
      <c r="P1999" s="110">
        <v>12.8</v>
      </c>
      <c r="Q1999" s="110">
        <v>62.2</v>
      </c>
    </row>
    <row r="2000" spans="1:17" ht="25.5" x14ac:dyDescent="0.2">
      <c r="A2000" s="108" t="s">
        <v>2855</v>
      </c>
      <c r="B2000" s="109">
        <v>13590</v>
      </c>
      <c r="C2000" s="109">
        <v>3323</v>
      </c>
      <c r="D2000" s="110">
        <v>24.5</v>
      </c>
      <c r="E2000" s="110">
        <v>49.8</v>
      </c>
      <c r="F2000" s="109">
        <v>1706</v>
      </c>
      <c r="G2000" s="110">
        <v>12.6</v>
      </c>
      <c r="H2000" s="110">
        <v>51.5</v>
      </c>
      <c r="I2000" s="109">
        <v>3734</v>
      </c>
      <c r="J2000" s="110">
        <v>27.5</v>
      </c>
      <c r="K2000" s="110">
        <v>48.5</v>
      </c>
      <c r="L2000" s="109">
        <v>2779</v>
      </c>
      <c r="M2000" s="110">
        <v>20.399999999999999</v>
      </c>
      <c r="N2000" s="110">
        <v>52.9</v>
      </c>
      <c r="O2000" s="109">
        <v>2048</v>
      </c>
      <c r="P2000" s="110">
        <v>15.1</v>
      </c>
      <c r="Q2000" s="110">
        <v>64.2</v>
      </c>
    </row>
    <row r="2001" spans="1:17" ht="25.5" x14ac:dyDescent="0.2">
      <c r="A2001" s="108" t="s">
        <v>2856</v>
      </c>
      <c r="B2001" s="110">
        <v>489</v>
      </c>
      <c r="C2001" s="110">
        <v>129</v>
      </c>
      <c r="D2001" s="110">
        <v>26.4</v>
      </c>
      <c r="E2001" s="110">
        <v>43.4</v>
      </c>
      <c r="F2001" s="110">
        <v>36</v>
      </c>
      <c r="G2001" s="110">
        <v>7.4</v>
      </c>
      <c r="H2001" s="110">
        <v>50</v>
      </c>
      <c r="I2001" s="110">
        <v>121</v>
      </c>
      <c r="J2001" s="110">
        <v>24.7</v>
      </c>
      <c r="K2001" s="110">
        <v>47.1</v>
      </c>
      <c r="L2001" s="110">
        <v>128</v>
      </c>
      <c r="M2001" s="110">
        <v>26.2</v>
      </c>
      <c r="N2001" s="110">
        <v>48.4</v>
      </c>
      <c r="O2001" s="110">
        <v>75</v>
      </c>
      <c r="P2001" s="110">
        <v>15.3</v>
      </c>
      <c r="Q2001" s="110">
        <v>49.3</v>
      </c>
    </row>
    <row r="2002" spans="1:17" ht="25.5" x14ac:dyDescent="0.2">
      <c r="A2002" s="108" t="s">
        <v>2857</v>
      </c>
      <c r="B2002" s="109">
        <v>3386</v>
      </c>
      <c r="C2002" s="110">
        <v>789</v>
      </c>
      <c r="D2002" s="110">
        <v>23.3</v>
      </c>
      <c r="E2002" s="110">
        <v>49.7</v>
      </c>
      <c r="F2002" s="110">
        <v>249</v>
      </c>
      <c r="G2002" s="110">
        <v>7.4</v>
      </c>
      <c r="H2002" s="110">
        <v>46.2</v>
      </c>
      <c r="I2002" s="110">
        <v>721</v>
      </c>
      <c r="J2002" s="110">
        <v>21.3</v>
      </c>
      <c r="K2002" s="110">
        <v>49.9</v>
      </c>
      <c r="L2002" s="110">
        <v>910</v>
      </c>
      <c r="M2002" s="110">
        <v>26.9</v>
      </c>
      <c r="N2002" s="110">
        <v>49.5</v>
      </c>
      <c r="O2002" s="110">
        <v>717</v>
      </c>
      <c r="P2002" s="110">
        <v>21.2</v>
      </c>
      <c r="Q2002" s="110">
        <v>57.2</v>
      </c>
    </row>
    <row r="2003" spans="1:17" ht="38.25" x14ac:dyDescent="0.2">
      <c r="A2003" s="108" t="s">
        <v>2858</v>
      </c>
      <c r="B2003" s="109">
        <v>2346</v>
      </c>
      <c r="C2003" s="110">
        <v>655</v>
      </c>
      <c r="D2003" s="110">
        <v>27.9</v>
      </c>
      <c r="E2003" s="110">
        <v>47.6</v>
      </c>
      <c r="F2003" s="110">
        <v>97</v>
      </c>
      <c r="G2003" s="110">
        <v>4.0999999999999996</v>
      </c>
      <c r="H2003" s="110">
        <v>52.6</v>
      </c>
      <c r="I2003" s="110">
        <v>666</v>
      </c>
      <c r="J2003" s="110">
        <v>28.4</v>
      </c>
      <c r="K2003" s="110">
        <v>49.4</v>
      </c>
      <c r="L2003" s="110">
        <v>612</v>
      </c>
      <c r="M2003" s="110">
        <v>26.1</v>
      </c>
      <c r="N2003" s="110">
        <v>51.3</v>
      </c>
      <c r="O2003" s="110">
        <v>316</v>
      </c>
      <c r="P2003" s="110">
        <v>13.5</v>
      </c>
      <c r="Q2003" s="110">
        <v>47.8</v>
      </c>
    </row>
    <row r="2004" spans="1:17" ht="25.5" x14ac:dyDescent="0.2">
      <c r="A2004" s="108" t="s">
        <v>2859</v>
      </c>
      <c r="B2004" s="110">
        <v>473</v>
      </c>
      <c r="C2004" s="110">
        <v>129</v>
      </c>
      <c r="D2004" s="110">
        <v>27.3</v>
      </c>
      <c r="E2004" s="110">
        <v>51.9</v>
      </c>
      <c r="F2004" s="110">
        <v>27</v>
      </c>
      <c r="G2004" s="110">
        <v>5.7</v>
      </c>
      <c r="H2004" s="110">
        <v>44.4</v>
      </c>
      <c r="I2004" s="110">
        <v>115</v>
      </c>
      <c r="J2004" s="110">
        <v>24.3</v>
      </c>
      <c r="K2004" s="110">
        <v>53.9</v>
      </c>
      <c r="L2004" s="110">
        <v>132</v>
      </c>
      <c r="M2004" s="110">
        <v>27.9</v>
      </c>
      <c r="N2004" s="110">
        <v>43.2</v>
      </c>
      <c r="O2004" s="110">
        <v>70</v>
      </c>
      <c r="P2004" s="110">
        <v>14.8</v>
      </c>
      <c r="Q2004" s="110">
        <v>55.7</v>
      </c>
    </row>
    <row r="2005" spans="1:17" ht="25.5" x14ac:dyDescent="0.2">
      <c r="A2005" s="108" t="s">
        <v>2860</v>
      </c>
      <c r="B2005" s="110">
        <v>365</v>
      </c>
      <c r="C2005" s="110">
        <v>82</v>
      </c>
      <c r="D2005" s="110">
        <v>22.5</v>
      </c>
      <c r="E2005" s="110">
        <v>46.3</v>
      </c>
      <c r="F2005" s="110">
        <v>24</v>
      </c>
      <c r="G2005" s="110">
        <v>6.6</v>
      </c>
      <c r="H2005" s="110">
        <v>50</v>
      </c>
      <c r="I2005" s="110">
        <v>68</v>
      </c>
      <c r="J2005" s="110">
        <v>18.600000000000001</v>
      </c>
      <c r="K2005" s="110">
        <v>41.2</v>
      </c>
      <c r="L2005" s="110">
        <v>100</v>
      </c>
      <c r="M2005" s="110">
        <v>27.4</v>
      </c>
      <c r="N2005" s="110">
        <v>47</v>
      </c>
      <c r="O2005" s="110">
        <v>91</v>
      </c>
      <c r="P2005" s="110">
        <v>24.9</v>
      </c>
      <c r="Q2005" s="110">
        <v>54.9</v>
      </c>
    </row>
    <row r="2006" spans="1:17" ht="25.5" x14ac:dyDescent="0.2">
      <c r="A2006" s="108" t="s">
        <v>2861</v>
      </c>
      <c r="B2006" s="110">
        <v>139</v>
      </c>
      <c r="C2006" s="110">
        <v>36</v>
      </c>
      <c r="D2006" s="110">
        <v>25.9</v>
      </c>
      <c r="E2006" s="110">
        <v>55.6</v>
      </c>
      <c r="F2006" s="110">
        <v>16</v>
      </c>
      <c r="G2006" s="110">
        <v>11.5</v>
      </c>
      <c r="H2006" s="110">
        <v>56.3</v>
      </c>
      <c r="I2006" s="110">
        <v>28</v>
      </c>
      <c r="J2006" s="110">
        <v>20.100000000000001</v>
      </c>
      <c r="K2006" s="110">
        <v>46.4</v>
      </c>
      <c r="L2006" s="110">
        <v>41</v>
      </c>
      <c r="M2006" s="110">
        <v>29.5</v>
      </c>
      <c r="N2006" s="110">
        <v>46.3</v>
      </c>
      <c r="O2006" s="110">
        <v>18</v>
      </c>
      <c r="P2006" s="110">
        <v>12.9</v>
      </c>
      <c r="Q2006" s="110">
        <v>55.6</v>
      </c>
    </row>
    <row r="2007" spans="1:17" ht="38.25" x14ac:dyDescent="0.2">
      <c r="A2007" s="108" t="s">
        <v>2862</v>
      </c>
      <c r="B2007" s="109">
        <v>30104</v>
      </c>
      <c r="C2007" s="109">
        <v>8302</v>
      </c>
      <c r="D2007" s="110">
        <v>27.6</v>
      </c>
      <c r="E2007" s="110">
        <v>49.3</v>
      </c>
      <c r="F2007" s="109">
        <v>3056</v>
      </c>
      <c r="G2007" s="110">
        <v>10.199999999999999</v>
      </c>
      <c r="H2007" s="110">
        <v>50.8</v>
      </c>
      <c r="I2007" s="109">
        <v>8449</v>
      </c>
      <c r="J2007" s="110">
        <v>28.1</v>
      </c>
      <c r="K2007" s="110">
        <v>49.6</v>
      </c>
      <c r="L2007" s="109">
        <v>6639</v>
      </c>
      <c r="M2007" s="110">
        <v>22.1</v>
      </c>
      <c r="N2007" s="110">
        <v>51.4</v>
      </c>
      <c r="O2007" s="109">
        <v>3658</v>
      </c>
      <c r="P2007" s="110">
        <v>12.2</v>
      </c>
      <c r="Q2007" s="110">
        <v>59.8</v>
      </c>
    </row>
    <row r="2008" spans="1:17" ht="25.5" x14ac:dyDescent="0.2">
      <c r="A2008" s="108" t="s">
        <v>2863</v>
      </c>
      <c r="B2008" s="109">
        <v>75781</v>
      </c>
      <c r="C2008" s="109">
        <v>21982</v>
      </c>
      <c r="D2008" s="110">
        <v>29</v>
      </c>
      <c r="E2008" s="110">
        <v>49.2</v>
      </c>
      <c r="F2008" s="109">
        <v>7249</v>
      </c>
      <c r="G2008" s="110">
        <v>9.6</v>
      </c>
      <c r="H2008" s="110">
        <v>50</v>
      </c>
      <c r="I2008" s="109">
        <v>21984</v>
      </c>
      <c r="J2008" s="110">
        <v>29</v>
      </c>
      <c r="K2008" s="110">
        <v>51.1</v>
      </c>
      <c r="L2008" s="109">
        <v>18638</v>
      </c>
      <c r="M2008" s="110">
        <v>24.6</v>
      </c>
      <c r="N2008" s="110">
        <v>51.7</v>
      </c>
      <c r="O2008" s="109">
        <v>5928</v>
      </c>
      <c r="P2008" s="110">
        <v>7.8</v>
      </c>
      <c r="Q2008" s="110">
        <v>57.1</v>
      </c>
    </row>
    <row r="2009" spans="1:17" ht="25.5" x14ac:dyDescent="0.2">
      <c r="A2009" s="108" t="s">
        <v>2864</v>
      </c>
      <c r="B2009" s="110">
        <v>141</v>
      </c>
      <c r="C2009" s="110">
        <v>36</v>
      </c>
      <c r="D2009" s="110">
        <v>25.5</v>
      </c>
      <c r="E2009" s="110">
        <v>52.8</v>
      </c>
      <c r="F2009" s="110">
        <v>7</v>
      </c>
      <c r="G2009" s="110">
        <v>5</v>
      </c>
      <c r="H2009" s="110">
        <v>14.3</v>
      </c>
      <c r="I2009" s="110">
        <v>35</v>
      </c>
      <c r="J2009" s="110">
        <v>24.8</v>
      </c>
      <c r="K2009" s="110">
        <v>51.4</v>
      </c>
      <c r="L2009" s="110">
        <v>37</v>
      </c>
      <c r="M2009" s="110">
        <v>26.2</v>
      </c>
      <c r="N2009" s="110">
        <v>54.1</v>
      </c>
      <c r="O2009" s="110">
        <v>26</v>
      </c>
      <c r="P2009" s="110">
        <v>18.399999999999999</v>
      </c>
      <c r="Q2009" s="110">
        <v>50</v>
      </c>
    </row>
    <row r="2010" spans="1:17" ht="25.5" x14ac:dyDescent="0.2">
      <c r="A2010" s="108" t="s">
        <v>2865</v>
      </c>
      <c r="B2010" s="110">
        <v>141</v>
      </c>
      <c r="C2010" s="110">
        <v>30</v>
      </c>
      <c r="D2010" s="110">
        <v>21.3</v>
      </c>
      <c r="E2010" s="110">
        <v>36.700000000000003</v>
      </c>
      <c r="F2010" s="110">
        <v>15</v>
      </c>
      <c r="G2010" s="110">
        <v>10.6</v>
      </c>
      <c r="H2010" s="110">
        <v>26.7</v>
      </c>
      <c r="I2010" s="110">
        <v>38</v>
      </c>
      <c r="J2010" s="110">
        <v>27</v>
      </c>
      <c r="K2010" s="110">
        <v>42.1</v>
      </c>
      <c r="L2010" s="110">
        <v>29</v>
      </c>
      <c r="M2010" s="110">
        <v>20.6</v>
      </c>
      <c r="N2010" s="110">
        <v>17.2</v>
      </c>
      <c r="O2010" s="110">
        <v>29</v>
      </c>
      <c r="P2010" s="110">
        <v>20.6</v>
      </c>
      <c r="Q2010" s="110">
        <v>55.2</v>
      </c>
    </row>
    <row r="2011" spans="1:17" ht="25.5" x14ac:dyDescent="0.2">
      <c r="A2011" s="108" t="s">
        <v>2866</v>
      </c>
      <c r="B2011" s="110">
        <v>743</v>
      </c>
      <c r="C2011" s="110">
        <v>170</v>
      </c>
      <c r="D2011" s="110">
        <v>22.9</v>
      </c>
      <c r="E2011" s="110">
        <v>41.2</v>
      </c>
      <c r="F2011" s="110">
        <v>51</v>
      </c>
      <c r="G2011" s="110">
        <v>6.9</v>
      </c>
      <c r="H2011" s="110">
        <v>51</v>
      </c>
      <c r="I2011" s="110">
        <v>163</v>
      </c>
      <c r="J2011" s="110">
        <v>21.9</v>
      </c>
      <c r="K2011" s="110">
        <v>50.3</v>
      </c>
      <c r="L2011" s="110">
        <v>153</v>
      </c>
      <c r="M2011" s="110">
        <v>20.6</v>
      </c>
      <c r="N2011" s="110">
        <v>49.7</v>
      </c>
      <c r="O2011" s="110">
        <v>206</v>
      </c>
      <c r="P2011" s="110">
        <v>27.7</v>
      </c>
      <c r="Q2011" s="110">
        <v>59.7</v>
      </c>
    </row>
    <row r="2012" spans="1:17" ht="25.5" x14ac:dyDescent="0.2">
      <c r="A2012" s="108" t="s">
        <v>2867</v>
      </c>
      <c r="B2012" s="110">
        <v>790</v>
      </c>
      <c r="C2012" s="110">
        <v>212</v>
      </c>
      <c r="D2012" s="110">
        <v>26.8</v>
      </c>
      <c r="E2012" s="110">
        <v>43.4</v>
      </c>
      <c r="F2012" s="110">
        <v>54</v>
      </c>
      <c r="G2012" s="110">
        <v>6.8</v>
      </c>
      <c r="H2012" s="110">
        <v>63</v>
      </c>
      <c r="I2012" s="110">
        <v>193</v>
      </c>
      <c r="J2012" s="110">
        <v>24.4</v>
      </c>
      <c r="K2012" s="110">
        <v>51.3</v>
      </c>
      <c r="L2012" s="110">
        <v>196</v>
      </c>
      <c r="M2012" s="110">
        <v>24.8</v>
      </c>
      <c r="N2012" s="110">
        <v>53.1</v>
      </c>
      <c r="O2012" s="110">
        <v>135</v>
      </c>
      <c r="P2012" s="110">
        <v>17.100000000000001</v>
      </c>
      <c r="Q2012" s="110">
        <v>60</v>
      </c>
    </row>
    <row r="2013" spans="1:17" ht="38.25" x14ac:dyDescent="0.2">
      <c r="A2013" s="108" t="s">
        <v>2868</v>
      </c>
      <c r="B2013" s="110">
        <v>589</v>
      </c>
      <c r="C2013" s="110">
        <v>131</v>
      </c>
      <c r="D2013" s="110">
        <v>22.2</v>
      </c>
      <c r="E2013" s="110">
        <v>48.1</v>
      </c>
      <c r="F2013" s="110">
        <v>32</v>
      </c>
      <c r="G2013" s="110">
        <v>5.4</v>
      </c>
      <c r="H2013" s="110">
        <v>53.1</v>
      </c>
      <c r="I2013" s="110">
        <v>110</v>
      </c>
      <c r="J2013" s="110">
        <v>18.7</v>
      </c>
      <c r="K2013" s="110">
        <v>50</v>
      </c>
      <c r="L2013" s="110">
        <v>139</v>
      </c>
      <c r="M2013" s="110">
        <v>23.6</v>
      </c>
      <c r="N2013" s="110">
        <v>53.2</v>
      </c>
      <c r="O2013" s="110">
        <v>177</v>
      </c>
      <c r="P2013" s="110">
        <v>30.1</v>
      </c>
      <c r="Q2013" s="110">
        <v>61.6</v>
      </c>
    </row>
    <row r="2014" spans="1:17" ht="25.5" x14ac:dyDescent="0.2">
      <c r="A2014" s="108" t="s">
        <v>2869</v>
      </c>
      <c r="B2014" s="110">
        <v>676</v>
      </c>
      <c r="C2014" s="110">
        <v>166</v>
      </c>
      <c r="D2014" s="110">
        <v>24.6</v>
      </c>
      <c r="E2014" s="110">
        <v>56.6</v>
      </c>
      <c r="F2014" s="110">
        <v>34</v>
      </c>
      <c r="G2014" s="110">
        <v>5</v>
      </c>
      <c r="H2014" s="110">
        <v>41.2</v>
      </c>
      <c r="I2014" s="110">
        <v>163</v>
      </c>
      <c r="J2014" s="110">
        <v>24.1</v>
      </c>
      <c r="K2014" s="110">
        <v>52.8</v>
      </c>
      <c r="L2014" s="110">
        <v>193</v>
      </c>
      <c r="M2014" s="110">
        <v>28.6</v>
      </c>
      <c r="N2014" s="110">
        <v>47.7</v>
      </c>
      <c r="O2014" s="110">
        <v>120</v>
      </c>
      <c r="P2014" s="110">
        <v>17.8</v>
      </c>
      <c r="Q2014" s="110">
        <v>61.7</v>
      </c>
    </row>
    <row r="2015" spans="1:17" ht="25.5" x14ac:dyDescent="0.2">
      <c r="A2015" s="108" t="s">
        <v>2870</v>
      </c>
      <c r="B2015" s="110">
        <v>466</v>
      </c>
      <c r="C2015" s="110">
        <v>79</v>
      </c>
      <c r="D2015" s="110">
        <v>17</v>
      </c>
      <c r="E2015" s="110">
        <v>49.4</v>
      </c>
      <c r="F2015" s="110">
        <v>31</v>
      </c>
      <c r="G2015" s="110">
        <v>6.7</v>
      </c>
      <c r="H2015" s="110">
        <v>48.4</v>
      </c>
      <c r="I2015" s="110">
        <v>97</v>
      </c>
      <c r="J2015" s="110">
        <v>20.8</v>
      </c>
      <c r="K2015" s="110">
        <v>47.4</v>
      </c>
      <c r="L2015" s="110">
        <v>188</v>
      </c>
      <c r="M2015" s="110">
        <v>40.299999999999997</v>
      </c>
      <c r="N2015" s="110">
        <v>47.3</v>
      </c>
      <c r="O2015" s="110">
        <v>71</v>
      </c>
      <c r="P2015" s="110">
        <v>15.2</v>
      </c>
      <c r="Q2015" s="110">
        <v>47.9</v>
      </c>
    </row>
    <row r="2016" spans="1:17" ht="25.5" x14ac:dyDescent="0.2">
      <c r="A2016" s="108" t="s">
        <v>2871</v>
      </c>
      <c r="B2016" s="110">
        <v>762</v>
      </c>
      <c r="C2016" s="110">
        <v>195</v>
      </c>
      <c r="D2016" s="110">
        <v>25.6</v>
      </c>
      <c r="E2016" s="110">
        <v>49.7</v>
      </c>
      <c r="F2016" s="110">
        <v>48</v>
      </c>
      <c r="G2016" s="110">
        <v>6.3</v>
      </c>
      <c r="H2016" s="110">
        <v>50</v>
      </c>
      <c r="I2016" s="110">
        <v>200</v>
      </c>
      <c r="J2016" s="110">
        <v>26.2</v>
      </c>
      <c r="K2016" s="110">
        <v>47</v>
      </c>
      <c r="L2016" s="110">
        <v>204</v>
      </c>
      <c r="M2016" s="110">
        <v>26.8</v>
      </c>
      <c r="N2016" s="110">
        <v>47.1</v>
      </c>
      <c r="O2016" s="110">
        <v>115</v>
      </c>
      <c r="P2016" s="110">
        <v>15.1</v>
      </c>
      <c r="Q2016" s="110">
        <v>63.5</v>
      </c>
    </row>
    <row r="2017" spans="1:17" ht="25.5" x14ac:dyDescent="0.2">
      <c r="A2017" s="108" t="s">
        <v>2872</v>
      </c>
      <c r="B2017" s="110">
        <v>102</v>
      </c>
      <c r="C2017" s="110">
        <v>24</v>
      </c>
      <c r="D2017" s="110">
        <v>23.5</v>
      </c>
      <c r="E2017" s="110">
        <v>41.7</v>
      </c>
      <c r="F2017" s="110">
        <v>7</v>
      </c>
      <c r="G2017" s="110">
        <v>6.9</v>
      </c>
      <c r="H2017" s="110">
        <v>42.9</v>
      </c>
      <c r="I2017" s="110">
        <v>18</v>
      </c>
      <c r="J2017" s="110">
        <v>17.600000000000001</v>
      </c>
      <c r="K2017" s="110">
        <v>44.4</v>
      </c>
      <c r="L2017" s="110">
        <v>28</v>
      </c>
      <c r="M2017" s="110">
        <v>27.5</v>
      </c>
      <c r="N2017" s="110">
        <v>60.7</v>
      </c>
      <c r="O2017" s="110">
        <v>25</v>
      </c>
      <c r="P2017" s="110">
        <v>24.5</v>
      </c>
      <c r="Q2017" s="110">
        <v>52</v>
      </c>
    </row>
    <row r="2018" spans="1:17" ht="25.5" x14ac:dyDescent="0.2">
      <c r="A2018" s="108" t="s">
        <v>2873</v>
      </c>
      <c r="B2018" s="110">
        <v>270</v>
      </c>
      <c r="C2018" s="110">
        <v>86</v>
      </c>
      <c r="D2018" s="110">
        <v>31.9</v>
      </c>
      <c r="E2018" s="110">
        <v>50</v>
      </c>
      <c r="F2018" s="110">
        <v>21</v>
      </c>
      <c r="G2018" s="110">
        <v>7.8</v>
      </c>
      <c r="H2018" s="110">
        <v>47.6</v>
      </c>
      <c r="I2018" s="110">
        <v>99</v>
      </c>
      <c r="J2018" s="110">
        <v>36.700000000000003</v>
      </c>
      <c r="K2018" s="110">
        <v>45.5</v>
      </c>
      <c r="L2018" s="110">
        <v>39</v>
      </c>
      <c r="M2018" s="110">
        <v>14.4</v>
      </c>
      <c r="N2018" s="110">
        <v>51.3</v>
      </c>
      <c r="O2018" s="110">
        <v>25</v>
      </c>
      <c r="P2018" s="110">
        <v>9.3000000000000007</v>
      </c>
      <c r="Q2018" s="110">
        <v>60</v>
      </c>
    </row>
    <row r="2019" spans="1:17" ht="25.5" x14ac:dyDescent="0.2">
      <c r="A2019" s="108" t="s">
        <v>2874</v>
      </c>
      <c r="B2019" s="110">
        <v>733</v>
      </c>
      <c r="C2019" s="110">
        <v>180</v>
      </c>
      <c r="D2019" s="110">
        <v>24.6</v>
      </c>
      <c r="E2019" s="110">
        <v>39.4</v>
      </c>
      <c r="F2019" s="110">
        <v>42</v>
      </c>
      <c r="G2019" s="110">
        <v>5.7</v>
      </c>
      <c r="H2019" s="110">
        <v>45.2</v>
      </c>
      <c r="I2019" s="110">
        <v>167</v>
      </c>
      <c r="J2019" s="110">
        <v>22.8</v>
      </c>
      <c r="K2019" s="110">
        <v>50.3</v>
      </c>
      <c r="L2019" s="110">
        <v>168</v>
      </c>
      <c r="M2019" s="110">
        <v>22.9</v>
      </c>
      <c r="N2019" s="110">
        <v>43.5</v>
      </c>
      <c r="O2019" s="110">
        <v>176</v>
      </c>
      <c r="P2019" s="110">
        <v>24</v>
      </c>
      <c r="Q2019" s="110">
        <v>65.3</v>
      </c>
    </row>
    <row r="2020" spans="1:17" ht="25.5" x14ac:dyDescent="0.2">
      <c r="A2020" s="108" t="s">
        <v>2875</v>
      </c>
      <c r="B2020" s="109">
        <v>15453</v>
      </c>
      <c r="C2020" s="109">
        <v>4591</v>
      </c>
      <c r="D2020" s="110">
        <v>29.7</v>
      </c>
      <c r="E2020" s="110">
        <v>50.3</v>
      </c>
      <c r="F2020" s="109">
        <v>1002</v>
      </c>
      <c r="G2020" s="110">
        <v>6.5</v>
      </c>
      <c r="H2020" s="110">
        <v>48.7</v>
      </c>
      <c r="I2020" s="109">
        <v>4689</v>
      </c>
      <c r="J2020" s="110">
        <v>30.3</v>
      </c>
      <c r="K2020" s="110">
        <v>50</v>
      </c>
      <c r="L2020" s="109">
        <v>3341</v>
      </c>
      <c r="M2020" s="110">
        <v>21.6</v>
      </c>
      <c r="N2020" s="110">
        <v>51.2</v>
      </c>
      <c r="O2020" s="109">
        <v>1830</v>
      </c>
      <c r="P2020" s="110">
        <v>11.8</v>
      </c>
      <c r="Q2020" s="110">
        <v>60.4</v>
      </c>
    </row>
    <row r="2021" spans="1:17" x14ac:dyDescent="0.2">
      <c r="A2021" s="108" t="s">
        <v>2876</v>
      </c>
      <c r="B2021" s="109">
        <v>1000</v>
      </c>
      <c r="C2021" s="110">
        <v>227</v>
      </c>
      <c r="D2021" s="110">
        <v>22.7</v>
      </c>
      <c r="E2021" s="110">
        <v>39.6</v>
      </c>
      <c r="F2021" s="110">
        <v>62</v>
      </c>
      <c r="G2021" s="110">
        <v>6.2</v>
      </c>
      <c r="H2021" s="110">
        <v>37.1</v>
      </c>
      <c r="I2021" s="110">
        <v>241</v>
      </c>
      <c r="J2021" s="110">
        <v>24.1</v>
      </c>
      <c r="K2021" s="110">
        <v>46.5</v>
      </c>
      <c r="L2021" s="110">
        <v>261</v>
      </c>
      <c r="M2021" s="110">
        <v>26.1</v>
      </c>
      <c r="N2021" s="110">
        <v>47.1</v>
      </c>
      <c r="O2021" s="110">
        <v>209</v>
      </c>
      <c r="P2021" s="110">
        <v>20.9</v>
      </c>
      <c r="Q2021" s="110">
        <v>59.3</v>
      </c>
    </row>
    <row r="2022" spans="1:17" ht="25.5" x14ac:dyDescent="0.2">
      <c r="A2022" s="108" t="s">
        <v>2877</v>
      </c>
      <c r="B2022" s="109">
        <v>60306</v>
      </c>
      <c r="C2022" s="109">
        <v>14524</v>
      </c>
      <c r="D2022" s="110">
        <v>24.1</v>
      </c>
      <c r="E2022" s="110">
        <v>48.1</v>
      </c>
      <c r="F2022" s="109">
        <v>5440</v>
      </c>
      <c r="G2022" s="110">
        <v>9</v>
      </c>
      <c r="H2022" s="110">
        <v>51.1</v>
      </c>
      <c r="I2022" s="109">
        <v>17281</v>
      </c>
      <c r="J2022" s="110">
        <v>28.7</v>
      </c>
      <c r="K2022" s="110">
        <v>50.2</v>
      </c>
      <c r="L2022" s="109">
        <v>16025</v>
      </c>
      <c r="M2022" s="110">
        <v>26.6</v>
      </c>
      <c r="N2022" s="110">
        <v>52.9</v>
      </c>
      <c r="O2022" s="109">
        <v>7036</v>
      </c>
      <c r="P2022" s="110">
        <v>11.7</v>
      </c>
      <c r="Q2022" s="110">
        <v>57.2</v>
      </c>
    </row>
    <row r="2023" spans="1:17" ht="25.5" x14ac:dyDescent="0.2">
      <c r="A2023" s="108" t="s">
        <v>2878</v>
      </c>
      <c r="B2023" s="110">
        <v>144</v>
      </c>
      <c r="C2023" s="110">
        <v>40</v>
      </c>
      <c r="D2023" s="110">
        <v>27.8</v>
      </c>
      <c r="E2023" s="110">
        <v>55</v>
      </c>
      <c r="F2023" s="110">
        <v>9</v>
      </c>
      <c r="G2023" s="110">
        <v>6.3</v>
      </c>
      <c r="H2023" s="110">
        <v>66.7</v>
      </c>
      <c r="I2023" s="110">
        <v>33</v>
      </c>
      <c r="J2023" s="110">
        <v>22.9</v>
      </c>
      <c r="K2023" s="110">
        <v>48.5</v>
      </c>
      <c r="L2023" s="110">
        <v>34</v>
      </c>
      <c r="M2023" s="110">
        <v>23.6</v>
      </c>
      <c r="N2023" s="110">
        <v>41.2</v>
      </c>
      <c r="O2023" s="110">
        <v>28</v>
      </c>
      <c r="P2023" s="110">
        <v>19.399999999999999</v>
      </c>
      <c r="Q2023" s="110">
        <v>53.6</v>
      </c>
    </row>
    <row r="2024" spans="1:17" ht="25.5" x14ac:dyDescent="0.2">
      <c r="A2024" s="108" t="s">
        <v>2879</v>
      </c>
      <c r="B2024" s="110">
        <v>586</v>
      </c>
      <c r="C2024" s="110">
        <v>141</v>
      </c>
      <c r="D2024" s="110">
        <v>24.1</v>
      </c>
      <c r="E2024" s="110">
        <v>58.2</v>
      </c>
      <c r="F2024" s="110">
        <v>71</v>
      </c>
      <c r="G2024" s="110">
        <v>12.1</v>
      </c>
      <c r="H2024" s="110">
        <v>36.6</v>
      </c>
      <c r="I2024" s="110">
        <v>134</v>
      </c>
      <c r="J2024" s="110">
        <v>22.9</v>
      </c>
      <c r="K2024" s="110">
        <v>47.8</v>
      </c>
      <c r="L2024" s="110">
        <v>142</v>
      </c>
      <c r="M2024" s="110">
        <v>24.2</v>
      </c>
      <c r="N2024" s="110">
        <v>50.7</v>
      </c>
      <c r="O2024" s="110">
        <v>98</v>
      </c>
      <c r="P2024" s="110">
        <v>16.7</v>
      </c>
      <c r="Q2024" s="110">
        <v>45.9</v>
      </c>
    </row>
    <row r="2025" spans="1:17" ht="25.5" x14ac:dyDescent="0.2">
      <c r="A2025" s="108" t="s">
        <v>2880</v>
      </c>
      <c r="B2025" s="109">
        <v>4914</v>
      </c>
      <c r="C2025" s="109">
        <v>1529</v>
      </c>
      <c r="D2025" s="110">
        <v>31.1</v>
      </c>
      <c r="E2025" s="110">
        <v>47.8</v>
      </c>
      <c r="F2025" s="110">
        <v>360</v>
      </c>
      <c r="G2025" s="110">
        <v>7.3</v>
      </c>
      <c r="H2025" s="110">
        <v>50.3</v>
      </c>
      <c r="I2025" s="109">
        <v>1465</v>
      </c>
      <c r="J2025" s="110">
        <v>29.8</v>
      </c>
      <c r="K2025" s="110">
        <v>52.5</v>
      </c>
      <c r="L2025" s="109">
        <v>1199</v>
      </c>
      <c r="M2025" s="110">
        <v>24.4</v>
      </c>
      <c r="N2025" s="110">
        <v>51.4</v>
      </c>
      <c r="O2025" s="110">
        <v>361</v>
      </c>
      <c r="P2025" s="110">
        <v>7.3</v>
      </c>
      <c r="Q2025" s="110">
        <v>52.4</v>
      </c>
    </row>
    <row r="2026" spans="1:17" ht="25.5" x14ac:dyDescent="0.2">
      <c r="A2026" s="108" t="s">
        <v>2881</v>
      </c>
      <c r="B2026" s="109">
        <v>2868</v>
      </c>
      <c r="C2026" s="110">
        <v>652</v>
      </c>
      <c r="D2026" s="110">
        <v>22.7</v>
      </c>
      <c r="E2026" s="110">
        <v>45.9</v>
      </c>
      <c r="F2026" s="110">
        <v>266</v>
      </c>
      <c r="G2026" s="110">
        <v>9.3000000000000007</v>
      </c>
      <c r="H2026" s="110">
        <v>50</v>
      </c>
      <c r="I2026" s="110">
        <v>670</v>
      </c>
      <c r="J2026" s="110">
        <v>23.4</v>
      </c>
      <c r="K2026" s="110">
        <v>48.8</v>
      </c>
      <c r="L2026" s="110">
        <v>695</v>
      </c>
      <c r="M2026" s="110">
        <v>24.2</v>
      </c>
      <c r="N2026" s="110">
        <v>49.8</v>
      </c>
      <c r="O2026" s="110">
        <v>585</v>
      </c>
      <c r="P2026" s="110">
        <v>20.399999999999999</v>
      </c>
      <c r="Q2026" s="110">
        <v>61.5</v>
      </c>
    </row>
    <row r="2027" spans="1:17" ht="25.5" x14ac:dyDescent="0.2">
      <c r="A2027" s="108" t="s">
        <v>2882</v>
      </c>
      <c r="B2027" s="110">
        <v>234</v>
      </c>
      <c r="C2027" s="110">
        <v>76</v>
      </c>
      <c r="D2027" s="110">
        <v>32.5</v>
      </c>
      <c r="E2027" s="110">
        <v>57.9</v>
      </c>
      <c r="F2027" s="110">
        <v>24</v>
      </c>
      <c r="G2027" s="110">
        <v>10.3</v>
      </c>
      <c r="H2027" s="110">
        <v>62.5</v>
      </c>
      <c r="I2027" s="110">
        <v>66</v>
      </c>
      <c r="J2027" s="110">
        <v>28.2</v>
      </c>
      <c r="K2027" s="110">
        <v>43.9</v>
      </c>
      <c r="L2027" s="110">
        <v>50</v>
      </c>
      <c r="M2027" s="110">
        <v>21.4</v>
      </c>
      <c r="N2027" s="110">
        <v>52</v>
      </c>
      <c r="O2027" s="110">
        <v>18</v>
      </c>
      <c r="P2027" s="110">
        <v>7.7</v>
      </c>
      <c r="Q2027" s="110">
        <v>38.9</v>
      </c>
    </row>
    <row r="2028" spans="1:17" ht="25.5" x14ac:dyDescent="0.2">
      <c r="A2028" s="108" t="s">
        <v>2883</v>
      </c>
      <c r="B2028" s="110">
        <v>367</v>
      </c>
      <c r="C2028" s="110">
        <v>92</v>
      </c>
      <c r="D2028" s="110">
        <v>25.1</v>
      </c>
      <c r="E2028" s="110">
        <v>55.4</v>
      </c>
      <c r="F2028" s="110">
        <v>25</v>
      </c>
      <c r="G2028" s="110">
        <v>6.8</v>
      </c>
      <c r="H2028" s="110">
        <v>56</v>
      </c>
      <c r="I2028" s="110">
        <v>97</v>
      </c>
      <c r="J2028" s="110">
        <v>26.4</v>
      </c>
      <c r="K2028" s="110">
        <v>48.5</v>
      </c>
      <c r="L2028" s="110">
        <v>98</v>
      </c>
      <c r="M2028" s="110">
        <v>26.7</v>
      </c>
      <c r="N2028" s="110">
        <v>50</v>
      </c>
      <c r="O2028" s="110">
        <v>55</v>
      </c>
      <c r="P2028" s="110">
        <v>15</v>
      </c>
      <c r="Q2028" s="110">
        <v>47.3</v>
      </c>
    </row>
    <row r="2029" spans="1:17" ht="25.5" x14ac:dyDescent="0.2">
      <c r="A2029" s="108" t="s">
        <v>2884</v>
      </c>
      <c r="B2029" s="109">
        <v>8111</v>
      </c>
      <c r="C2029" s="109">
        <v>2161</v>
      </c>
      <c r="D2029" s="110">
        <v>26.6</v>
      </c>
      <c r="E2029" s="110">
        <v>48.1</v>
      </c>
      <c r="F2029" s="110">
        <v>724</v>
      </c>
      <c r="G2029" s="110">
        <v>8.9</v>
      </c>
      <c r="H2029" s="110">
        <v>48.8</v>
      </c>
      <c r="I2029" s="109">
        <v>2226</v>
      </c>
      <c r="J2029" s="110">
        <v>27.4</v>
      </c>
      <c r="K2029" s="110">
        <v>50.4</v>
      </c>
      <c r="L2029" s="109">
        <v>1583</v>
      </c>
      <c r="M2029" s="110">
        <v>19.5</v>
      </c>
      <c r="N2029" s="110">
        <v>52.9</v>
      </c>
      <c r="O2029" s="109">
        <v>1417</v>
      </c>
      <c r="P2029" s="110">
        <v>17.5</v>
      </c>
      <c r="Q2029" s="110">
        <v>64.599999999999994</v>
      </c>
    </row>
    <row r="2030" spans="1:17" ht="25.5" x14ac:dyDescent="0.2">
      <c r="A2030" s="108" t="s">
        <v>2885</v>
      </c>
      <c r="B2030" s="110">
        <v>158</v>
      </c>
      <c r="C2030" s="110">
        <v>32</v>
      </c>
      <c r="D2030" s="110">
        <v>20.3</v>
      </c>
      <c r="E2030" s="110">
        <v>56.3</v>
      </c>
      <c r="F2030" s="110">
        <v>10</v>
      </c>
      <c r="G2030" s="110">
        <v>6.3</v>
      </c>
      <c r="H2030" s="110">
        <v>30</v>
      </c>
      <c r="I2030" s="110">
        <v>28</v>
      </c>
      <c r="J2030" s="110">
        <v>17.7</v>
      </c>
      <c r="K2030" s="110">
        <v>46.4</v>
      </c>
      <c r="L2030" s="110">
        <v>59</v>
      </c>
      <c r="M2030" s="110">
        <v>37.299999999999997</v>
      </c>
      <c r="N2030" s="110">
        <v>49.2</v>
      </c>
      <c r="O2030" s="110">
        <v>29</v>
      </c>
      <c r="P2030" s="110">
        <v>18.399999999999999</v>
      </c>
      <c r="Q2030" s="110">
        <v>51.7</v>
      </c>
    </row>
    <row r="2031" spans="1:17" ht="25.5" x14ac:dyDescent="0.2">
      <c r="A2031" s="108" t="s">
        <v>2886</v>
      </c>
      <c r="B2031" s="109">
        <v>1795</v>
      </c>
      <c r="C2031" s="110">
        <v>352</v>
      </c>
      <c r="D2031" s="110">
        <v>19.600000000000001</v>
      </c>
      <c r="E2031" s="110">
        <v>46.3</v>
      </c>
      <c r="F2031" s="110">
        <v>166</v>
      </c>
      <c r="G2031" s="110">
        <v>9.1999999999999993</v>
      </c>
      <c r="H2031" s="110">
        <v>39.799999999999997</v>
      </c>
      <c r="I2031" s="110">
        <v>357</v>
      </c>
      <c r="J2031" s="110">
        <v>19.899999999999999</v>
      </c>
      <c r="K2031" s="110">
        <v>50.1</v>
      </c>
      <c r="L2031" s="110">
        <v>414</v>
      </c>
      <c r="M2031" s="110">
        <v>23.1</v>
      </c>
      <c r="N2031" s="110">
        <v>51</v>
      </c>
      <c r="O2031" s="110">
        <v>506</v>
      </c>
      <c r="P2031" s="110">
        <v>28.2</v>
      </c>
      <c r="Q2031" s="110">
        <v>62.6</v>
      </c>
    </row>
    <row r="2032" spans="1:17" ht="25.5" x14ac:dyDescent="0.2">
      <c r="A2032" s="108" t="s">
        <v>2887</v>
      </c>
      <c r="B2032" s="109">
        <v>4083</v>
      </c>
      <c r="C2032" s="110">
        <v>975</v>
      </c>
      <c r="D2032" s="110">
        <v>23.9</v>
      </c>
      <c r="E2032" s="110">
        <v>48.8</v>
      </c>
      <c r="F2032" s="110">
        <v>301</v>
      </c>
      <c r="G2032" s="110">
        <v>7.4</v>
      </c>
      <c r="H2032" s="110">
        <v>53.2</v>
      </c>
      <c r="I2032" s="109">
        <v>1032</v>
      </c>
      <c r="J2032" s="110">
        <v>25.3</v>
      </c>
      <c r="K2032" s="110">
        <v>50.7</v>
      </c>
      <c r="L2032" s="109">
        <v>1079</v>
      </c>
      <c r="M2032" s="110">
        <v>26.4</v>
      </c>
      <c r="N2032" s="110">
        <v>49.4</v>
      </c>
      <c r="O2032" s="110">
        <v>696</v>
      </c>
      <c r="P2032" s="110">
        <v>17</v>
      </c>
      <c r="Q2032" s="110">
        <v>60.3</v>
      </c>
    </row>
    <row r="2033" spans="1:17" ht="25.5" x14ac:dyDescent="0.2">
      <c r="A2033" s="108" t="s">
        <v>2888</v>
      </c>
      <c r="B2033" s="110">
        <v>346</v>
      </c>
      <c r="C2033" s="110">
        <v>81</v>
      </c>
      <c r="D2033" s="110">
        <v>23.4</v>
      </c>
      <c r="E2033" s="110">
        <v>50.6</v>
      </c>
      <c r="F2033" s="110">
        <v>17</v>
      </c>
      <c r="G2033" s="110">
        <v>4.9000000000000004</v>
      </c>
      <c r="H2033" s="110">
        <v>58.8</v>
      </c>
      <c r="I2033" s="110">
        <v>81</v>
      </c>
      <c r="J2033" s="110">
        <v>23.4</v>
      </c>
      <c r="K2033" s="110">
        <v>46.9</v>
      </c>
      <c r="L2033" s="110">
        <v>107</v>
      </c>
      <c r="M2033" s="110">
        <v>30.9</v>
      </c>
      <c r="N2033" s="110">
        <v>45.8</v>
      </c>
      <c r="O2033" s="110">
        <v>60</v>
      </c>
      <c r="P2033" s="110">
        <v>17.3</v>
      </c>
      <c r="Q2033" s="110">
        <v>60</v>
      </c>
    </row>
    <row r="2034" spans="1:17" ht="25.5" x14ac:dyDescent="0.2">
      <c r="A2034" s="108" t="s">
        <v>2889</v>
      </c>
      <c r="B2034" s="110">
        <v>502</v>
      </c>
      <c r="C2034" s="110">
        <v>142</v>
      </c>
      <c r="D2034" s="110">
        <v>28.3</v>
      </c>
      <c r="E2034" s="110">
        <v>50</v>
      </c>
      <c r="F2034" s="110">
        <v>44</v>
      </c>
      <c r="G2034" s="110">
        <v>8.8000000000000007</v>
      </c>
      <c r="H2034" s="110">
        <v>50</v>
      </c>
      <c r="I2034" s="110">
        <v>162</v>
      </c>
      <c r="J2034" s="110">
        <v>32.299999999999997</v>
      </c>
      <c r="K2034" s="110">
        <v>46.9</v>
      </c>
      <c r="L2034" s="110">
        <v>103</v>
      </c>
      <c r="M2034" s="110">
        <v>20.5</v>
      </c>
      <c r="N2034" s="110">
        <v>47.6</v>
      </c>
      <c r="O2034" s="110">
        <v>51</v>
      </c>
      <c r="P2034" s="110">
        <v>10.199999999999999</v>
      </c>
      <c r="Q2034" s="110">
        <v>52.9</v>
      </c>
    </row>
    <row r="2035" spans="1:17" ht="25.5" x14ac:dyDescent="0.2">
      <c r="A2035" s="108" t="s">
        <v>2890</v>
      </c>
      <c r="B2035" s="110">
        <v>862</v>
      </c>
      <c r="C2035" s="110">
        <v>155</v>
      </c>
      <c r="D2035" s="110">
        <v>18</v>
      </c>
      <c r="E2035" s="110">
        <v>49</v>
      </c>
      <c r="F2035" s="110">
        <v>66</v>
      </c>
      <c r="G2035" s="110">
        <v>7.7</v>
      </c>
      <c r="H2035" s="110">
        <v>47</v>
      </c>
      <c r="I2035" s="110">
        <v>217</v>
      </c>
      <c r="J2035" s="110">
        <v>25.2</v>
      </c>
      <c r="K2035" s="110">
        <v>49.8</v>
      </c>
      <c r="L2035" s="110">
        <v>185</v>
      </c>
      <c r="M2035" s="110">
        <v>21.5</v>
      </c>
      <c r="N2035" s="110">
        <v>48.1</v>
      </c>
      <c r="O2035" s="110">
        <v>239</v>
      </c>
      <c r="P2035" s="110">
        <v>27.7</v>
      </c>
      <c r="Q2035" s="110">
        <v>72</v>
      </c>
    </row>
    <row r="2036" spans="1:17" ht="25.5" x14ac:dyDescent="0.2">
      <c r="A2036" s="108" t="s">
        <v>2891</v>
      </c>
      <c r="B2036" s="109">
        <v>3724</v>
      </c>
      <c r="C2036" s="109">
        <v>1346</v>
      </c>
      <c r="D2036" s="110">
        <v>36.1</v>
      </c>
      <c r="E2036" s="110">
        <v>49.5</v>
      </c>
      <c r="F2036" s="110">
        <v>194</v>
      </c>
      <c r="G2036" s="110">
        <v>5.2</v>
      </c>
      <c r="H2036" s="110">
        <v>46.4</v>
      </c>
      <c r="I2036" s="109">
        <v>1343</v>
      </c>
      <c r="J2036" s="110">
        <v>36.1</v>
      </c>
      <c r="K2036" s="110">
        <v>52.1</v>
      </c>
      <c r="L2036" s="110">
        <v>710</v>
      </c>
      <c r="M2036" s="110">
        <v>19.100000000000001</v>
      </c>
      <c r="N2036" s="110">
        <v>45.5</v>
      </c>
      <c r="O2036" s="110">
        <v>131</v>
      </c>
      <c r="P2036" s="110">
        <v>3.5</v>
      </c>
      <c r="Q2036" s="110">
        <v>48.9</v>
      </c>
    </row>
    <row r="2037" spans="1:17" ht="25.5" x14ac:dyDescent="0.2">
      <c r="A2037" s="108" t="s">
        <v>2892</v>
      </c>
      <c r="B2037" s="110">
        <v>770</v>
      </c>
      <c r="C2037" s="110">
        <v>238</v>
      </c>
      <c r="D2037" s="110">
        <v>30.9</v>
      </c>
      <c r="E2037" s="110">
        <v>47.9</v>
      </c>
      <c r="F2037" s="110">
        <v>78</v>
      </c>
      <c r="G2037" s="110">
        <v>10.1</v>
      </c>
      <c r="H2037" s="110">
        <v>53.8</v>
      </c>
      <c r="I2037" s="110">
        <v>179</v>
      </c>
      <c r="J2037" s="110">
        <v>23.2</v>
      </c>
      <c r="K2037" s="110">
        <v>46.9</v>
      </c>
      <c r="L2037" s="110">
        <v>169</v>
      </c>
      <c r="M2037" s="110">
        <v>21.9</v>
      </c>
      <c r="N2037" s="110">
        <v>58.6</v>
      </c>
      <c r="O2037" s="110">
        <v>106</v>
      </c>
      <c r="P2037" s="110">
        <v>13.8</v>
      </c>
      <c r="Q2037" s="110">
        <v>53.8</v>
      </c>
    </row>
    <row r="2038" spans="1:17" ht="25.5" x14ac:dyDescent="0.2">
      <c r="A2038" s="108" t="s">
        <v>2893</v>
      </c>
      <c r="B2038" s="110">
        <v>45</v>
      </c>
      <c r="C2038" s="110">
        <v>6</v>
      </c>
      <c r="D2038" s="110">
        <v>13.3</v>
      </c>
      <c r="E2038" s="110">
        <v>83.3</v>
      </c>
      <c r="F2038" s="110">
        <v>3</v>
      </c>
      <c r="G2038" s="110">
        <v>6.7</v>
      </c>
      <c r="H2038" s="110">
        <v>66.7</v>
      </c>
      <c r="I2038" s="110">
        <v>11</v>
      </c>
      <c r="J2038" s="110">
        <v>24.4</v>
      </c>
      <c r="K2038" s="110">
        <v>54.5</v>
      </c>
      <c r="L2038" s="110">
        <v>16</v>
      </c>
      <c r="M2038" s="110">
        <v>35.6</v>
      </c>
      <c r="N2038" s="110">
        <v>62.5</v>
      </c>
      <c r="O2038" s="110">
        <v>9</v>
      </c>
      <c r="P2038" s="110">
        <v>20</v>
      </c>
      <c r="Q2038" s="110">
        <v>66.7</v>
      </c>
    </row>
    <row r="2039" spans="1:17" ht="25.5" x14ac:dyDescent="0.2">
      <c r="A2039" s="108" t="s">
        <v>2894</v>
      </c>
      <c r="B2039" s="110">
        <v>628</v>
      </c>
      <c r="C2039" s="110">
        <v>123</v>
      </c>
      <c r="D2039" s="110">
        <v>19.600000000000001</v>
      </c>
      <c r="E2039" s="110">
        <v>54.5</v>
      </c>
      <c r="F2039" s="110">
        <v>51</v>
      </c>
      <c r="G2039" s="110">
        <v>8.1</v>
      </c>
      <c r="H2039" s="110">
        <v>33.299999999999997</v>
      </c>
      <c r="I2039" s="110">
        <v>145</v>
      </c>
      <c r="J2039" s="110">
        <v>23.1</v>
      </c>
      <c r="K2039" s="110">
        <v>49.7</v>
      </c>
      <c r="L2039" s="110">
        <v>197</v>
      </c>
      <c r="M2039" s="110">
        <v>31.4</v>
      </c>
      <c r="N2039" s="110">
        <v>48.7</v>
      </c>
      <c r="O2039" s="110">
        <v>112</v>
      </c>
      <c r="P2039" s="110">
        <v>17.8</v>
      </c>
      <c r="Q2039" s="110">
        <v>53.6</v>
      </c>
    </row>
    <row r="2040" spans="1:17" ht="25.5" x14ac:dyDescent="0.2">
      <c r="A2040" s="108" t="s">
        <v>2895</v>
      </c>
      <c r="B2040" s="109">
        <v>3792</v>
      </c>
      <c r="C2040" s="109">
        <v>1168</v>
      </c>
      <c r="D2040" s="110">
        <v>30.8</v>
      </c>
      <c r="E2040" s="110">
        <v>48.6</v>
      </c>
      <c r="F2040" s="110">
        <v>225</v>
      </c>
      <c r="G2040" s="110">
        <v>5.9</v>
      </c>
      <c r="H2040" s="110">
        <v>47.1</v>
      </c>
      <c r="I2040" s="109">
        <v>1135</v>
      </c>
      <c r="J2040" s="110">
        <v>29.9</v>
      </c>
      <c r="K2040" s="110">
        <v>50</v>
      </c>
      <c r="L2040" s="110">
        <v>984</v>
      </c>
      <c r="M2040" s="110">
        <v>25.9</v>
      </c>
      <c r="N2040" s="110">
        <v>48</v>
      </c>
      <c r="O2040" s="110">
        <v>280</v>
      </c>
      <c r="P2040" s="110">
        <v>7.4</v>
      </c>
      <c r="Q2040" s="110">
        <v>53.9</v>
      </c>
    </row>
    <row r="2041" spans="1:17" ht="25.5" x14ac:dyDescent="0.2">
      <c r="A2041" s="108" t="s">
        <v>2896</v>
      </c>
      <c r="B2041" s="110">
        <v>369</v>
      </c>
      <c r="C2041" s="110">
        <v>95</v>
      </c>
      <c r="D2041" s="110">
        <v>25.7</v>
      </c>
      <c r="E2041" s="110">
        <v>44.2</v>
      </c>
      <c r="F2041" s="110">
        <v>18</v>
      </c>
      <c r="G2041" s="110">
        <v>4.9000000000000004</v>
      </c>
      <c r="H2041" s="110">
        <v>55.6</v>
      </c>
      <c r="I2041" s="110">
        <v>79</v>
      </c>
      <c r="J2041" s="110">
        <v>21.4</v>
      </c>
      <c r="K2041" s="110">
        <v>49.4</v>
      </c>
      <c r="L2041" s="110">
        <v>113</v>
      </c>
      <c r="M2041" s="110">
        <v>30.6</v>
      </c>
      <c r="N2041" s="110">
        <v>45.1</v>
      </c>
      <c r="O2041" s="110">
        <v>64</v>
      </c>
      <c r="P2041" s="110">
        <v>17.3</v>
      </c>
      <c r="Q2041" s="110">
        <v>53.1</v>
      </c>
    </row>
    <row r="2042" spans="1:17" ht="25.5" x14ac:dyDescent="0.2">
      <c r="A2042" s="108" t="s">
        <v>2897</v>
      </c>
      <c r="B2042" s="109">
        <v>23089</v>
      </c>
      <c r="C2042" s="109">
        <v>6221</v>
      </c>
      <c r="D2042" s="110">
        <v>26.9</v>
      </c>
      <c r="E2042" s="110">
        <v>48.1</v>
      </c>
      <c r="F2042" s="109">
        <v>1994</v>
      </c>
      <c r="G2042" s="110">
        <v>8.6</v>
      </c>
      <c r="H2042" s="110">
        <v>45.7</v>
      </c>
      <c r="I2042" s="109">
        <v>6264</v>
      </c>
      <c r="J2042" s="110">
        <v>27.1</v>
      </c>
      <c r="K2042" s="110">
        <v>51.6</v>
      </c>
      <c r="L2042" s="109">
        <v>7055</v>
      </c>
      <c r="M2042" s="110">
        <v>30.6</v>
      </c>
      <c r="N2042" s="110">
        <v>49.8</v>
      </c>
      <c r="O2042" s="109">
        <v>1555</v>
      </c>
      <c r="P2042" s="110">
        <v>6.7</v>
      </c>
      <c r="Q2042" s="110">
        <v>54.7</v>
      </c>
    </row>
    <row r="2043" spans="1:17" ht="25.5" x14ac:dyDescent="0.2">
      <c r="A2043" s="108" t="s">
        <v>2898</v>
      </c>
      <c r="B2043" s="110">
        <v>270</v>
      </c>
      <c r="C2043" s="110">
        <v>65</v>
      </c>
      <c r="D2043" s="110">
        <v>24.1</v>
      </c>
      <c r="E2043" s="110">
        <v>52.3</v>
      </c>
      <c r="F2043" s="110">
        <v>23</v>
      </c>
      <c r="G2043" s="110">
        <v>8.5</v>
      </c>
      <c r="H2043" s="110">
        <v>39.1</v>
      </c>
      <c r="I2043" s="110">
        <v>64</v>
      </c>
      <c r="J2043" s="110">
        <v>23.7</v>
      </c>
      <c r="K2043" s="110">
        <v>40.6</v>
      </c>
      <c r="L2043" s="110">
        <v>58</v>
      </c>
      <c r="M2043" s="110">
        <v>21.5</v>
      </c>
      <c r="N2043" s="110">
        <v>51.7</v>
      </c>
      <c r="O2043" s="110">
        <v>60</v>
      </c>
      <c r="P2043" s="110">
        <v>22.2</v>
      </c>
      <c r="Q2043" s="110">
        <v>58.3</v>
      </c>
    </row>
    <row r="2044" spans="1:17" ht="25.5" x14ac:dyDescent="0.2">
      <c r="A2044" s="108" t="s">
        <v>2899</v>
      </c>
      <c r="B2044" s="109">
        <v>22952</v>
      </c>
      <c r="C2044" s="109">
        <v>6934</v>
      </c>
      <c r="D2044" s="110">
        <v>30.2</v>
      </c>
      <c r="E2044" s="110">
        <v>49.4</v>
      </c>
      <c r="F2044" s="109">
        <v>1265</v>
      </c>
      <c r="G2044" s="110">
        <v>5.5</v>
      </c>
      <c r="H2044" s="110">
        <v>45.4</v>
      </c>
      <c r="I2044" s="109">
        <v>5591</v>
      </c>
      <c r="J2044" s="110">
        <v>24.4</v>
      </c>
      <c r="K2044" s="110">
        <v>52.7</v>
      </c>
      <c r="L2044" s="109">
        <v>7395</v>
      </c>
      <c r="M2044" s="110">
        <v>32.200000000000003</v>
      </c>
      <c r="N2044" s="110">
        <v>50.7</v>
      </c>
      <c r="O2044" s="109">
        <v>1767</v>
      </c>
      <c r="P2044" s="110">
        <v>7.7</v>
      </c>
      <c r="Q2044" s="110">
        <v>56.2</v>
      </c>
    </row>
    <row r="2045" spans="1:17" ht="25.5" x14ac:dyDescent="0.2">
      <c r="A2045" s="108" t="s">
        <v>2900</v>
      </c>
      <c r="B2045" s="109">
        <v>23770</v>
      </c>
      <c r="C2045" s="109">
        <v>7124</v>
      </c>
      <c r="D2045" s="110">
        <v>30</v>
      </c>
      <c r="E2045" s="110">
        <v>47.7</v>
      </c>
      <c r="F2045" s="109">
        <v>1646</v>
      </c>
      <c r="G2045" s="110">
        <v>6.9</v>
      </c>
      <c r="H2045" s="110">
        <v>48.8</v>
      </c>
      <c r="I2045" s="109">
        <v>7324</v>
      </c>
      <c r="J2045" s="110">
        <v>30.8</v>
      </c>
      <c r="K2045" s="110">
        <v>50.3</v>
      </c>
      <c r="L2045" s="109">
        <v>6117</v>
      </c>
      <c r="M2045" s="110">
        <v>25.7</v>
      </c>
      <c r="N2045" s="110">
        <v>51.4</v>
      </c>
      <c r="O2045" s="109">
        <v>1559</v>
      </c>
      <c r="P2045" s="110">
        <v>6.6</v>
      </c>
      <c r="Q2045" s="110">
        <v>57.9</v>
      </c>
    </row>
    <row r="2046" spans="1:17" ht="25.5" x14ac:dyDescent="0.2">
      <c r="A2046" s="108" t="s">
        <v>2901</v>
      </c>
      <c r="B2046" s="109">
        <v>2779</v>
      </c>
      <c r="C2046" s="110">
        <v>795</v>
      </c>
      <c r="D2046" s="110">
        <v>28.6</v>
      </c>
      <c r="E2046" s="110">
        <v>49.9</v>
      </c>
      <c r="F2046" s="110">
        <v>161</v>
      </c>
      <c r="G2046" s="110">
        <v>5.8</v>
      </c>
      <c r="H2046" s="110">
        <v>55.3</v>
      </c>
      <c r="I2046" s="110">
        <v>739</v>
      </c>
      <c r="J2046" s="110">
        <v>26.6</v>
      </c>
      <c r="K2046" s="110">
        <v>51.6</v>
      </c>
      <c r="L2046" s="110">
        <v>615</v>
      </c>
      <c r="M2046" s="110">
        <v>22.1</v>
      </c>
      <c r="N2046" s="110">
        <v>53.2</v>
      </c>
      <c r="O2046" s="110">
        <v>469</v>
      </c>
      <c r="P2046" s="110">
        <v>16.899999999999999</v>
      </c>
      <c r="Q2046" s="110">
        <v>61</v>
      </c>
    </row>
    <row r="2047" spans="1:17" ht="51" x14ac:dyDescent="0.2">
      <c r="A2047" s="108" t="s">
        <v>2902</v>
      </c>
      <c r="B2047" s="110">
        <v>114</v>
      </c>
      <c r="C2047" s="110">
        <v>12</v>
      </c>
      <c r="D2047" s="110">
        <v>10.5</v>
      </c>
      <c r="E2047" s="110">
        <v>50</v>
      </c>
      <c r="F2047" s="110">
        <v>1</v>
      </c>
      <c r="G2047" s="110">
        <v>0.9</v>
      </c>
      <c r="H2047" s="110">
        <v>0</v>
      </c>
      <c r="I2047" s="110">
        <v>18</v>
      </c>
      <c r="J2047" s="110">
        <v>15.8</v>
      </c>
      <c r="K2047" s="110">
        <v>44.4</v>
      </c>
      <c r="L2047" s="110">
        <v>50</v>
      </c>
      <c r="M2047" s="110">
        <v>43.9</v>
      </c>
      <c r="N2047" s="110">
        <v>50</v>
      </c>
      <c r="O2047" s="110">
        <v>33</v>
      </c>
      <c r="P2047" s="110">
        <v>28.9</v>
      </c>
      <c r="Q2047" s="110">
        <v>51.5</v>
      </c>
    </row>
    <row r="2048" spans="1:17" ht="25.5" x14ac:dyDescent="0.2">
      <c r="A2048" s="108" t="s">
        <v>2903</v>
      </c>
      <c r="B2048" s="109">
        <v>4967</v>
      </c>
      <c r="C2048" s="109">
        <v>1128</v>
      </c>
      <c r="D2048" s="110">
        <v>22.7</v>
      </c>
      <c r="E2048" s="110">
        <v>48.3</v>
      </c>
      <c r="F2048" s="110">
        <v>318</v>
      </c>
      <c r="G2048" s="110">
        <v>6.4</v>
      </c>
      <c r="H2048" s="110">
        <v>45.6</v>
      </c>
      <c r="I2048" s="109">
        <v>1136</v>
      </c>
      <c r="J2048" s="110">
        <v>22.9</v>
      </c>
      <c r="K2048" s="110">
        <v>50.1</v>
      </c>
      <c r="L2048" s="109">
        <v>1380</v>
      </c>
      <c r="M2048" s="110">
        <v>27.8</v>
      </c>
      <c r="N2048" s="110">
        <v>49.9</v>
      </c>
      <c r="O2048" s="109">
        <v>1005</v>
      </c>
      <c r="P2048" s="110">
        <v>20.2</v>
      </c>
      <c r="Q2048" s="110">
        <v>61.3</v>
      </c>
    </row>
    <row r="2049" spans="1:17" ht="25.5" x14ac:dyDescent="0.2">
      <c r="A2049" s="108" t="s">
        <v>2904</v>
      </c>
      <c r="B2049" s="109">
        <v>4976</v>
      </c>
      <c r="C2049" s="109">
        <v>1111</v>
      </c>
      <c r="D2049" s="110">
        <v>22.3</v>
      </c>
      <c r="E2049" s="110">
        <v>46.4</v>
      </c>
      <c r="F2049" s="110">
        <v>367</v>
      </c>
      <c r="G2049" s="110">
        <v>7.4</v>
      </c>
      <c r="H2049" s="110">
        <v>51.2</v>
      </c>
      <c r="I2049" s="109">
        <v>1225</v>
      </c>
      <c r="J2049" s="110">
        <v>24.6</v>
      </c>
      <c r="K2049" s="110">
        <v>47.5</v>
      </c>
      <c r="L2049" s="109">
        <v>1377</v>
      </c>
      <c r="M2049" s="110">
        <v>27.7</v>
      </c>
      <c r="N2049" s="110">
        <v>47.9</v>
      </c>
      <c r="O2049" s="110">
        <v>896</v>
      </c>
      <c r="P2049" s="110">
        <v>18</v>
      </c>
      <c r="Q2049" s="110">
        <v>59.8</v>
      </c>
    </row>
    <row r="2050" spans="1:17" ht="25.5" x14ac:dyDescent="0.2">
      <c r="A2050" s="108" t="s">
        <v>2905</v>
      </c>
      <c r="B2050" s="110">
        <v>400</v>
      </c>
      <c r="C2050" s="110">
        <v>64</v>
      </c>
      <c r="D2050" s="110">
        <v>16</v>
      </c>
      <c r="E2050" s="110">
        <v>56.3</v>
      </c>
      <c r="F2050" s="110">
        <v>13</v>
      </c>
      <c r="G2050" s="110">
        <v>3.3</v>
      </c>
      <c r="H2050" s="110">
        <v>61.5</v>
      </c>
      <c r="I2050" s="110">
        <v>72</v>
      </c>
      <c r="J2050" s="110">
        <v>18</v>
      </c>
      <c r="K2050" s="110">
        <v>43.1</v>
      </c>
      <c r="L2050" s="110">
        <v>113</v>
      </c>
      <c r="M2050" s="110">
        <v>28.3</v>
      </c>
      <c r="N2050" s="110">
        <v>52.2</v>
      </c>
      <c r="O2050" s="110">
        <v>138</v>
      </c>
      <c r="P2050" s="110">
        <v>34.5</v>
      </c>
      <c r="Q2050" s="110">
        <v>58</v>
      </c>
    </row>
    <row r="2051" spans="1:17" ht="38.25" x14ac:dyDescent="0.2">
      <c r="A2051" s="108" t="s">
        <v>2906</v>
      </c>
      <c r="B2051" s="109">
        <v>4918</v>
      </c>
      <c r="C2051" s="109">
        <v>1053</v>
      </c>
      <c r="D2051" s="110">
        <v>21.4</v>
      </c>
      <c r="E2051" s="110">
        <v>50.1</v>
      </c>
      <c r="F2051" s="110">
        <v>408</v>
      </c>
      <c r="G2051" s="110">
        <v>8.3000000000000007</v>
      </c>
      <c r="H2051" s="110">
        <v>51.2</v>
      </c>
      <c r="I2051" s="109">
        <v>1251</v>
      </c>
      <c r="J2051" s="110">
        <v>25.4</v>
      </c>
      <c r="K2051" s="110">
        <v>49.2</v>
      </c>
      <c r="L2051" s="109">
        <v>1615</v>
      </c>
      <c r="M2051" s="110">
        <v>32.799999999999997</v>
      </c>
      <c r="N2051" s="110">
        <v>50.5</v>
      </c>
      <c r="O2051" s="110">
        <v>591</v>
      </c>
      <c r="P2051" s="110">
        <v>12</v>
      </c>
      <c r="Q2051" s="110">
        <v>57.2</v>
      </c>
    </row>
    <row r="2052" spans="1:17" ht="25.5" x14ac:dyDescent="0.2">
      <c r="A2052" s="108" t="s">
        <v>2907</v>
      </c>
      <c r="B2052" s="109">
        <v>1360</v>
      </c>
      <c r="C2052" s="110">
        <v>311</v>
      </c>
      <c r="D2052" s="110">
        <v>22.9</v>
      </c>
      <c r="E2052" s="110">
        <v>47.3</v>
      </c>
      <c r="F2052" s="110">
        <v>87</v>
      </c>
      <c r="G2052" s="110">
        <v>6.4</v>
      </c>
      <c r="H2052" s="110">
        <v>54</v>
      </c>
      <c r="I2052" s="110">
        <v>284</v>
      </c>
      <c r="J2052" s="110">
        <v>20.9</v>
      </c>
      <c r="K2052" s="110">
        <v>46.5</v>
      </c>
      <c r="L2052" s="110">
        <v>314</v>
      </c>
      <c r="M2052" s="110">
        <v>23.1</v>
      </c>
      <c r="N2052" s="110">
        <v>52.9</v>
      </c>
      <c r="O2052" s="110">
        <v>364</v>
      </c>
      <c r="P2052" s="110">
        <v>26.8</v>
      </c>
      <c r="Q2052" s="110">
        <v>60.4</v>
      </c>
    </row>
    <row r="2053" spans="1:17" ht="25.5" x14ac:dyDescent="0.2">
      <c r="A2053" s="108" t="s">
        <v>2908</v>
      </c>
      <c r="B2053" s="110">
        <v>548</v>
      </c>
      <c r="C2053" s="110">
        <v>163</v>
      </c>
      <c r="D2053" s="110">
        <v>29.7</v>
      </c>
      <c r="E2053" s="110">
        <v>40.5</v>
      </c>
      <c r="F2053" s="110">
        <v>27</v>
      </c>
      <c r="G2053" s="110">
        <v>4.9000000000000004</v>
      </c>
      <c r="H2053" s="110">
        <v>40.700000000000003</v>
      </c>
      <c r="I2053" s="110">
        <v>162</v>
      </c>
      <c r="J2053" s="110">
        <v>29.6</v>
      </c>
      <c r="K2053" s="110">
        <v>45.7</v>
      </c>
      <c r="L2053" s="110">
        <v>148</v>
      </c>
      <c r="M2053" s="110">
        <v>27</v>
      </c>
      <c r="N2053" s="110">
        <v>43.9</v>
      </c>
      <c r="O2053" s="110">
        <v>48</v>
      </c>
      <c r="P2053" s="110">
        <v>8.8000000000000007</v>
      </c>
      <c r="Q2053" s="110">
        <v>62.5</v>
      </c>
    </row>
    <row r="2054" spans="1:17" ht="25.5" x14ac:dyDescent="0.2">
      <c r="A2054" s="108" t="s">
        <v>2909</v>
      </c>
      <c r="B2054" s="110">
        <v>681</v>
      </c>
      <c r="C2054" s="110">
        <v>135</v>
      </c>
      <c r="D2054" s="110">
        <v>19.8</v>
      </c>
      <c r="E2054" s="110">
        <v>45.2</v>
      </c>
      <c r="F2054" s="110">
        <v>40</v>
      </c>
      <c r="G2054" s="110">
        <v>5.9</v>
      </c>
      <c r="H2054" s="110">
        <v>45</v>
      </c>
      <c r="I2054" s="110">
        <v>132</v>
      </c>
      <c r="J2054" s="110">
        <v>19.399999999999999</v>
      </c>
      <c r="K2054" s="110">
        <v>51.5</v>
      </c>
      <c r="L2054" s="110">
        <v>168</v>
      </c>
      <c r="M2054" s="110">
        <v>24.7</v>
      </c>
      <c r="N2054" s="110">
        <v>49.4</v>
      </c>
      <c r="O2054" s="110">
        <v>206</v>
      </c>
      <c r="P2054" s="110">
        <v>30.2</v>
      </c>
      <c r="Q2054" s="110">
        <v>59.2</v>
      </c>
    </row>
    <row r="2055" spans="1:17" ht="25.5" x14ac:dyDescent="0.2">
      <c r="A2055" s="108" t="s">
        <v>2910</v>
      </c>
      <c r="B2055" s="110">
        <v>863</v>
      </c>
      <c r="C2055" s="110">
        <v>194</v>
      </c>
      <c r="D2055" s="110">
        <v>22.5</v>
      </c>
      <c r="E2055" s="110">
        <v>49</v>
      </c>
      <c r="F2055" s="110">
        <v>60</v>
      </c>
      <c r="G2055" s="110">
        <v>7</v>
      </c>
      <c r="H2055" s="110">
        <v>51.7</v>
      </c>
      <c r="I2055" s="110">
        <v>190</v>
      </c>
      <c r="J2055" s="110">
        <v>22</v>
      </c>
      <c r="K2055" s="110">
        <v>47.4</v>
      </c>
      <c r="L2055" s="110">
        <v>204</v>
      </c>
      <c r="M2055" s="110">
        <v>23.6</v>
      </c>
      <c r="N2055" s="110">
        <v>46.6</v>
      </c>
      <c r="O2055" s="110">
        <v>215</v>
      </c>
      <c r="P2055" s="110">
        <v>24.9</v>
      </c>
      <c r="Q2055" s="110">
        <v>59.5</v>
      </c>
    </row>
    <row r="2056" spans="1:17" ht="38.25" x14ac:dyDescent="0.2">
      <c r="A2056" s="108" t="s">
        <v>2911</v>
      </c>
      <c r="B2056" s="110">
        <v>706</v>
      </c>
      <c r="C2056" s="110">
        <v>179</v>
      </c>
      <c r="D2056" s="110">
        <v>25.4</v>
      </c>
      <c r="E2056" s="110">
        <v>45.3</v>
      </c>
      <c r="F2056" s="110">
        <v>59</v>
      </c>
      <c r="G2056" s="110">
        <v>8.4</v>
      </c>
      <c r="H2056" s="110">
        <v>55.9</v>
      </c>
      <c r="I2056" s="110">
        <v>172</v>
      </c>
      <c r="J2056" s="110">
        <v>24.4</v>
      </c>
      <c r="K2056" s="110">
        <v>46.5</v>
      </c>
      <c r="L2056" s="110">
        <v>195</v>
      </c>
      <c r="M2056" s="110">
        <v>27.6</v>
      </c>
      <c r="N2056" s="110">
        <v>50.8</v>
      </c>
      <c r="O2056" s="110">
        <v>101</v>
      </c>
      <c r="P2056" s="110">
        <v>14.3</v>
      </c>
      <c r="Q2056" s="110">
        <v>55.4</v>
      </c>
    </row>
    <row r="2057" spans="1:17" ht="25.5" x14ac:dyDescent="0.2">
      <c r="A2057" s="108" t="s">
        <v>2912</v>
      </c>
      <c r="B2057" s="110">
        <v>545</v>
      </c>
      <c r="C2057" s="110">
        <v>165</v>
      </c>
      <c r="D2057" s="110">
        <v>30.3</v>
      </c>
      <c r="E2057" s="110">
        <v>50.3</v>
      </c>
      <c r="F2057" s="110">
        <v>38</v>
      </c>
      <c r="G2057" s="110">
        <v>7</v>
      </c>
      <c r="H2057" s="110">
        <v>47.4</v>
      </c>
      <c r="I2057" s="110">
        <v>195</v>
      </c>
      <c r="J2057" s="110">
        <v>35.799999999999997</v>
      </c>
      <c r="K2057" s="110">
        <v>52.8</v>
      </c>
      <c r="L2057" s="110">
        <v>101</v>
      </c>
      <c r="M2057" s="110">
        <v>18.5</v>
      </c>
      <c r="N2057" s="110">
        <v>46.5</v>
      </c>
      <c r="O2057" s="110">
        <v>46</v>
      </c>
      <c r="P2057" s="110">
        <v>8.4</v>
      </c>
      <c r="Q2057" s="110">
        <v>58.7</v>
      </c>
    </row>
    <row r="2058" spans="1:17" ht="25.5" x14ac:dyDescent="0.2">
      <c r="A2058" s="108" t="s">
        <v>2913</v>
      </c>
      <c r="B2058" s="110">
        <v>518</v>
      </c>
      <c r="C2058" s="110">
        <v>106</v>
      </c>
      <c r="D2058" s="110">
        <v>20.5</v>
      </c>
      <c r="E2058" s="110">
        <v>42.5</v>
      </c>
      <c r="F2058" s="110">
        <v>24</v>
      </c>
      <c r="G2058" s="110">
        <v>4.5999999999999996</v>
      </c>
      <c r="H2058" s="110">
        <v>58.3</v>
      </c>
      <c r="I2058" s="110">
        <v>96</v>
      </c>
      <c r="J2058" s="110">
        <v>18.5</v>
      </c>
      <c r="K2058" s="110">
        <v>51</v>
      </c>
      <c r="L2058" s="110">
        <v>119</v>
      </c>
      <c r="M2058" s="110">
        <v>23</v>
      </c>
      <c r="N2058" s="110">
        <v>53.8</v>
      </c>
      <c r="O2058" s="110">
        <v>173</v>
      </c>
      <c r="P2058" s="110">
        <v>33.4</v>
      </c>
      <c r="Q2058" s="110">
        <v>70.5</v>
      </c>
    </row>
    <row r="2059" spans="1:17" ht="25.5" x14ac:dyDescent="0.2">
      <c r="A2059" s="108" t="s">
        <v>2914</v>
      </c>
      <c r="B2059" s="109">
        <v>1735</v>
      </c>
      <c r="C2059" s="110">
        <v>490</v>
      </c>
      <c r="D2059" s="110">
        <v>28.2</v>
      </c>
      <c r="E2059" s="110">
        <v>50</v>
      </c>
      <c r="F2059" s="110">
        <v>151</v>
      </c>
      <c r="G2059" s="110">
        <v>8.6999999999999993</v>
      </c>
      <c r="H2059" s="110">
        <v>58.9</v>
      </c>
      <c r="I2059" s="110">
        <v>619</v>
      </c>
      <c r="J2059" s="110">
        <v>35.700000000000003</v>
      </c>
      <c r="K2059" s="110">
        <v>48.1</v>
      </c>
      <c r="L2059" s="110">
        <v>301</v>
      </c>
      <c r="M2059" s="110">
        <v>17.3</v>
      </c>
      <c r="N2059" s="110">
        <v>50.5</v>
      </c>
      <c r="O2059" s="110">
        <v>174</v>
      </c>
      <c r="P2059" s="110">
        <v>10</v>
      </c>
      <c r="Q2059" s="110">
        <v>52.9</v>
      </c>
    </row>
    <row r="2060" spans="1:17" ht="25.5" x14ac:dyDescent="0.2">
      <c r="A2060" s="108" t="s">
        <v>2915</v>
      </c>
      <c r="B2060" s="110">
        <v>153</v>
      </c>
      <c r="C2060" s="110">
        <v>38</v>
      </c>
      <c r="D2060" s="110">
        <v>24.8</v>
      </c>
      <c r="E2060" s="110">
        <v>50</v>
      </c>
      <c r="F2060" s="110">
        <v>5</v>
      </c>
      <c r="G2060" s="110">
        <v>3.3</v>
      </c>
      <c r="H2060" s="110">
        <v>20</v>
      </c>
      <c r="I2060" s="110">
        <v>39</v>
      </c>
      <c r="J2060" s="110">
        <v>25.5</v>
      </c>
      <c r="K2060" s="110">
        <v>46.2</v>
      </c>
      <c r="L2060" s="110">
        <v>48</v>
      </c>
      <c r="M2060" s="110">
        <v>31.4</v>
      </c>
      <c r="N2060" s="110">
        <v>45.8</v>
      </c>
      <c r="O2060" s="110">
        <v>23</v>
      </c>
      <c r="P2060" s="110">
        <v>15</v>
      </c>
      <c r="Q2060" s="110">
        <v>47.8</v>
      </c>
    </row>
    <row r="2061" spans="1:17" ht="25.5" x14ac:dyDescent="0.2">
      <c r="A2061" s="108" t="s">
        <v>2916</v>
      </c>
      <c r="B2061" s="110">
        <v>719</v>
      </c>
      <c r="C2061" s="110">
        <v>198</v>
      </c>
      <c r="D2061" s="110">
        <v>27.5</v>
      </c>
      <c r="E2061" s="110">
        <v>49</v>
      </c>
      <c r="F2061" s="110">
        <v>45</v>
      </c>
      <c r="G2061" s="110">
        <v>6.3</v>
      </c>
      <c r="H2061" s="110">
        <v>48.9</v>
      </c>
      <c r="I2061" s="110">
        <v>180</v>
      </c>
      <c r="J2061" s="110">
        <v>25</v>
      </c>
      <c r="K2061" s="110">
        <v>51.7</v>
      </c>
      <c r="L2061" s="110">
        <v>214</v>
      </c>
      <c r="M2061" s="110">
        <v>29.8</v>
      </c>
      <c r="N2061" s="110">
        <v>49.5</v>
      </c>
      <c r="O2061" s="110">
        <v>82</v>
      </c>
      <c r="P2061" s="110">
        <v>11.4</v>
      </c>
      <c r="Q2061" s="110">
        <v>51.2</v>
      </c>
    </row>
    <row r="2062" spans="1:17" ht="25.5" x14ac:dyDescent="0.2">
      <c r="A2062" s="108" t="s">
        <v>2917</v>
      </c>
      <c r="B2062" s="110">
        <v>267</v>
      </c>
      <c r="C2062" s="110">
        <v>83</v>
      </c>
      <c r="D2062" s="110">
        <v>31.1</v>
      </c>
      <c r="E2062" s="110">
        <v>50.6</v>
      </c>
      <c r="F2062" s="110">
        <v>17</v>
      </c>
      <c r="G2062" s="110">
        <v>6.4</v>
      </c>
      <c r="H2062" s="110">
        <v>29.4</v>
      </c>
      <c r="I2062" s="110">
        <v>71</v>
      </c>
      <c r="J2062" s="110">
        <v>26.6</v>
      </c>
      <c r="K2062" s="110">
        <v>46.5</v>
      </c>
      <c r="L2062" s="110">
        <v>67</v>
      </c>
      <c r="M2062" s="110">
        <v>25.1</v>
      </c>
      <c r="N2062" s="110">
        <v>52.2</v>
      </c>
      <c r="O2062" s="110">
        <v>29</v>
      </c>
      <c r="P2062" s="110">
        <v>10.9</v>
      </c>
      <c r="Q2062" s="110">
        <v>51.7</v>
      </c>
    </row>
    <row r="2063" spans="1:17" ht="25.5" x14ac:dyDescent="0.2">
      <c r="A2063" s="108" t="s">
        <v>2918</v>
      </c>
      <c r="B2063" s="110">
        <v>449</v>
      </c>
      <c r="C2063" s="110">
        <v>104</v>
      </c>
      <c r="D2063" s="110">
        <v>23.2</v>
      </c>
      <c r="E2063" s="110">
        <v>51</v>
      </c>
      <c r="F2063" s="110">
        <v>29</v>
      </c>
      <c r="G2063" s="110">
        <v>6.5</v>
      </c>
      <c r="H2063" s="110">
        <v>37.9</v>
      </c>
      <c r="I2063" s="110">
        <v>98</v>
      </c>
      <c r="J2063" s="110">
        <v>21.8</v>
      </c>
      <c r="K2063" s="110">
        <v>49</v>
      </c>
      <c r="L2063" s="110">
        <v>117</v>
      </c>
      <c r="M2063" s="110">
        <v>26.1</v>
      </c>
      <c r="N2063" s="110">
        <v>50.4</v>
      </c>
      <c r="O2063" s="110">
        <v>101</v>
      </c>
      <c r="P2063" s="110">
        <v>22.5</v>
      </c>
      <c r="Q2063" s="110">
        <v>63.4</v>
      </c>
    </row>
    <row r="2064" spans="1:17" ht="25.5" x14ac:dyDescent="0.2">
      <c r="A2064" s="108" t="s">
        <v>2919</v>
      </c>
      <c r="B2064" s="110">
        <v>112</v>
      </c>
      <c r="C2064" s="110">
        <v>23</v>
      </c>
      <c r="D2064" s="110">
        <v>20.5</v>
      </c>
      <c r="E2064" s="110">
        <v>60.9</v>
      </c>
      <c r="F2064" s="110">
        <v>5</v>
      </c>
      <c r="G2064" s="110">
        <v>4.5</v>
      </c>
      <c r="H2064" s="110">
        <v>40</v>
      </c>
      <c r="I2064" s="110">
        <v>22</v>
      </c>
      <c r="J2064" s="110">
        <v>19.600000000000001</v>
      </c>
      <c r="K2064" s="110">
        <v>54.5</v>
      </c>
      <c r="L2064" s="110">
        <v>32</v>
      </c>
      <c r="M2064" s="110">
        <v>28.6</v>
      </c>
      <c r="N2064" s="110">
        <v>46.9</v>
      </c>
      <c r="O2064" s="110">
        <v>30</v>
      </c>
      <c r="P2064" s="110">
        <v>26.8</v>
      </c>
      <c r="Q2064" s="110">
        <v>43.3</v>
      </c>
    </row>
    <row r="2065" spans="1:17" ht="25.5" x14ac:dyDescent="0.2">
      <c r="A2065" s="108" t="s">
        <v>2920</v>
      </c>
      <c r="B2065" s="110">
        <v>164</v>
      </c>
      <c r="C2065" s="110">
        <v>38</v>
      </c>
      <c r="D2065" s="110">
        <v>23.2</v>
      </c>
      <c r="E2065" s="110">
        <v>42.1</v>
      </c>
      <c r="F2065" s="110">
        <v>18</v>
      </c>
      <c r="G2065" s="110">
        <v>11</v>
      </c>
      <c r="H2065" s="110">
        <v>33.299999999999997</v>
      </c>
      <c r="I2065" s="110">
        <v>32</v>
      </c>
      <c r="J2065" s="110">
        <v>19.5</v>
      </c>
      <c r="K2065" s="110">
        <v>43.8</v>
      </c>
      <c r="L2065" s="110">
        <v>56</v>
      </c>
      <c r="M2065" s="110">
        <v>34.1</v>
      </c>
      <c r="N2065" s="110">
        <v>39.299999999999997</v>
      </c>
      <c r="O2065" s="110">
        <v>20</v>
      </c>
      <c r="P2065" s="110">
        <v>12.2</v>
      </c>
      <c r="Q2065" s="110">
        <v>55</v>
      </c>
    </row>
    <row r="2066" spans="1:17" ht="25.5" x14ac:dyDescent="0.2">
      <c r="A2066" s="108" t="s">
        <v>2921</v>
      </c>
      <c r="B2066" s="109">
        <v>12124</v>
      </c>
      <c r="C2066" s="109">
        <v>3095</v>
      </c>
      <c r="D2066" s="110">
        <v>25.5</v>
      </c>
      <c r="E2066" s="110">
        <v>48</v>
      </c>
      <c r="F2066" s="109">
        <v>1066</v>
      </c>
      <c r="G2066" s="110">
        <v>8.8000000000000007</v>
      </c>
      <c r="H2066" s="110">
        <v>48</v>
      </c>
      <c r="I2066" s="109">
        <v>3082</v>
      </c>
      <c r="J2066" s="110">
        <v>25.4</v>
      </c>
      <c r="K2066" s="110">
        <v>50.4</v>
      </c>
      <c r="L2066" s="109">
        <v>3038</v>
      </c>
      <c r="M2066" s="110">
        <v>25.1</v>
      </c>
      <c r="N2066" s="110">
        <v>51.1</v>
      </c>
      <c r="O2066" s="109">
        <v>1843</v>
      </c>
      <c r="P2066" s="110">
        <v>15.2</v>
      </c>
      <c r="Q2066" s="110">
        <v>60.5</v>
      </c>
    </row>
    <row r="2067" spans="1:17" ht="25.5" x14ac:dyDescent="0.2">
      <c r="A2067" s="108" t="s">
        <v>2922</v>
      </c>
      <c r="B2067" s="110">
        <v>161</v>
      </c>
      <c r="C2067" s="110">
        <v>37</v>
      </c>
      <c r="D2067" s="110">
        <v>23</v>
      </c>
      <c r="E2067" s="110">
        <v>45.9</v>
      </c>
      <c r="F2067" s="110">
        <v>15</v>
      </c>
      <c r="G2067" s="110">
        <v>9.3000000000000007</v>
      </c>
      <c r="H2067" s="110">
        <v>33.299999999999997</v>
      </c>
      <c r="I2067" s="110">
        <v>47</v>
      </c>
      <c r="J2067" s="110">
        <v>29.2</v>
      </c>
      <c r="K2067" s="110">
        <v>38.299999999999997</v>
      </c>
      <c r="L2067" s="110">
        <v>46</v>
      </c>
      <c r="M2067" s="110">
        <v>28.6</v>
      </c>
      <c r="N2067" s="110">
        <v>45.7</v>
      </c>
      <c r="O2067" s="110">
        <v>16</v>
      </c>
      <c r="P2067" s="110">
        <v>9.9</v>
      </c>
      <c r="Q2067" s="110">
        <v>56.3</v>
      </c>
    </row>
    <row r="2068" spans="1:17" ht="25.5" x14ac:dyDescent="0.2">
      <c r="A2068" s="108" t="s">
        <v>2923</v>
      </c>
      <c r="B2068" s="110">
        <v>36</v>
      </c>
      <c r="C2068" s="110">
        <v>7</v>
      </c>
      <c r="D2068" s="110">
        <v>19.399999999999999</v>
      </c>
      <c r="E2068" s="110">
        <v>14.3</v>
      </c>
      <c r="F2068" s="110">
        <v>1</v>
      </c>
      <c r="G2068" s="110">
        <v>2.8</v>
      </c>
      <c r="H2068" s="110">
        <v>100</v>
      </c>
      <c r="I2068" s="110">
        <v>9</v>
      </c>
      <c r="J2068" s="110">
        <v>25</v>
      </c>
      <c r="K2068" s="110">
        <v>55.6</v>
      </c>
      <c r="L2068" s="110">
        <v>15</v>
      </c>
      <c r="M2068" s="110">
        <v>41.7</v>
      </c>
      <c r="N2068" s="110">
        <v>26.7</v>
      </c>
      <c r="O2068" s="110">
        <v>4</v>
      </c>
      <c r="P2068" s="110">
        <v>11.1</v>
      </c>
      <c r="Q2068" s="110">
        <v>50</v>
      </c>
    </row>
    <row r="2069" spans="1:17" ht="25.5" x14ac:dyDescent="0.2">
      <c r="A2069" s="108" t="s">
        <v>2924</v>
      </c>
      <c r="B2069" s="109">
        <v>2698</v>
      </c>
      <c r="C2069" s="110">
        <v>627</v>
      </c>
      <c r="D2069" s="110">
        <v>23.2</v>
      </c>
      <c r="E2069" s="110">
        <v>48.2</v>
      </c>
      <c r="F2069" s="110">
        <v>154</v>
      </c>
      <c r="G2069" s="110">
        <v>5.7</v>
      </c>
      <c r="H2069" s="110">
        <v>44.2</v>
      </c>
      <c r="I2069" s="110">
        <v>531</v>
      </c>
      <c r="J2069" s="110">
        <v>19.7</v>
      </c>
      <c r="K2069" s="110">
        <v>51.6</v>
      </c>
      <c r="L2069" s="110">
        <v>947</v>
      </c>
      <c r="M2069" s="110">
        <v>35.1</v>
      </c>
      <c r="N2069" s="110">
        <v>50.4</v>
      </c>
      <c r="O2069" s="110">
        <v>439</v>
      </c>
      <c r="P2069" s="110">
        <v>16.3</v>
      </c>
      <c r="Q2069" s="110">
        <v>50.1</v>
      </c>
    </row>
    <row r="2070" spans="1:17" ht="25.5" x14ac:dyDescent="0.2">
      <c r="A2070" s="108" t="s">
        <v>2925</v>
      </c>
      <c r="B2070" s="109">
        <v>2694</v>
      </c>
      <c r="C2070" s="110">
        <v>856</v>
      </c>
      <c r="D2070" s="110">
        <v>31.8</v>
      </c>
      <c r="E2070" s="110">
        <v>50.4</v>
      </c>
      <c r="F2070" s="110">
        <v>187</v>
      </c>
      <c r="G2070" s="110">
        <v>6.9</v>
      </c>
      <c r="H2070" s="110">
        <v>47.6</v>
      </c>
      <c r="I2070" s="110">
        <v>688</v>
      </c>
      <c r="J2070" s="110">
        <v>25.5</v>
      </c>
      <c r="K2070" s="110">
        <v>47.8</v>
      </c>
      <c r="L2070" s="110">
        <v>554</v>
      </c>
      <c r="M2070" s="110">
        <v>20.6</v>
      </c>
      <c r="N2070" s="110">
        <v>52</v>
      </c>
      <c r="O2070" s="110">
        <v>409</v>
      </c>
      <c r="P2070" s="110">
        <v>15.2</v>
      </c>
      <c r="Q2070" s="110">
        <v>61.9</v>
      </c>
    </row>
    <row r="2071" spans="1:17" ht="38.25" x14ac:dyDescent="0.2">
      <c r="A2071" s="108" t="s">
        <v>2926</v>
      </c>
      <c r="B2071" s="109">
        <v>4025</v>
      </c>
      <c r="C2071" s="109">
        <v>1114</v>
      </c>
      <c r="D2071" s="110">
        <v>27.7</v>
      </c>
      <c r="E2071" s="110">
        <v>48.2</v>
      </c>
      <c r="F2071" s="110">
        <v>262</v>
      </c>
      <c r="G2071" s="110">
        <v>6.5</v>
      </c>
      <c r="H2071" s="110">
        <v>46.6</v>
      </c>
      <c r="I2071" s="109">
        <v>1064</v>
      </c>
      <c r="J2071" s="110">
        <v>26.4</v>
      </c>
      <c r="K2071" s="110">
        <v>51.3</v>
      </c>
      <c r="L2071" s="110">
        <v>822</v>
      </c>
      <c r="M2071" s="110">
        <v>20.399999999999999</v>
      </c>
      <c r="N2071" s="110">
        <v>50.9</v>
      </c>
      <c r="O2071" s="110">
        <v>763</v>
      </c>
      <c r="P2071" s="110">
        <v>19</v>
      </c>
      <c r="Q2071" s="110">
        <v>60</v>
      </c>
    </row>
    <row r="2072" spans="1:17" ht="25.5" x14ac:dyDescent="0.2">
      <c r="A2072" s="108" t="s">
        <v>2927</v>
      </c>
      <c r="B2072" s="109">
        <v>1970</v>
      </c>
      <c r="C2072" s="110">
        <v>509</v>
      </c>
      <c r="D2072" s="110">
        <v>25.8</v>
      </c>
      <c r="E2072" s="110">
        <v>47.5</v>
      </c>
      <c r="F2072" s="110">
        <v>154</v>
      </c>
      <c r="G2072" s="110">
        <v>7.8</v>
      </c>
      <c r="H2072" s="110">
        <v>45.5</v>
      </c>
      <c r="I2072" s="110">
        <v>482</v>
      </c>
      <c r="J2072" s="110">
        <v>24.5</v>
      </c>
      <c r="K2072" s="110">
        <v>49</v>
      </c>
      <c r="L2072" s="110">
        <v>535</v>
      </c>
      <c r="M2072" s="110">
        <v>27.2</v>
      </c>
      <c r="N2072" s="110">
        <v>50.3</v>
      </c>
      <c r="O2072" s="110">
        <v>290</v>
      </c>
      <c r="P2072" s="110">
        <v>14.7</v>
      </c>
      <c r="Q2072" s="110">
        <v>51.7</v>
      </c>
    </row>
    <row r="2073" spans="1:17" ht="25.5" x14ac:dyDescent="0.2">
      <c r="A2073" s="108" t="s">
        <v>2928</v>
      </c>
      <c r="B2073" s="109">
        <v>1519</v>
      </c>
      <c r="C2073" s="110">
        <v>487</v>
      </c>
      <c r="D2073" s="110">
        <v>32.1</v>
      </c>
      <c r="E2073" s="110">
        <v>46.6</v>
      </c>
      <c r="F2073" s="110">
        <v>90</v>
      </c>
      <c r="G2073" s="110">
        <v>5.9</v>
      </c>
      <c r="H2073" s="110">
        <v>51.1</v>
      </c>
      <c r="I2073" s="110">
        <v>565</v>
      </c>
      <c r="J2073" s="110">
        <v>37.200000000000003</v>
      </c>
      <c r="K2073" s="110">
        <v>48.3</v>
      </c>
      <c r="L2073" s="110">
        <v>282</v>
      </c>
      <c r="M2073" s="110">
        <v>18.600000000000001</v>
      </c>
      <c r="N2073" s="110">
        <v>48.2</v>
      </c>
      <c r="O2073" s="110">
        <v>95</v>
      </c>
      <c r="P2073" s="110">
        <v>6.3</v>
      </c>
      <c r="Q2073" s="110">
        <v>48.4</v>
      </c>
    </row>
    <row r="2074" spans="1:17" ht="51" x14ac:dyDescent="0.2">
      <c r="A2074" s="108" t="s">
        <v>2929</v>
      </c>
      <c r="B2074" s="109">
        <v>19496</v>
      </c>
      <c r="C2074" s="109">
        <v>4464</v>
      </c>
      <c r="D2074" s="110">
        <v>22.9</v>
      </c>
      <c r="E2074" s="110">
        <v>50</v>
      </c>
      <c r="F2074" s="109">
        <v>1552</v>
      </c>
      <c r="G2074" s="110">
        <v>8</v>
      </c>
      <c r="H2074" s="110">
        <v>47.4</v>
      </c>
      <c r="I2074" s="109">
        <v>5694</v>
      </c>
      <c r="J2074" s="110">
        <v>29.2</v>
      </c>
      <c r="K2074" s="110">
        <v>49.4</v>
      </c>
      <c r="L2074" s="109">
        <v>4765</v>
      </c>
      <c r="M2074" s="110">
        <v>24.4</v>
      </c>
      <c r="N2074" s="110">
        <v>50.8</v>
      </c>
      <c r="O2074" s="109">
        <v>3021</v>
      </c>
      <c r="P2074" s="110">
        <v>15.5</v>
      </c>
      <c r="Q2074" s="110">
        <v>60.7</v>
      </c>
    </row>
    <row r="2075" spans="1:17" ht="25.5" x14ac:dyDescent="0.2">
      <c r="A2075" s="108" t="s">
        <v>2930</v>
      </c>
      <c r="B2075" s="109">
        <v>3914</v>
      </c>
      <c r="C2075" s="110">
        <v>872</v>
      </c>
      <c r="D2075" s="110">
        <v>22.3</v>
      </c>
      <c r="E2075" s="110">
        <v>45.3</v>
      </c>
      <c r="F2075" s="110">
        <v>294</v>
      </c>
      <c r="G2075" s="110">
        <v>7.5</v>
      </c>
      <c r="H2075" s="110">
        <v>53.4</v>
      </c>
      <c r="I2075" s="110">
        <v>765</v>
      </c>
      <c r="J2075" s="110">
        <v>19.5</v>
      </c>
      <c r="K2075" s="110">
        <v>47.8</v>
      </c>
      <c r="L2075" s="109">
        <v>1546</v>
      </c>
      <c r="M2075" s="110">
        <v>39.5</v>
      </c>
      <c r="N2075" s="110">
        <v>49</v>
      </c>
      <c r="O2075" s="110">
        <v>437</v>
      </c>
      <c r="P2075" s="110">
        <v>11.2</v>
      </c>
      <c r="Q2075" s="110">
        <v>47.6</v>
      </c>
    </row>
    <row r="2076" spans="1:17" ht="25.5" x14ac:dyDescent="0.2">
      <c r="A2076" s="108" t="s">
        <v>2931</v>
      </c>
      <c r="B2076" s="110">
        <v>382</v>
      </c>
      <c r="C2076" s="110">
        <v>89</v>
      </c>
      <c r="D2076" s="110">
        <v>23.3</v>
      </c>
      <c r="E2076" s="110">
        <v>41.6</v>
      </c>
      <c r="F2076" s="110">
        <v>22</v>
      </c>
      <c r="G2076" s="110">
        <v>5.8</v>
      </c>
      <c r="H2076" s="110">
        <v>50</v>
      </c>
      <c r="I2076" s="110">
        <v>86</v>
      </c>
      <c r="J2076" s="110">
        <v>22.5</v>
      </c>
      <c r="K2076" s="110">
        <v>46.5</v>
      </c>
      <c r="L2076" s="110">
        <v>90</v>
      </c>
      <c r="M2076" s="110">
        <v>23.6</v>
      </c>
      <c r="N2076" s="110">
        <v>51.1</v>
      </c>
      <c r="O2076" s="110">
        <v>95</v>
      </c>
      <c r="P2076" s="110">
        <v>24.9</v>
      </c>
      <c r="Q2076" s="110">
        <v>62.1</v>
      </c>
    </row>
    <row r="2077" spans="1:17" ht="25.5" x14ac:dyDescent="0.2">
      <c r="A2077" s="108" t="s">
        <v>2932</v>
      </c>
      <c r="B2077" s="110">
        <v>93</v>
      </c>
      <c r="C2077" s="110">
        <v>23</v>
      </c>
      <c r="D2077" s="110">
        <v>24.7</v>
      </c>
      <c r="E2077" s="110">
        <v>34.799999999999997</v>
      </c>
      <c r="F2077" s="110">
        <v>3</v>
      </c>
      <c r="G2077" s="110">
        <v>3.2</v>
      </c>
      <c r="H2077" s="110">
        <v>33.299999999999997</v>
      </c>
      <c r="I2077" s="110">
        <v>27</v>
      </c>
      <c r="J2077" s="110">
        <v>29</v>
      </c>
      <c r="K2077" s="110">
        <v>37</v>
      </c>
      <c r="L2077" s="110">
        <v>23</v>
      </c>
      <c r="M2077" s="110">
        <v>24.7</v>
      </c>
      <c r="N2077" s="110">
        <v>56.5</v>
      </c>
      <c r="O2077" s="110">
        <v>17</v>
      </c>
      <c r="P2077" s="110">
        <v>18.3</v>
      </c>
      <c r="Q2077" s="110">
        <v>41.2</v>
      </c>
    </row>
    <row r="2078" spans="1:17" ht="25.5" x14ac:dyDescent="0.2">
      <c r="A2078" s="108" t="s">
        <v>2933</v>
      </c>
      <c r="B2078" s="110">
        <v>146</v>
      </c>
      <c r="C2078" s="110">
        <v>39</v>
      </c>
      <c r="D2078" s="110">
        <v>26.7</v>
      </c>
      <c r="E2078" s="110">
        <v>46.2</v>
      </c>
      <c r="F2078" s="110">
        <v>11</v>
      </c>
      <c r="G2078" s="110">
        <v>7.5</v>
      </c>
      <c r="H2078" s="110">
        <v>45.5</v>
      </c>
      <c r="I2078" s="110">
        <v>51</v>
      </c>
      <c r="J2078" s="110">
        <v>34.9</v>
      </c>
      <c r="K2078" s="110">
        <v>43.1</v>
      </c>
      <c r="L2078" s="110">
        <v>28</v>
      </c>
      <c r="M2078" s="110">
        <v>19.2</v>
      </c>
      <c r="N2078" s="110">
        <v>46.4</v>
      </c>
      <c r="O2078" s="110">
        <v>17</v>
      </c>
      <c r="P2078" s="110">
        <v>11.6</v>
      </c>
      <c r="Q2078" s="110">
        <v>58.8</v>
      </c>
    </row>
    <row r="2079" spans="1:17" ht="25.5" x14ac:dyDescent="0.2">
      <c r="A2079" s="108" t="s">
        <v>2934</v>
      </c>
      <c r="B2079" s="110">
        <v>574</v>
      </c>
      <c r="C2079" s="110">
        <v>112</v>
      </c>
      <c r="D2079" s="110">
        <v>19.5</v>
      </c>
      <c r="E2079" s="110">
        <v>44.6</v>
      </c>
      <c r="F2079" s="110">
        <v>38</v>
      </c>
      <c r="G2079" s="110">
        <v>6.6</v>
      </c>
      <c r="H2079" s="110">
        <v>42.1</v>
      </c>
      <c r="I2079" s="110">
        <v>128</v>
      </c>
      <c r="J2079" s="110">
        <v>22.3</v>
      </c>
      <c r="K2079" s="110">
        <v>54.7</v>
      </c>
      <c r="L2079" s="110">
        <v>164</v>
      </c>
      <c r="M2079" s="110">
        <v>28.6</v>
      </c>
      <c r="N2079" s="110">
        <v>48.8</v>
      </c>
      <c r="O2079" s="110">
        <v>132</v>
      </c>
      <c r="P2079" s="110">
        <v>23</v>
      </c>
      <c r="Q2079" s="110">
        <v>64.400000000000006</v>
      </c>
    </row>
    <row r="2080" spans="1:17" ht="38.25" x14ac:dyDescent="0.2">
      <c r="A2080" s="108" t="s">
        <v>2935</v>
      </c>
      <c r="B2080" s="109">
        <v>61476</v>
      </c>
      <c r="C2080" s="109">
        <v>15051</v>
      </c>
      <c r="D2080" s="110">
        <v>24.5</v>
      </c>
      <c r="E2080" s="110">
        <v>49.3</v>
      </c>
      <c r="F2080" s="109">
        <v>5452</v>
      </c>
      <c r="G2080" s="110">
        <v>8.9</v>
      </c>
      <c r="H2080" s="110">
        <v>49.3</v>
      </c>
      <c r="I2080" s="109">
        <v>16914</v>
      </c>
      <c r="J2080" s="110">
        <v>27.5</v>
      </c>
      <c r="K2080" s="110">
        <v>51</v>
      </c>
      <c r="L2080" s="109">
        <v>17114</v>
      </c>
      <c r="M2080" s="110">
        <v>27.8</v>
      </c>
      <c r="N2080" s="110">
        <v>52.6</v>
      </c>
      <c r="O2080" s="109">
        <v>6945</v>
      </c>
      <c r="P2080" s="110">
        <v>11.3</v>
      </c>
      <c r="Q2080" s="110">
        <v>57.6</v>
      </c>
    </row>
    <row r="2081" spans="1:17" ht="25.5" x14ac:dyDescent="0.2">
      <c r="A2081" s="108" t="s">
        <v>2936</v>
      </c>
      <c r="B2081" s="109">
        <v>5379</v>
      </c>
      <c r="C2081" s="109">
        <v>1349</v>
      </c>
      <c r="D2081" s="110">
        <v>25.1</v>
      </c>
      <c r="E2081" s="110">
        <v>48.7</v>
      </c>
      <c r="F2081" s="110">
        <v>419</v>
      </c>
      <c r="G2081" s="110">
        <v>7.8</v>
      </c>
      <c r="H2081" s="110">
        <v>43.7</v>
      </c>
      <c r="I2081" s="110">
        <v>976</v>
      </c>
      <c r="J2081" s="110">
        <v>18.100000000000001</v>
      </c>
      <c r="K2081" s="110">
        <v>48.5</v>
      </c>
      <c r="L2081" s="109">
        <v>2137</v>
      </c>
      <c r="M2081" s="110">
        <v>39.700000000000003</v>
      </c>
      <c r="N2081" s="110">
        <v>48.6</v>
      </c>
      <c r="O2081" s="110">
        <v>498</v>
      </c>
      <c r="P2081" s="110">
        <v>9.3000000000000007</v>
      </c>
      <c r="Q2081" s="110">
        <v>46.6</v>
      </c>
    </row>
    <row r="2082" spans="1:17" ht="25.5" x14ac:dyDescent="0.2">
      <c r="A2082" s="108" t="s">
        <v>2937</v>
      </c>
      <c r="B2082" s="110">
        <v>34</v>
      </c>
      <c r="C2082" s="110">
        <v>3</v>
      </c>
      <c r="D2082" s="110">
        <v>8.8000000000000007</v>
      </c>
      <c r="E2082" s="110">
        <v>33.299999999999997</v>
      </c>
      <c r="F2082" s="110">
        <v>2</v>
      </c>
      <c r="G2082" s="110">
        <v>5.9</v>
      </c>
      <c r="H2082" s="110">
        <v>0</v>
      </c>
      <c r="I2082" s="110">
        <v>9</v>
      </c>
      <c r="J2082" s="110">
        <v>26.5</v>
      </c>
      <c r="K2082" s="110">
        <v>66.7</v>
      </c>
      <c r="L2082" s="110">
        <v>11</v>
      </c>
      <c r="M2082" s="110">
        <v>32.4</v>
      </c>
      <c r="N2082" s="110">
        <v>36.4</v>
      </c>
      <c r="O2082" s="110">
        <v>9</v>
      </c>
      <c r="P2082" s="110">
        <v>26.5</v>
      </c>
      <c r="Q2082" s="110">
        <v>55.6</v>
      </c>
    </row>
    <row r="2083" spans="1:17" ht="25.5" x14ac:dyDescent="0.2">
      <c r="A2083" s="108" t="s">
        <v>2938</v>
      </c>
      <c r="B2083" s="110">
        <v>473</v>
      </c>
      <c r="C2083" s="110">
        <v>94</v>
      </c>
      <c r="D2083" s="110">
        <v>19.899999999999999</v>
      </c>
      <c r="E2083" s="110">
        <v>45.7</v>
      </c>
      <c r="F2083" s="110">
        <v>32</v>
      </c>
      <c r="G2083" s="110">
        <v>6.8</v>
      </c>
      <c r="H2083" s="110">
        <v>53.1</v>
      </c>
      <c r="I2083" s="110">
        <v>110</v>
      </c>
      <c r="J2083" s="110">
        <v>23.3</v>
      </c>
      <c r="K2083" s="110">
        <v>49.1</v>
      </c>
      <c r="L2083" s="110">
        <v>145</v>
      </c>
      <c r="M2083" s="110">
        <v>30.7</v>
      </c>
      <c r="N2083" s="110">
        <v>51</v>
      </c>
      <c r="O2083" s="110">
        <v>92</v>
      </c>
      <c r="P2083" s="110">
        <v>19.5</v>
      </c>
      <c r="Q2083" s="110">
        <v>57.6</v>
      </c>
    </row>
    <row r="2084" spans="1:17" ht="38.25" x14ac:dyDescent="0.2">
      <c r="A2084" s="108" t="s">
        <v>2939</v>
      </c>
      <c r="B2084" s="109">
        <v>34589</v>
      </c>
      <c r="C2084" s="109">
        <v>10015</v>
      </c>
      <c r="D2084" s="110">
        <v>29</v>
      </c>
      <c r="E2084" s="110">
        <v>49.4</v>
      </c>
      <c r="F2084" s="109">
        <v>2688</v>
      </c>
      <c r="G2084" s="110">
        <v>7.8</v>
      </c>
      <c r="H2084" s="110">
        <v>45.5</v>
      </c>
      <c r="I2084" s="109">
        <v>10056</v>
      </c>
      <c r="J2084" s="110">
        <v>29.1</v>
      </c>
      <c r="K2084" s="110">
        <v>50.8</v>
      </c>
      <c r="L2084" s="109">
        <v>8973</v>
      </c>
      <c r="M2084" s="110">
        <v>25.9</v>
      </c>
      <c r="N2084" s="110">
        <v>50.4</v>
      </c>
      <c r="O2084" s="109">
        <v>2857</v>
      </c>
      <c r="P2084" s="110">
        <v>8.3000000000000007</v>
      </c>
      <c r="Q2084" s="110">
        <v>53.5</v>
      </c>
    </row>
    <row r="2085" spans="1:17" ht="25.5" x14ac:dyDescent="0.2">
      <c r="A2085" s="108" t="s">
        <v>2940</v>
      </c>
      <c r="B2085" s="109">
        <v>1212</v>
      </c>
      <c r="C2085" s="110">
        <v>305</v>
      </c>
      <c r="D2085" s="110">
        <v>25.2</v>
      </c>
      <c r="E2085" s="110">
        <v>49.2</v>
      </c>
      <c r="F2085" s="110">
        <v>86</v>
      </c>
      <c r="G2085" s="110">
        <v>7.1</v>
      </c>
      <c r="H2085" s="110">
        <v>46.5</v>
      </c>
      <c r="I2085" s="110">
        <v>312</v>
      </c>
      <c r="J2085" s="110">
        <v>25.7</v>
      </c>
      <c r="K2085" s="110">
        <v>47.8</v>
      </c>
      <c r="L2085" s="110">
        <v>327</v>
      </c>
      <c r="M2085" s="110">
        <v>27</v>
      </c>
      <c r="N2085" s="110">
        <v>52.9</v>
      </c>
      <c r="O2085" s="110">
        <v>182</v>
      </c>
      <c r="P2085" s="110">
        <v>15</v>
      </c>
      <c r="Q2085" s="110">
        <v>56</v>
      </c>
    </row>
    <row r="2086" spans="1:17" ht="25.5" x14ac:dyDescent="0.2">
      <c r="A2086" s="108" t="s">
        <v>2941</v>
      </c>
      <c r="B2086" s="110">
        <v>611</v>
      </c>
      <c r="C2086" s="110">
        <v>149</v>
      </c>
      <c r="D2086" s="110">
        <v>24.4</v>
      </c>
      <c r="E2086" s="110">
        <v>48.3</v>
      </c>
      <c r="F2086" s="110">
        <v>35</v>
      </c>
      <c r="G2086" s="110">
        <v>5.7</v>
      </c>
      <c r="H2086" s="110">
        <v>57.1</v>
      </c>
      <c r="I2086" s="110">
        <v>185</v>
      </c>
      <c r="J2086" s="110">
        <v>30.3</v>
      </c>
      <c r="K2086" s="110">
        <v>47.6</v>
      </c>
      <c r="L2086" s="110">
        <v>185</v>
      </c>
      <c r="M2086" s="110">
        <v>30.3</v>
      </c>
      <c r="N2086" s="110">
        <v>50.8</v>
      </c>
      <c r="O2086" s="110">
        <v>57</v>
      </c>
      <c r="P2086" s="110">
        <v>9.3000000000000007</v>
      </c>
      <c r="Q2086" s="110">
        <v>49.1</v>
      </c>
    </row>
    <row r="2087" spans="1:17" ht="25.5" x14ac:dyDescent="0.2">
      <c r="A2087" s="108" t="s">
        <v>2942</v>
      </c>
      <c r="B2087" s="110">
        <v>234</v>
      </c>
      <c r="C2087" s="110">
        <v>47</v>
      </c>
      <c r="D2087" s="110">
        <v>20.100000000000001</v>
      </c>
      <c r="E2087" s="110">
        <v>53.2</v>
      </c>
      <c r="F2087" s="110">
        <v>10</v>
      </c>
      <c r="G2087" s="110">
        <v>4.3</v>
      </c>
      <c r="H2087" s="110">
        <v>50</v>
      </c>
      <c r="I2087" s="110">
        <v>42</v>
      </c>
      <c r="J2087" s="110">
        <v>17.899999999999999</v>
      </c>
      <c r="K2087" s="110">
        <v>66.7</v>
      </c>
      <c r="L2087" s="110">
        <v>41</v>
      </c>
      <c r="M2087" s="110">
        <v>17.5</v>
      </c>
      <c r="N2087" s="110">
        <v>56.1</v>
      </c>
      <c r="O2087" s="110">
        <v>94</v>
      </c>
      <c r="P2087" s="110">
        <v>40.200000000000003</v>
      </c>
      <c r="Q2087" s="110">
        <v>56.4</v>
      </c>
    </row>
    <row r="2088" spans="1:17" ht="25.5" x14ac:dyDescent="0.2">
      <c r="A2088" s="108" t="s">
        <v>2943</v>
      </c>
      <c r="B2088" s="109">
        <v>7891</v>
      </c>
      <c r="C2088" s="109">
        <v>1762</v>
      </c>
      <c r="D2088" s="110">
        <v>22.3</v>
      </c>
      <c r="E2088" s="110">
        <v>49.1</v>
      </c>
      <c r="F2088" s="109">
        <v>1324</v>
      </c>
      <c r="G2088" s="110">
        <v>16.8</v>
      </c>
      <c r="H2088" s="110">
        <v>45.8</v>
      </c>
      <c r="I2088" s="109">
        <v>1611</v>
      </c>
      <c r="J2088" s="110">
        <v>20.399999999999999</v>
      </c>
      <c r="K2088" s="110">
        <v>49.1</v>
      </c>
      <c r="L2088" s="109">
        <v>1971</v>
      </c>
      <c r="M2088" s="110">
        <v>25</v>
      </c>
      <c r="N2088" s="110">
        <v>48</v>
      </c>
      <c r="O2088" s="109">
        <v>1223</v>
      </c>
      <c r="P2088" s="110">
        <v>15.5</v>
      </c>
      <c r="Q2088" s="110">
        <v>64.2</v>
      </c>
    </row>
    <row r="2089" spans="1:17" ht="25.5" x14ac:dyDescent="0.2">
      <c r="A2089" s="108" t="s">
        <v>2944</v>
      </c>
      <c r="B2089" s="109">
        <v>2386</v>
      </c>
      <c r="C2089" s="110">
        <v>556</v>
      </c>
      <c r="D2089" s="110">
        <v>23.3</v>
      </c>
      <c r="E2089" s="110">
        <v>48.2</v>
      </c>
      <c r="F2089" s="110">
        <v>182</v>
      </c>
      <c r="G2089" s="110">
        <v>7.6</v>
      </c>
      <c r="H2089" s="110">
        <v>53.8</v>
      </c>
      <c r="I2089" s="110">
        <v>491</v>
      </c>
      <c r="J2089" s="110">
        <v>20.6</v>
      </c>
      <c r="K2089" s="110">
        <v>50.5</v>
      </c>
      <c r="L2089" s="110">
        <v>580</v>
      </c>
      <c r="M2089" s="110">
        <v>24.3</v>
      </c>
      <c r="N2089" s="110">
        <v>50.7</v>
      </c>
      <c r="O2089" s="110">
        <v>577</v>
      </c>
      <c r="P2089" s="110">
        <v>24.2</v>
      </c>
      <c r="Q2089" s="110">
        <v>63.1</v>
      </c>
    </row>
    <row r="2090" spans="1:17" ht="25.5" x14ac:dyDescent="0.2">
      <c r="A2090" s="108" t="s">
        <v>2945</v>
      </c>
      <c r="B2090" s="109">
        <v>2141</v>
      </c>
      <c r="C2090" s="110">
        <v>344</v>
      </c>
      <c r="D2090" s="110">
        <v>16.100000000000001</v>
      </c>
      <c r="E2090" s="110">
        <v>50.6</v>
      </c>
      <c r="F2090" s="110">
        <v>70</v>
      </c>
      <c r="G2090" s="110">
        <v>3.3</v>
      </c>
      <c r="H2090" s="110">
        <v>38.6</v>
      </c>
      <c r="I2090" s="110">
        <v>338</v>
      </c>
      <c r="J2090" s="110">
        <v>15.8</v>
      </c>
      <c r="K2090" s="110">
        <v>51.5</v>
      </c>
      <c r="L2090" s="110">
        <v>662</v>
      </c>
      <c r="M2090" s="110">
        <v>30.9</v>
      </c>
      <c r="N2090" s="110">
        <v>49.7</v>
      </c>
      <c r="O2090" s="110">
        <v>727</v>
      </c>
      <c r="P2090" s="110">
        <v>34</v>
      </c>
      <c r="Q2090" s="110">
        <v>50.6</v>
      </c>
    </row>
    <row r="2091" spans="1:17" ht="25.5" x14ac:dyDescent="0.2">
      <c r="A2091" s="108" t="s">
        <v>2946</v>
      </c>
      <c r="B2091" s="109">
        <v>22151</v>
      </c>
      <c r="C2091" s="109">
        <v>4793</v>
      </c>
      <c r="D2091" s="110">
        <v>21.6</v>
      </c>
      <c r="E2091" s="110">
        <v>48.2</v>
      </c>
      <c r="F2091" s="109">
        <v>1683</v>
      </c>
      <c r="G2091" s="110">
        <v>7.6</v>
      </c>
      <c r="H2091" s="110">
        <v>49</v>
      </c>
      <c r="I2091" s="109">
        <v>6774</v>
      </c>
      <c r="J2091" s="110">
        <v>30.6</v>
      </c>
      <c r="K2091" s="110">
        <v>48.8</v>
      </c>
      <c r="L2091" s="109">
        <v>5866</v>
      </c>
      <c r="M2091" s="110">
        <v>26.5</v>
      </c>
      <c r="N2091" s="110">
        <v>51.4</v>
      </c>
      <c r="O2091" s="109">
        <v>3035</v>
      </c>
      <c r="P2091" s="110">
        <v>13.7</v>
      </c>
      <c r="Q2091" s="110">
        <v>59.4</v>
      </c>
    </row>
    <row r="2092" spans="1:17" ht="25.5" x14ac:dyDescent="0.2">
      <c r="A2092" s="108" t="s">
        <v>2947</v>
      </c>
      <c r="B2092" s="110">
        <v>233</v>
      </c>
      <c r="C2092" s="110">
        <v>38</v>
      </c>
      <c r="D2092" s="110">
        <v>16.3</v>
      </c>
      <c r="E2092" s="110">
        <v>44.7</v>
      </c>
      <c r="F2092" s="110">
        <v>14</v>
      </c>
      <c r="G2092" s="110">
        <v>6</v>
      </c>
      <c r="H2092" s="110">
        <v>78.599999999999994</v>
      </c>
      <c r="I2092" s="110">
        <v>36</v>
      </c>
      <c r="J2092" s="110">
        <v>15.5</v>
      </c>
      <c r="K2092" s="110">
        <v>41.7</v>
      </c>
      <c r="L2092" s="110">
        <v>80</v>
      </c>
      <c r="M2092" s="110">
        <v>34.299999999999997</v>
      </c>
      <c r="N2092" s="110">
        <v>47.5</v>
      </c>
      <c r="O2092" s="110">
        <v>65</v>
      </c>
      <c r="P2092" s="110">
        <v>27.9</v>
      </c>
      <c r="Q2092" s="110">
        <v>52.3</v>
      </c>
    </row>
    <row r="2093" spans="1:17" ht="25.5" x14ac:dyDescent="0.2">
      <c r="A2093" s="108" t="s">
        <v>2948</v>
      </c>
      <c r="B2093" s="110">
        <v>332</v>
      </c>
      <c r="C2093" s="110">
        <v>100</v>
      </c>
      <c r="D2093" s="110">
        <v>30.1</v>
      </c>
      <c r="E2093" s="110">
        <v>41</v>
      </c>
      <c r="F2093" s="110">
        <v>14</v>
      </c>
      <c r="G2093" s="110">
        <v>4.2</v>
      </c>
      <c r="H2093" s="110">
        <v>42.9</v>
      </c>
      <c r="I2093" s="110">
        <v>77</v>
      </c>
      <c r="J2093" s="110">
        <v>23.2</v>
      </c>
      <c r="K2093" s="110">
        <v>42.9</v>
      </c>
      <c r="L2093" s="110">
        <v>93</v>
      </c>
      <c r="M2093" s="110">
        <v>28</v>
      </c>
      <c r="N2093" s="110">
        <v>51.6</v>
      </c>
      <c r="O2093" s="110">
        <v>48</v>
      </c>
      <c r="P2093" s="110">
        <v>14.5</v>
      </c>
      <c r="Q2093" s="110">
        <v>47.9</v>
      </c>
    </row>
    <row r="2094" spans="1:17" ht="25.5" x14ac:dyDescent="0.2">
      <c r="A2094" s="108" t="s">
        <v>2949</v>
      </c>
      <c r="B2094" s="110">
        <v>288</v>
      </c>
      <c r="C2094" s="110">
        <v>67</v>
      </c>
      <c r="D2094" s="110">
        <v>23.3</v>
      </c>
      <c r="E2094" s="110">
        <v>55.2</v>
      </c>
      <c r="F2094" s="110">
        <v>14</v>
      </c>
      <c r="G2094" s="110">
        <v>4.9000000000000004</v>
      </c>
      <c r="H2094" s="110">
        <v>64.3</v>
      </c>
      <c r="I2094" s="110">
        <v>85</v>
      </c>
      <c r="J2094" s="110">
        <v>29.5</v>
      </c>
      <c r="K2094" s="110">
        <v>43.5</v>
      </c>
      <c r="L2094" s="110">
        <v>65</v>
      </c>
      <c r="M2094" s="110">
        <v>22.6</v>
      </c>
      <c r="N2094" s="110">
        <v>58.5</v>
      </c>
      <c r="O2094" s="110">
        <v>57</v>
      </c>
      <c r="P2094" s="110">
        <v>19.8</v>
      </c>
      <c r="Q2094" s="110">
        <v>54.4</v>
      </c>
    </row>
    <row r="2095" spans="1:17" ht="25.5" x14ac:dyDescent="0.2">
      <c r="A2095" s="108" t="s">
        <v>2950</v>
      </c>
      <c r="B2095" s="110">
        <v>323</v>
      </c>
      <c r="C2095" s="110">
        <v>73</v>
      </c>
      <c r="D2095" s="110">
        <v>22.6</v>
      </c>
      <c r="E2095" s="110">
        <v>39.700000000000003</v>
      </c>
      <c r="F2095" s="110">
        <v>14</v>
      </c>
      <c r="G2095" s="110">
        <v>4.3</v>
      </c>
      <c r="H2095" s="110">
        <v>50</v>
      </c>
      <c r="I2095" s="110">
        <v>86</v>
      </c>
      <c r="J2095" s="110">
        <v>26.6</v>
      </c>
      <c r="K2095" s="110">
        <v>54.7</v>
      </c>
      <c r="L2095" s="110">
        <v>110</v>
      </c>
      <c r="M2095" s="110">
        <v>34.1</v>
      </c>
      <c r="N2095" s="110">
        <v>44.5</v>
      </c>
      <c r="O2095" s="110">
        <v>40</v>
      </c>
      <c r="P2095" s="110">
        <v>12.4</v>
      </c>
      <c r="Q2095" s="110">
        <v>47.5</v>
      </c>
    </row>
    <row r="2096" spans="1:17" ht="25.5" x14ac:dyDescent="0.2">
      <c r="A2096" s="108" t="s">
        <v>2951</v>
      </c>
      <c r="B2096" s="110">
        <v>253</v>
      </c>
      <c r="C2096" s="110">
        <v>58</v>
      </c>
      <c r="D2096" s="110">
        <v>22.9</v>
      </c>
      <c r="E2096" s="110">
        <v>50</v>
      </c>
      <c r="F2096" s="110">
        <v>22</v>
      </c>
      <c r="G2096" s="110">
        <v>8.6999999999999993</v>
      </c>
      <c r="H2096" s="110">
        <v>54.5</v>
      </c>
      <c r="I2096" s="110">
        <v>78</v>
      </c>
      <c r="J2096" s="110">
        <v>30.8</v>
      </c>
      <c r="K2096" s="110">
        <v>48.7</v>
      </c>
      <c r="L2096" s="110">
        <v>61</v>
      </c>
      <c r="M2096" s="110">
        <v>24.1</v>
      </c>
      <c r="N2096" s="110">
        <v>49.2</v>
      </c>
      <c r="O2096" s="110">
        <v>34</v>
      </c>
      <c r="P2096" s="110">
        <v>13.4</v>
      </c>
      <c r="Q2096" s="110">
        <v>52.9</v>
      </c>
    </row>
    <row r="2097" spans="1:17" ht="25.5" x14ac:dyDescent="0.2">
      <c r="A2097" s="108" t="s">
        <v>2952</v>
      </c>
      <c r="B2097" s="110">
        <v>505</v>
      </c>
      <c r="C2097" s="110">
        <v>121</v>
      </c>
      <c r="D2097" s="110">
        <v>24</v>
      </c>
      <c r="E2097" s="110">
        <v>57</v>
      </c>
      <c r="F2097" s="110">
        <v>43</v>
      </c>
      <c r="G2097" s="110">
        <v>8.5</v>
      </c>
      <c r="H2097" s="110">
        <v>46.5</v>
      </c>
      <c r="I2097" s="110">
        <v>112</v>
      </c>
      <c r="J2097" s="110">
        <v>22.2</v>
      </c>
      <c r="K2097" s="110">
        <v>49.1</v>
      </c>
      <c r="L2097" s="110">
        <v>142</v>
      </c>
      <c r="M2097" s="110">
        <v>28.1</v>
      </c>
      <c r="N2097" s="110">
        <v>47.9</v>
      </c>
      <c r="O2097" s="110">
        <v>87</v>
      </c>
      <c r="P2097" s="110">
        <v>17.2</v>
      </c>
      <c r="Q2097" s="110">
        <v>54</v>
      </c>
    </row>
    <row r="2098" spans="1:17" ht="25.5" x14ac:dyDescent="0.2">
      <c r="A2098" s="108" t="s">
        <v>2953</v>
      </c>
      <c r="B2098" s="110">
        <v>97</v>
      </c>
      <c r="C2098" s="110">
        <v>25</v>
      </c>
      <c r="D2098" s="110">
        <v>25.8</v>
      </c>
      <c r="E2098" s="110">
        <v>52</v>
      </c>
      <c r="F2098" s="110">
        <v>6</v>
      </c>
      <c r="G2098" s="110">
        <v>6.2</v>
      </c>
      <c r="H2098" s="110">
        <v>0</v>
      </c>
      <c r="I2098" s="110">
        <v>24</v>
      </c>
      <c r="J2098" s="110">
        <v>24.7</v>
      </c>
      <c r="K2098" s="110">
        <v>54.2</v>
      </c>
      <c r="L2098" s="110">
        <v>28</v>
      </c>
      <c r="M2098" s="110">
        <v>28.9</v>
      </c>
      <c r="N2098" s="110">
        <v>42.9</v>
      </c>
      <c r="O2098" s="110">
        <v>14</v>
      </c>
      <c r="P2098" s="110">
        <v>14.4</v>
      </c>
      <c r="Q2098" s="110">
        <v>57.1</v>
      </c>
    </row>
    <row r="2099" spans="1:17" ht="25.5" x14ac:dyDescent="0.2">
      <c r="A2099" s="108" t="s">
        <v>2954</v>
      </c>
      <c r="B2099" s="110">
        <v>108</v>
      </c>
      <c r="C2099" s="110">
        <v>25</v>
      </c>
      <c r="D2099" s="110">
        <v>23.1</v>
      </c>
      <c r="E2099" s="110">
        <v>52</v>
      </c>
      <c r="F2099" s="110">
        <v>6</v>
      </c>
      <c r="G2099" s="110">
        <v>5.6</v>
      </c>
      <c r="H2099" s="110">
        <v>33.299999999999997</v>
      </c>
      <c r="I2099" s="110">
        <v>23</v>
      </c>
      <c r="J2099" s="110">
        <v>21.3</v>
      </c>
      <c r="K2099" s="110">
        <v>47.8</v>
      </c>
      <c r="L2099" s="110">
        <v>33</v>
      </c>
      <c r="M2099" s="110">
        <v>30.6</v>
      </c>
      <c r="N2099" s="110">
        <v>42.4</v>
      </c>
      <c r="O2099" s="110">
        <v>21</v>
      </c>
      <c r="P2099" s="110">
        <v>19.399999999999999</v>
      </c>
      <c r="Q2099" s="110">
        <v>61.9</v>
      </c>
    </row>
    <row r="2100" spans="1:17" ht="25.5" x14ac:dyDescent="0.2">
      <c r="A2100" s="108" t="s">
        <v>2955</v>
      </c>
      <c r="B2100" s="110">
        <v>350</v>
      </c>
      <c r="C2100" s="110">
        <v>85</v>
      </c>
      <c r="D2100" s="110">
        <v>24.3</v>
      </c>
      <c r="E2100" s="110">
        <v>51.8</v>
      </c>
      <c r="F2100" s="110">
        <v>24</v>
      </c>
      <c r="G2100" s="110">
        <v>6.9</v>
      </c>
      <c r="H2100" s="110">
        <v>54.2</v>
      </c>
      <c r="I2100" s="110">
        <v>94</v>
      </c>
      <c r="J2100" s="110">
        <v>26.9</v>
      </c>
      <c r="K2100" s="110">
        <v>45.7</v>
      </c>
      <c r="L2100" s="110">
        <v>96</v>
      </c>
      <c r="M2100" s="110">
        <v>27.4</v>
      </c>
      <c r="N2100" s="110">
        <v>46.9</v>
      </c>
      <c r="O2100" s="110">
        <v>51</v>
      </c>
      <c r="P2100" s="110">
        <v>14.6</v>
      </c>
      <c r="Q2100" s="110">
        <v>47.1</v>
      </c>
    </row>
    <row r="2101" spans="1:17" ht="25.5" x14ac:dyDescent="0.2">
      <c r="A2101" s="108" t="s">
        <v>2956</v>
      </c>
      <c r="B2101" s="109">
        <v>1469</v>
      </c>
      <c r="C2101" s="110">
        <v>398</v>
      </c>
      <c r="D2101" s="110">
        <v>27.1</v>
      </c>
      <c r="E2101" s="110">
        <v>54.8</v>
      </c>
      <c r="F2101" s="110">
        <v>127</v>
      </c>
      <c r="G2101" s="110">
        <v>8.6</v>
      </c>
      <c r="H2101" s="110">
        <v>52</v>
      </c>
      <c r="I2101" s="110">
        <v>364</v>
      </c>
      <c r="J2101" s="110">
        <v>24.8</v>
      </c>
      <c r="K2101" s="110">
        <v>46.4</v>
      </c>
      <c r="L2101" s="110">
        <v>288</v>
      </c>
      <c r="M2101" s="110">
        <v>19.600000000000001</v>
      </c>
      <c r="N2101" s="110">
        <v>46.9</v>
      </c>
      <c r="O2101" s="110">
        <v>292</v>
      </c>
      <c r="P2101" s="110">
        <v>19.899999999999999</v>
      </c>
      <c r="Q2101" s="110">
        <v>58.6</v>
      </c>
    </row>
    <row r="2102" spans="1:17" ht="25.5" x14ac:dyDescent="0.2">
      <c r="A2102" s="108" t="s">
        <v>2957</v>
      </c>
      <c r="B2102" s="109">
        <v>1540</v>
      </c>
      <c r="C2102" s="110">
        <v>336</v>
      </c>
      <c r="D2102" s="110">
        <v>21.8</v>
      </c>
      <c r="E2102" s="110">
        <v>47.6</v>
      </c>
      <c r="F2102" s="110">
        <v>75</v>
      </c>
      <c r="G2102" s="110">
        <v>4.9000000000000004</v>
      </c>
      <c r="H2102" s="110">
        <v>56</v>
      </c>
      <c r="I2102" s="110">
        <v>302</v>
      </c>
      <c r="J2102" s="110">
        <v>19.600000000000001</v>
      </c>
      <c r="K2102" s="110">
        <v>49.3</v>
      </c>
      <c r="L2102" s="110">
        <v>431</v>
      </c>
      <c r="M2102" s="110">
        <v>28</v>
      </c>
      <c r="N2102" s="110">
        <v>51.3</v>
      </c>
      <c r="O2102" s="110">
        <v>396</v>
      </c>
      <c r="P2102" s="110">
        <v>25.7</v>
      </c>
      <c r="Q2102" s="110">
        <v>60.9</v>
      </c>
    </row>
    <row r="2103" spans="1:17" ht="25.5" x14ac:dyDescent="0.2">
      <c r="A2103" s="108" t="s">
        <v>2958</v>
      </c>
      <c r="B2103" s="109">
        <v>4671</v>
      </c>
      <c r="C2103" s="109">
        <v>1148</v>
      </c>
      <c r="D2103" s="110">
        <v>24.6</v>
      </c>
      <c r="E2103" s="110">
        <v>47.6</v>
      </c>
      <c r="F2103" s="110">
        <v>385</v>
      </c>
      <c r="G2103" s="110">
        <v>8.1999999999999993</v>
      </c>
      <c r="H2103" s="110">
        <v>44.2</v>
      </c>
      <c r="I2103" s="109">
        <v>1052</v>
      </c>
      <c r="J2103" s="110">
        <v>22.5</v>
      </c>
      <c r="K2103" s="110">
        <v>48</v>
      </c>
      <c r="L2103" s="109">
        <v>1666</v>
      </c>
      <c r="M2103" s="110">
        <v>35.700000000000003</v>
      </c>
      <c r="N2103" s="110">
        <v>48.3</v>
      </c>
      <c r="O2103" s="110">
        <v>420</v>
      </c>
      <c r="P2103" s="110">
        <v>9</v>
      </c>
      <c r="Q2103" s="110">
        <v>48.6</v>
      </c>
    </row>
    <row r="2104" spans="1:17" ht="25.5" x14ac:dyDescent="0.2">
      <c r="A2104" s="108" t="s">
        <v>2959</v>
      </c>
      <c r="B2104" s="110">
        <v>115</v>
      </c>
      <c r="C2104" s="110">
        <v>18</v>
      </c>
      <c r="D2104" s="110">
        <v>15.7</v>
      </c>
      <c r="E2104" s="110">
        <v>50</v>
      </c>
      <c r="F2104" s="110">
        <v>12</v>
      </c>
      <c r="G2104" s="110">
        <v>10.4</v>
      </c>
      <c r="H2104" s="110">
        <v>33.299999999999997</v>
      </c>
      <c r="I2104" s="110">
        <v>27</v>
      </c>
      <c r="J2104" s="110">
        <v>23.5</v>
      </c>
      <c r="K2104" s="110">
        <v>44.4</v>
      </c>
      <c r="L2104" s="110">
        <v>46</v>
      </c>
      <c r="M2104" s="110">
        <v>40</v>
      </c>
      <c r="N2104" s="110">
        <v>43.5</v>
      </c>
      <c r="O2104" s="110">
        <v>12</v>
      </c>
      <c r="P2104" s="110">
        <v>10.4</v>
      </c>
      <c r="Q2104" s="110">
        <v>66.7</v>
      </c>
    </row>
    <row r="2105" spans="1:17" ht="25.5" x14ac:dyDescent="0.2">
      <c r="A2105" s="108" t="s">
        <v>2960</v>
      </c>
      <c r="B2105" s="109">
        <v>3642</v>
      </c>
      <c r="C2105" s="109">
        <v>1000</v>
      </c>
      <c r="D2105" s="110">
        <v>27.5</v>
      </c>
      <c r="E2105" s="110">
        <v>47.3</v>
      </c>
      <c r="F2105" s="110">
        <v>170</v>
      </c>
      <c r="G2105" s="110">
        <v>4.7</v>
      </c>
      <c r="H2105" s="110">
        <v>46.5</v>
      </c>
      <c r="I2105" s="110">
        <v>585</v>
      </c>
      <c r="J2105" s="110">
        <v>16.100000000000001</v>
      </c>
      <c r="K2105" s="110">
        <v>55</v>
      </c>
      <c r="L2105" s="109">
        <v>1365</v>
      </c>
      <c r="M2105" s="110">
        <v>37.5</v>
      </c>
      <c r="N2105" s="110">
        <v>51.2</v>
      </c>
      <c r="O2105" s="110">
        <v>522</v>
      </c>
      <c r="P2105" s="110">
        <v>14.3</v>
      </c>
      <c r="Q2105" s="110">
        <v>49.8</v>
      </c>
    </row>
    <row r="2106" spans="1:17" ht="38.25" x14ac:dyDescent="0.2">
      <c r="A2106" s="108" t="s">
        <v>2961</v>
      </c>
      <c r="B2106" s="110">
        <v>322</v>
      </c>
      <c r="C2106" s="110">
        <v>64</v>
      </c>
      <c r="D2106" s="110">
        <v>19.899999999999999</v>
      </c>
      <c r="E2106" s="110">
        <v>46.9</v>
      </c>
      <c r="F2106" s="110">
        <v>31</v>
      </c>
      <c r="G2106" s="110">
        <v>9.6</v>
      </c>
      <c r="H2106" s="110">
        <v>41.9</v>
      </c>
      <c r="I2106" s="110">
        <v>69</v>
      </c>
      <c r="J2106" s="110">
        <v>21.4</v>
      </c>
      <c r="K2106" s="110">
        <v>56.5</v>
      </c>
      <c r="L2106" s="110">
        <v>89</v>
      </c>
      <c r="M2106" s="110">
        <v>27.6</v>
      </c>
      <c r="N2106" s="110">
        <v>44.9</v>
      </c>
      <c r="O2106" s="110">
        <v>69</v>
      </c>
      <c r="P2106" s="110">
        <v>21.4</v>
      </c>
      <c r="Q2106" s="110">
        <v>47.8</v>
      </c>
    </row>
    <row r="2107" spans="1:17" ht="38.25" x14ac:dyDescent="0.2">
      <c r="A2107" s="108" t="s">
        <v>2962</v>
      </c>
      <c r="B2107" s="110">
        <v>930</v>
      </c>
      <c r="C2107" s="110">
        <v>229</v>
      </c>
      <c r="D2107" s="110">
        <v>24.6</v>
      </c>
      <c r="E2107" s="110">
        <v>50.7</v>
      </c>
      <c r="F2107" s="110">
        <v>83</v>
      </c>
      <c r="G2107" s="110">
        <v>8.9</v>
      </c>
      <c r="H2107" s="110">
        <v>53</v>
      </c>
      <c r="I2107" s="110">
        <v>194</v>
      </c>
      <c r="J2107" s="110">
        <v>20.9</v>
      </c>
      <c r="K2107" s="110">
        <v>53.1</v>
      </c>
      <c r="L2107" s="110">
        <v>223</v>
      </c>
      <c r="M2107" s="110">
        <v>24</v>
      </c>
      <c r="N2107" s="110">
        <v>55.2</v>
      </c>
      <c r="O2107" s="110">
        <v>201</v>
      </c>
      <c r="P2107" s="110">
        <v>21.6</v>
      </c>
      <c r="Q2107" s="110">
        <v>62.7</v>
      </c>
    </row>
    <row r="2108" spans="1:17" ht="25.5" x14ac:dyDescent="0.2">
      <c r="A2108" s="108" t="s">
        <v>2963</v>
      </c>
      <c r="B2108" s="110">
        <v>532</v>
      </c>
      <c r="C2108" s="110">
        <v>149</v>
      </c>
      <c r="D2108" s="110">
        <v>28</v>
      </c>
      <c r="E2108" s="110">
        <v>49</v>
      </c>
      <c r="F2108" s="110">
        <v>36</v>
      </c>
      <c r="G2108" s="110">
        <v>6.8</v>
      </c>
      <c r="H2108" s="110">
        <v>44.4</v>
      </c>
      <c r="I2108" s="110">
        <v>106</v>
      </c>
      <c r="J2108" s="110">
        <v>19.899999999999999</v>
      </c>
      <c r="K2108" s="110">
        <v>49.1</v>
      </c>
      <c r="L2108" s="110">
        <v>141</v>
      </c>
      <c r="M2108" s="110">
        <v>26.5</v>
      </c>
      <c r="N2108" s="110">
        <v>51.8</v>
      </c>
      <c r="O2108" s="110">
        <v>100</v>
      </c>
      <c r="P2108" s="110">
        <v>18.8</v>
      </c>
      <c r="Q2108" s="110">
        <v>60</v>
      </c>
    </row>
    <row r="2109" spans="1:17" ht="25.5" x14ac:dyDescent="0.2">
      <c r="A2109" s="108" t="s">
        <v>2964</v>
      </c>
      <c r="B2109" s="109">
        <v>5464</v>
      </c>
      <c r="C2109" s="109">
        <v>1745</v>
      </c>
      <c r="D2109" s="110">
        <v>31.9</v>
      </c>
      <c r="E2109" s="110">
        <v>51.2</v>
      </c>
      <c r="F2109" s="110">
        <v>338</v>
      </c>
      <c r="G2109" s="110">
        <v>6.2</v>
      </c>
      <c r="H2109" s="110">
        <v>43.5</v>
      </c>
      <c r="I2109" s="109">
        <v>1495</v>
      </c>
      <c r="J2109" s="110">
        <v>27.4</v>
      </c>
      <c r="K2109" s="110">
        <v>51.7</v>
      </c>
      <c r="L2109" s="109">
        <v>1351</v>
      </c>
      <c r="M2109" s="110">
        <v>24.7</v>
      </c>
      <c r="N2109" s="110">
        <v>49.6</v>
      </c>
      <c r="O2109" s="110">
        <v>535</v>
      </c>
      <c r="P2109" s="110">
        <v>9.8000000000000007</v>
      </c>
      <c r="Q2109" s="110">
        <v>59.1</v>
      </c>
    </row>
    <row r="2110" spans="1:17" ht="25.5" x14ac:dyDescent="0.2">
      <c r="A2110" s="108" t="s">
        <v>2965</v>
      </c>
      <c r="B2110" s="110">
        <v>179</v>
      </c>
      <c r="C2110" s="110">
        <v>35</v>
      </c>
      <c r="D2110" s="110">
        <v>19.600000000000001</v>
      </c>
      <c r="E2110" s="110">
        <v>40</v>
      </c>
      <c r="F2110" s="110">
        <v>11</v>
      </c>
      <c r="G2110" s="110">
        <v>6.1</v>
      </c>
      <c r="H2110" s="110">
        <v>18.2</v>
      </c>
      <c r="I2110" s="110">
        <v>30</v>
      </c>
      <c r="J2110" s="110">
        <v>16.8</v>
      </c>
      <c r="K2110" s="110">
        <v>56.7</v>
      </c>
      <c r="L2110" s="110">
        <v>58</v>
      </c>
      <c r="M2110" s="110">
        <v>32.4</v>
      </c>
      <c r="N2110" s="110">
        <v>44.8</v>
      </c>
      <c r="O2110" s="110">
        <v>45</v>
      </c>
      <c r="P2110" s="110">
        <v>25.1</v>
      </c>
      <c r="Q2110" s="110">
        <v>57.8</v>
      </c>
    </row>
    <row r="2111" spans="1:17" ht="25.5" x14ac:dyDescent="0.2">
      <c r="A2111" s="108" t="s">
        <v>2966</v>
      </c>
      <c r="B2111" s="110">
        <v>70</v>
      </c>
      <c r="C2111" s="110">
        <v>15</v>
      </c>
      <c r="D2111" s="110">
        <v>21.4</v>
      </c>
      <c r="E2111" s="110">
        <v>46.7</v>
      </c>
      <c r="F2111" s="110">
        <v>2</v>
      </c>
      <c r="G2111" s="110">
        <v>2.9</v>
      </c>
      <c r="H2111" s="110">
        <v>0</v>
      </c>
      <c r="I2111" s="110">
        <v>14</v>
      </c>
      <c r="J2111" s="110">
        <v>20</v>
      </c>
      <c r="K2111" s="110">
        <v>57.1</v>
      </c>
      <c r="L2111" s="110">
        <v>34</v>
      </c>
      <c r="M2111" s="110">
        <v>48.6</v>
      </c>
      <c r="N2111" s="110">
        <v>55.9</v>
      </c>
      <c r="O2111" s="110">
        <v>5</v>
      </c>
      <c r="P2111" s="110">
        <v>7.1</v>
      </c>
      <c r="Q2111" s="110">
        <v>40</v>
      </c>
    </row>
    <row r="2112" spans="1:17" ht="25.5" x14ac:dyDescent="0.2">
      <c r="A2112" s="108" t="s">
        <v>2967</v>
      </c>
      <c r="B2112" s="109">
        <v>1063</v>
      </c>
      <c r="C2112" s="110">
        <v>307</v>
      </c>
      <c r="D2112" s="110">
        <v>28.9</v>
      </c>
      <c r="E2112" s="110">
        <v>44.3</v>
      </c>
      <c r="F2112" s="110">
        <v>52</v>
      </c>
      <c r="G2112" s="110">
        <v>4.9000000000000004</v>
      </c>
      <c r="H2112" s="110">
        <v>48.1</v>
      </c>
      <c r="I2112" s="110">
        <v>154</v>
      </c>
      <c r="J2112" s="110">
        <v>14.5</v>
      </c>
      <c r="K2112" s="110">
        <v>53.9</v>
      </c>
      <c r="L2112" s="110">
        <v>406</v>
      </c>
      <c r="M2112" s="110">
        <v>38.200000000000003</v>
      </c>
      <c r="N2112" s="110">
        <v>50.2</v>
      </c>
      <c r="O2112" s="110">
        <v>144</v>
      </c>
      <c r="P2112" s="110">
        <v>13.5</v>
      </c>
      <c r="Q2112" s="110">
        <v>48.6</v>
      </c>
    </row>
    <row r="2113" spans="1:17" ht="25.5" x14ac:dyDescent="0.2">
      <c r="A2113" s="108" t="s">
        <v>2968</v>
      </c>
      <c r="B2113" s="110">
        <v>35</v>
      </c>
      <c r="C2113" s="110">
        <v>8</v>
      </c>
      <c r="D2113" s="110">
        <v>22.9</v>
      </c>
      <c r="E2113" s="110">
        <v>75</v>
      </c>
      <c r="F2113" s="110">
        <v>3</v>
      </c>
      <c r="G2113" s="110">
        <v>8.6</v>
      </c>
      <c r="H2113" s="110">
        <v>66.7</v>
      </c>
      <c r="I2113" s="110">
        <v>4</v>
      </c>
      <c r="J2113" s="110">
        <v>11.4</v>
      </c>
      <c r="K2113" s="110">
        <v>50</v>
      </c>
      <c r="L2113" s="110">
        <v>15</v>
      </c>
      <c r="M2113" s="110">
        <v>42.9</v>
      </c>
      <c r="N2113" s="110">
        <v>53.3</v>
      </c>
      <c r="O2113" s="110">
        <v>5</v>
      </c>
      <c r="P2113" s="110">
        <v>14.3</v>
      </c>
      <c r="Q2113" s="110">
        <v>60</v>
      </c>
    </row>
    <row r="2114" spans="1:17" ht="25.5" x14ac:dyDescent="0.2">
      <c r="A2114" s="108" t="s">
        <v>2969</v>
      </c>
      <c r="B2114" s="110">
        <v>212</v>
      </c>
      <c r="C2114" s="110">
        <v>61</v>
      </c>
      <c r="D2114" s="110">
        <v>28.8</v>
      </c>
      <c r="E2114" s="110">
        <v>55.7</v>
      </c>
      <c r="F2114" s="110">
        <v>13</v>
      </c>
      <c r="G2114" s="110">
        <v>6.1</v>
      </c>
      <c r="H2114" s="110">
        <v>38.5</v>
      </c>
      <c r="I2114" s="110">
        <v>51</v>
      </c>
      <c r="J2114" s="110">
        <v>24.1</v>
      </c>
      <c r="K2114" s="110">
        <v>49</v>
      </c>
      <c r="L2114" s="110">
        <v>71</v>
      </c>
      <c r="M2114" s="110">
        <v>33.5</v>
      </c>
      <c r="N2114" s="110">
        <v>45.1</v>
      </c>
      <c r="O2114" s="110">
        <v>16</v>
      </c>
      <c r="P2114" s="110">
        <v>7.5</v>
      </c>
      <c r="Q2114" s="110">
        <v>43.8</v>
      </c>
    </row>
    <row r="2115" spans="1:17" x14ac:dyDescent="0.2">
      <c r="A2115" s="108" t="s">
        <v>2970</v>
      </c>
      <c r="B2115" s="110">
        <v>192</v>
      </c>
      <c r="C2115" s="110">
        <v>49</v>
      </c>
      <c r="D2115" s="110">
        <v>25.5</v>
      </c>
      <c r="E2115" s="110">
        <v>69.400000000000006</v>
      </c>
      <c r="F2115" s="110">
        <v>16</v>
      </c>
      <c r="G2115" s="110">
        <v>8.3000000000000007</v>
      </c>
      <c r="H2115" s="110">
        <v>56.3</v>
      </c>
      <c r="I2115" s="110">
        <v>43</v>
      </c>
      <c r="J2115" s="110">
        <v>22.4</v>
      </c>
      <c r="K2115" s="110">
        <v>53.5</v>
      </c>
      <c r="L2115" s="110">
        <v>56</v>
      </c>
      <c r="M2115" s="110">
        <v>29.2</v>
      </c>
      <c r="N2115" s="110">
        <v>44.6</v>
      </c>
      <c r="O2115" s="110">
        <v>28</v>
      </c>
      <c r="P2115" s="110">
        <v>14.6</v>
      </c>
      <c r="Q2115" s="110">
        <v>46.4</v>
      </c>
    </row>
    <row r="2116" spans="1:17" ht="38.25" x14ac:dyDescent="0.2">
      <c r="A2116" s="108" t="s">
        <v>2971</v>
      </c>
      <c r="B2116" s="109">
        <v>8569</v>
      </c>
      <c r="C2116" s="109">
        <v>1883</v>
      </c>
      <c r="D2116" s="110">
        <v>22</v>
      </c>
      <c r="E2116" s="110">
        <v>48.9</v>
      </c>
      <c r="F2116" s="110">
        <v>725</v>
      </c>
      <c r="G2116" s="110">
        <v>8.5</v>
      </c>
      <c r="H2116" s="110">
        <v>50.2</v>
      </c>
      <c r="I2116" s="109">
        <v>1981</v>
      </c>
      <c r="J2116" s="110">
        <v>23.1</v>
      </c>
      <c r="K2116" s="110">
        <v>48.6</v>
      </c>
      <c r="L2116" s="109">
        <v>2109</v>
      </c>
      <c r="M2116" s="110">
        <v>24.6</v>
      </c>
      <c r="N2116" s="110">
        <v>51.5</v>
      </c>
      <c r="O2116" s="109">
        <v>1871</v>
      </c>
      <c r="P2116" s="110">
        <v>21.8</v>
      </c>
      <c r="Q2116" s="110">
        <v>63.7</v>
      </c>
    </row>
    <row r="2117" spans="1:17" ht="25.5" x14ac:dyDescent="0.2">
      <c r="A2117" s="108" t="s">
        <v>2972</v>
      </c>
      <c r="B2117" s="110">
        <v>341</v>
      </c>
      <c r="C2117" s="110">
        <v>73</v>
      </c>
      <c r="D2117" s="110">
        <v>21.4</v>
      </c>
      <c r="E2117" s="110">
        <v>47.9</v>
      </c>
      <c r="F2117" s="110">
        <v>28</v>
      </c>
      <c r="G2117" s="110">
        <v>8.1999999999999993</v>
      </c>
      <c r="H2117" s="110">
        <v>39.299999999999997</v>
      </c>
      <c r="I2117" s="110">
        <v>86</v>
      </c>
      <c r="J2117" s="110">
        <v>25.2</v>
      </c>
      <c r="K2117" s="110">
        <v>51.2</v>
      </c>
      <c r="L2117" s="110">
        <v>100</v>
      </c>
      <c r="M2117" s="110">
        <v>29.3</v>
      </c>
      <c r="N2117" s="110">
        <v>49</v>
      </c>
      <c r="O2117" s="110">
        <v>54</v>
      </c>
      <c r="P2117" s="110">
        <v>15.8</v>
      </c>
      <c r="Q2117" s="110">
        <v>57.4</v>
      </c>
    </row>
    <row r="2118" spans="1:17" ht="25.5" x14ac:dyDescent="0.2">
      <c r="A2118" s="108" t="s">
        <v>2973</v>
      </c>
      <c r="B2118" s="109">
        <v>4024</v>
      </c>
      <c r="C2118" s="109">
        <v>1155</v>
      </c>
      <c r="D2118" s="110">
        <v>28.7</v>
      </c>
      <c r="E2118" s="110">
        <v>47</v>
      </c>
      <c r="F2118" s="110">
        <v>312</v>
      </c>
      <c r="G2118" s="110">
        <v>7.8</v>
      </c>
      <c r="H2118" s="110">
        <v>46.5</v>
      </c>
      <c r="I2118" s="109">
        <v>1112</v>
      </c>
      <c r="J2118" s="110">
        <v>27.6</v>
      </c>
      <c r="K2118" s="110">
        <v>50.8</v>
      </c>
      <c r="L2118" s="110">
        <v>976</v>
      </c>
      <c r="M2118" s="110">
        <v>24.3</v>
      </c>
      <c r="N2118" s="110">
        <v>51.5</v>
      </c>
      <c r="O2118" s="110">
        <v>469</v>
      </c>
      <c r="P2118" s="110">
        <v>11.7</v>
      </c>
      <c r="Q2118" s="110">
        <v>54.8</v>
      </c>
    </row>
    <row r="2119" spans="1:17" ht="38.25" x14ac:dyDescent="0.2">
      <c r="A2119" s="108" t="s">
        <v>2974</v>
      </c>
      <c r="B2119" s="109">
        <v>2670</v>
      </c>
      <c r="C2119" s="110">
        <v>796</v>
      </c>
      <c r="D2119" s="110">
        <v>29.8</v>
      </c>
      <c r="E2119" s="110">
        <v>50.6</v>
      </c>
      <c r="F2119" s="110">
        <v>233</v>
      </c>
      <c r="G2119" s="110">
        <v>8.6999999999999993</v>
      </c>
      <c r="H2119" s="110">
        <v>50.6</v>
      </c>
      <c r="I2119" s="110">
        <v>768</v>
      </c>
      <c r="J2119" s="110">
        <v>28.8</v>
      </c>
      <c r="K2119" s="110">
        <v>48.7</v>
      </c>
      <c r="L2119" s="110">
        <v>540</v>
      </c>
      <c r="M2119" s="110">
        <v>20.2</v>
      </c>
      <c r="N2119" s="110">
        <v>47.6</v>
      </c>
      <c r="O2119" s="110">
        <v>333</v>
      </c>
      <c r="P2119" s="110">
        <v>12.5</v>
      </c>
      <c r="Q2119" s="110">
        <v>60.7</v>
      </c>
    </row>
    <row r="2120" spans="1:17" ht="25.5" x14ac:dyDescent="0.2">
      <c r="A2120" s="108" t="s">
        <v>2975</v>
      </c>
      <c r="B2120" s="110">
        <v>42</v>
      </c>
      <c r="C2120" s="110">
        <v>12</v>
      </c>
      <c r="D2120" s="110">
        <v>28.6</v>
      </c>
      <c r="E2120" s="110">
        <v>58.3</v>
      </c>
      <c r="F2120" s="110">
        <v>1</v>
      </c>
      <c r="G2120" s="110">
        <v>2.4</v>
      </c>
      <c r="H2120" s="110">
        <v>0</v>
      </c>
      <c r="I2120" s="110">
        <v>11</v>
      </c>
      <c r="J2120" s="110">
        <v>26.2</v>
      </c>
      <c r="K2120" s="110">
        <v>45.5</v>
      </c>
      <c r="L2120" s="110">
        <v>9</v>
      </c>
      <c r="M2120" s="110">
        <v>21.4</v>
      </c>
      <c r="N2120" s="110">
        <v>33.299999999999997</v>
      </c>
      <c r="O2120" s="110">
        <v>9</v>
      </c>
      <c r="P2120" s="110">
        <v>21.4</v>
      </c>
      <c r="Q2120" s="110">
        <v>44.4</v>
      </c>
    </row>
    <row r="2121" spans="1:17" ht="25.5" x14ac:dyDescent="0.2">
      <c r="A2121" s="108" t="s">
        <v>2976</v>
      </c>
      <c r="B2121" s="110">
        <v>241</v>
      </c>
      <c r="C2121" s="110">
        <v>43</v>
      </c>
      <c r="D2121" s="110">
        <v>17.8</v>
      </c>
      <c r="E2121" s="110">
        <v>55.8</v>
      </c>
      <c r="F2121" s="110">
        <v>10</v>
      </c>
      <c r="G2121" s="110">
        <v>4.0999999999999996</v>
      </c>
      <c r="H2121" s="110">
        <v>50</v>
      </c>
      <c r="I2121" s="110">
        <v>50</v>
      </c>
      <c r="J2121" s="110">
        <v>20.7</v>
      </c>
      <c r="K2121" s="110">
        <v>40</v>
      </c>
      <c r="L2121" s="110">
        <v>66</v>
      </c>
      <c r="M2121" s="110">
        <v>27.4</v>
      </c>
      <c r="N2121" s="110">
        <v>48.5</v>
      </c>
      <c r="O2121" s="110">
        <v>72</v>
      </c>
      <c r="P2121" s="110">
        <v>29.9</v>
      </c>
      <c r="Q2121" s="110">
        <v>56.9</v>
      </c>
    </row>
    <row r="2122" spans="1:17" ht="25.5" x14ac:dyDescent="0.2">
      <c r="A2122" s="108" t="s">
        <v>2977</v>
      </c>
      <c r="B2122" s="110">
        <v>55</v>
      </c>
      <c r="C2122" s="110">
        <v>16</v>
      </c>
      <c r="D2122" s="110">
        <v>29.1</v>
      </c>
      <c r="E2122" s="110">
        <v>50</v>
      </c>
      <c r="F2122" s="110">
        <v>3</v>
      </c>
      <c r="G2122" s="110">
        <v>5.5</v>
      </c>
      <c r="H2122" s="110">
        <v>33.299999999999997</v>
      </c>
      <c r="I2122" s="110">
        <v>13</v>
      </c>
      <c r="J2122" s="110">
        <v>23.6</v>
      </c>
      <c r="K2122" s="110">
        <v>53.8</v>
      </c>
      <c r="L2122" s="110">
        <v>20</v>
      </c>
      <c r="M2122" s="110">
        <v>36.4</v>
      </c>
      <c r="N2122" s="110">
        <v>45</v>
      </c>
      <c r="O2122" s="110">
        <v>3</v>
      </c>
      <c r="P2122" s="110">
        <v>5.5</v>
      </c>
      <c r="Q2122" s="110">
        <v>100</v>
      </c>
    </row>
    <row r="2123" spans="1:17" ht="25.5" x14ac:dyDescent="0.2">
      <c r="A2123" s="108" t="s">
        <v>2978</v>
      </c>
      <c r="B2123" s="110">
        <v>735</v>
      </c>
      <c r="C2123" s="110">
        <v>250</v>
      </c>
      <c r="D2123" s="110">
        <v>34</v>
      </c>
      <c r="E2123" s="110">
        <v>54.4</v>
      </c>
      <c r="F2123" s="110">
        <v>38</v>
      </c>
      <c r="G2123" s="110">
        <v>5.2</v>
      </c>
      <c r="H2123" s="110">
        <v>42.1</v>
      </c>
      <c r="I2123" s="110">
        <v>273</v>
      </c>
      <c r="J2123" s="110">
        <v>37.1</v>
      </c>
      <c r="K2123" s="110">
        <v>50.5</v>
      </c>
      <c r="L2123" s="110">
        <v>140</v>
      </c>
      <c r="M2123" s="110">
        <v>19</v>
      </c>
      <c r="N2123" s="110">
        <v>49.3</v>
      </c>
      <c r="O2123" s="110">
        <v>34</v>
      </c>
      <c r="P2123" s="110">
        <v>4.5999999999999996</v>
      </c>
      <c r="Q2123" s="110">
        <v>50</v>
      </c>
    </row>
    <row r="2124" spans="1:17" ht="25.5" x14ac:dyDescent="0.2">
      <c r="A2124" s="108" t="s">
        <v>2979</v>
      </c>
      <c r="B2124" s="110">
        <v>57</v>
      </c>
      <c r="C2124" s="110">
        <v>3</v>
      </c>
      <c r="D2124" s="110">
        <v>5.3</v>
      </c>
      <c r="E2124" s="110">
        <v>66.7</v>
      </c>
      <c r="F2124" s="110">
        <v>2</v>
      </c>
      <c r="G2124" s="110">
        <v>3.5</v>
      </c>
      <c r="H2124" s="110">
        <v>50</v>
      </c>
      <c r="I2124" s="110">
        <v>13</v>
      </c>
      <c r="J2124" s="110">
        <v>22.8</v>
      </c>
      <c r="K2124" s="110">
        <v>46.2</v>
      </c>
      <c r="L2124" s="110">
        <v>21</v>
      </c>
      <c r="M2124" s="110">
        <v>36.799999999999997</v>
      </c>
      <c r="N2124" s="110">
        <v>52.4</v>
      </c>
      <c r="O2124" s="110">
        <v>18</v>
      </c>
      <c r="P2124" s="110">
        <v>31.6</v>
      </c>
      <c r="Q2124" s="110">
        <v>66.7</v>
      </c>
    </row>
    <row r="2125" spans="1:17" ht="25.5" x14ac:dyDescent="0.2">
      <c r="A2125" s="108" t="s">
        <v>2980</v>
      </c>
      <c r="B2125" s="109">
        <v>86265</v>
      </c>
      <c r="C2125" s="109">
        <v>15957</v>
      </c>
      <c r="D2125" s="110">
        <v>18.5</v>
      </c>
      <c r="E2125" s="110">
        <v>49.3</v>
      </c>
      <c r="F2125" s="109">
        <v>16877</v>
      </c>
      <c r="G2125" s="110">
        <v>19.600000000000001</v>
      </c>
      <c r="H2125" s="110">
        <v>48.8</v>
      </c>
      <c r="I2125" s="109">
        <v>20199</v>
      </c>
      <c r="J2125" s="110">
        <v>23.4</v>
      </c>
      <c r="K2125" s="110">
        <v>48.6</v>
      </c>
      <c r="L2125" s="109">
        <v>21366</v>
      </c>
      <c r="M2125" s="110">
        <v>24.8</v>
      </c>
      <c r="N2125" s="110">
        <v>51.3</v>
      </c>
      <c r="O2125" s="109">
        <v>11866</v>
      </c>
      <c r="P2125" s="110">
        <v>13.8</v>
      </c>
      <c r="Q2125" s="110">
        <v>60.1</v>
      </c>
    </row>
    <row r="2126" spans="1:17" ht="25.5" x14ac:dyDescent="0.2">
      <c r="A2126" s="108" t="s">
        <v>2981</v>
      </c>
      <c r="B2126" s="110">
        <v>100</v>
      </c>
      <c r="C2126" s="110">
        <v>16</v>
      </c>
      <c r="D2126" s="110">
        <v>16</v>
      </c>
      <c r="E2126" s="110">
        <v>56.3</v>
      </c>
      <c r="F2126" s="110">
        <v>4</v>
      </c>
      <c r="G2126" s="110">
        <v>4</v>
      </c>
      <c r="H2126" s="110">
        <v>25</v>
      </c>
      <c r="I2126" s="110">
        <v>24</v>
      </c>
      <c r="J2126" s="110">
        <v>24</v>
      </c>
      <c r="K2126" s="110">
        <v>50</v>
      </c>
      <c r="L2126" s="110">
        <v>31</v>
      </c>
      <c r="M2126" s="110">
        <v>31</v>
      </c>
      <c r="N2126" s="110">
        <v>41.9</v>
      </c>
      <c r="O2126" s="110">
        <v>25</v>
      </c>
      <c r="P2126" s="110">
        <v>25</v>
      </c>
      <c r="Q2126" s="110">
        <v>56</v>
      </c>
    </row>
    <row r="2127" spans="1:17" ht="25.5" x14ac:dyDescent="0.2">
      <c r="A2127" s="108" t="s">
        <v>2982</v>
      </c>
      <c r="B2127" s="109">
        <v>1367</v>
      </c>
      <c r="C2127" s="110">
        <v>378</v>
      </c>
      <c r="D2127" s="110">
        <v>27.7</v>
      </c>
      <c r="E2127" s="110">
        <v>48.4</v>
      </c>
      <c r="F2127" s="110">
        <v>85</v>
      </c>
      <c r="G2127" s="110">
        <v>6.2</v>
      </c>
      <c r="H2127" s="110">
        <v>42.4</v>
      </c>
      <c r="I2127" s="110">
        <v>472</v>
      </c>
      <c r="J2127" s="110">
        <v>34.5</v>
      </c>
      <c r="K2127" s="110">
        <v>50</v>
      </c>
      <c r="L2127" s="110">
        <v>319</v>
      </c>
      <c r="M2127" s="110">
        <v>23.3</v>
      </c>
      <c r="N2127" s="110">
        <v>48.9</v>
      </c>
      <c r="O2127" s="110">
        <v>113</v>
      </c>
      <c r="P2127" s="110">
        <v>8.3000000000000007</v>
      </c>
      <c r="Q2127" s="110">
        <v>56.6</v>
      </c>
    </row>
    <row r="2128" spans="1:17" ht="25.5" x14ac:dyDescent="0.2">
      <c r="A2128" s="108" t="s">
        <v>2983</v>
      </c>
      <c r="B2128" s="110">
        <v>68</v>
      </c>
      <c r="C2128" s="110">
        <v>9</v>
      </c>
      <c r="D2128" s="110">
        <v>13.2</v>
      </c>
      <c r="E2128" s="110">
        <v>44.4</v>
      </c>
      <c r="F2128" s="110">
        <v>3</v>
      </c>
      <c r="G2128" s="110">
        <v>4.4000000000000004</v>
      </c>
      <c r="H2128" s="110">
        <v>33.299999999999997</v>
      </c>
      <c r="I2128" s="110">
        <v>10</v>
      </c>
      <c r="J2128" s="110">
        <v>14.7</v>
      </c>
      <c r="K2128" s="110">
        <v>40</v>
      </c>
      <c r="L2128" s="110">
        <v>26</v>
      </c>
      <c r="M2128" s="110">
        <v>38.200000000000003</v>
      </c>
      <c r="N2128" s="110">
        <v>34.6</v>
      </c>
      <c r="O2128" s="110">
        <v>20</v>
      </c>
      <c r="P2128" s="110">
        <v>29.4</v>
      </c>
      <c r="Q2128" s="110">
        <v>55</v>
      </c>
    </row>
    <row r="2129" spans="1:17" ht="25.5" x14ac:dyDescent="0.2">
      <c r="A2129" s="108" t="s">
        <v>2984</v>
      </c>
      <c r="B2129" s="110">
        <v>167</v>
      </c>
      <c r="C2129" s="110">
        <v>24</v>
      </c>
      <c r="D2129" s="110">
        <v>14.4</v>
      </c>
      <c r="E2129" s="110">
        <v>50</v>
      </c>
      <c r="F2129" s="110">
        <v>5</v>
      </c>
      <c r="G2129" s="110">
        <v>3</v>
      </c>
      <c r="H2129" s="110">
        <v>60</v>
      </c>
      <c r="I2129" s="110">
        <v>34</v>
      </c>
      <c r="J2129" s="110">
        <v>20.399999999999999</v>
      </c>
      <c r="K2129" s="110">
        <v>44.1</v>
      </c>
      <c r="L2129" s="110">
        <v>67</v>
      </c>
      <c r="M2129" s="110">
        <v>40.1</v>
      </c>
      <c r="N2129" s="110">
        <v>38.799999999999997</v>
      </c>
      <c r="O2129" s="110">
        <v>37</v>
      </c>
      <c r="P2129" s="110">
        <v>22.2</v>
      </c>
      <c r="Q2129" s="110">
        <v>54.1</v>
      </c>
    </row>
    <row r="2130" spans="1:17" ht="25.5" x14ac:dyDescent="0.2">
      <c r="A2130" s="108" t="s">
        <v>2985</v>
      </c>
      <c r="B2130" s="109">
        <v>64206</v>
      </c>
      <c r="C2130" s="109">
        <v>16356</v>
      </c>
      <c r="D2130" s="110">
        <v>25.5</v>
      </c>
      <c r="E2130" s="110">
        <v>48.7</v>
      </c>
      <c r="F2130" s="109">
        <v>5164</v>
      </c>
      <c r="G2130" s="110">
        <v>8</v>
      </c>
      <c r="H2130" s="110">
        <v>49.8</v>
      </c>
      <c r="I2130" s="109">
        <v>18050</v>
      </c>
      <c r="J2130" s="110">
        <v>28.1</v>
      </c>
      <c r="K2130" s="110">
        <v>51</v>
      </c>
      <c r="L2130" s="109">
        <v>19770</v>
      </c>
      <c r="M2130" s="110">
        <v>30.8</v>
      </c>
      <c r="N2130" s="110">
        <v>51.7</v>
      </c>
      <c r="O2130" s="109">
        <v>4866</v>
      </c>
      <c r="P2130" s="110">
        <v>7.6</v>
      </c>
      <c r="Q2130" s="110">
        <v>55.2</v>
      </c>
    </row>
    <row r="2131" spans="1:17" ht="38.25" x14ac:dyDescent="0.2">
      <c r="A2131" s="108" t="s">
        <v>2986</v>
      </c>
      <c r="B2131" s="110">
        <v>535</v>
      </c>
      <c r="C2131" s="110">
        <v>119</v>
      </c>
      <c r="D2131" s="110">
        <v>22.2</v>
      </c>
      <c r="E2131" s="110">
        <v>52.1</v>
      </c>
      <c r="F2131" s="110">
        <v>34</v>
      </c>
      <c r="G2131" s="110">
        <v>6.4</v>
      </c>
      <c r="H2131" s="110">
        <v>44.1</v>
      </c>
      <c r="I2131" s="110">
        <v>114</v>
      </c>
      <c r="J2131" s="110">
        <v>21.3</v>
      </c>
      <c r="K2131" s="110">
        <v>46.5</v>
      </c>
      <c r="L2131" s="110">
        <v>140</v>
      </c>
      <c r="M2131" s="110">
        <v>26.2</v>
      </c>
      <c r="N2131" s="110">
        <v>48.6</v>
      </c>
      <c r="O2131" s="110">
        <v>128</v>
      </c>
      <c r="P2131" s="110">
        <v>23.9</v>
      </c>
      <c r="Q2131" s="110">
        <v>60.2</v>
      </c>
    </row>
    <row r="2132" spans="1:17" ht="25.5" x14ac:dyDescent="0.2">
      <c r="A2132" s="108" t="s">
        <v>2987</v>
      </c>
      <c r="B2132" s="109">
        <v>2422</v>
      </c>
      <c r="C2132" s="110">
        <v>694</v>
      </c>
      <c r="D2132" s="110">
        <v>28.7</v>
      </c>
      <c r="E2132" s="110">
        <v>50.3</v>
      </c>
      <c r="F2132" s="110">
        <v>207</v>
      </c>
      <c r="G2132" s="110">
        <v>8.5</v>
      </c>
      <c r="H2132" s="110">
        <v>48.8</v>
      </c>
      <c r="I2132" s="110">
        <v>785</v>
      </c>
      <c r="J2132" s="110">
        <v>32.4</v>
      </c>
      <c r="K2132" s="110">
        <v>48.5</v>
      </c>
      <c r="L2132" s="110">
        <v>575</v>
      </c>
      <c r="M2132" s="110">
        <v>23.7</v>
      </c>
      <c r="N2132" s="110">
        <v>49.2</v>
      </c>
      <c r="O2132" s="110">
        <v>161</v>
      </c>
      <c r="P2132" s="110">
        <v>6.6</v>
      </c>
      <c r="Q2132" s="110">
        <v>52.8</v>
      </c>
    </row>
    <row r="2133" spans="1:17" ht="38.25" x14ac:dyDescent="0.2">
      <c r="A2133" s="108" t="s">
        <v>2988</v>
      </c>
      <c r="B2133" s="109">
        <v>11626</v>
      </c>
      <c r="C2133" s="109">
        <v>3048</v>
      </c>
      <c r="D2133" s="110">
        <v>26.2</v>
      </c>
      <c r="E2133" s="110">
        <v>48.4</v>
      </c>
      <c r="F2133" s="110">
        <v>915</v>
      </c>
      <c r="G2133" s="110">
        <v>7.9</v>
      </c>
      <c r="H2133" s="110">
        <v>47</v>
      </c>
      <c r="I2133" s="109">
        <v>3131</v>
      </c>
      <c r="J2133" s="110">
        <v>26.9</v>
      </c>
      <c r="K2133" s="110">
        <v>48</v>
      </c>
      <c r="L2133" s="109">
        <v>3717</v>
      </c>
      <c r="M2133" s="110">
        <v>32</v>
      </c>
      <c r="N2133" s="110">
        <v>47.5</v>
      </c>
      <c r="O2133" s="110">
        <v>815</v>
      </c>
      <c r="P2133" s="110">
        <v>7</v>
      </c>
      <c r="Q2133" s="110">
        <v>47.4</v>
      </c>
    </row>
    <row r="2134" spans="1:17" ht="51" x14ac:dyDescent="0.2">
      <c r="A2134" s="108" t="s">
        <v>2989</v>
      </c>
      <c r="B2134" s="109">
        <v>8601</v>
      </c>
      <c r="C2134" s="109">
        <v>2223</v>
      </c>
      <c r="D2134" s="110">
        <v>25.8</v>
      </c>
      <c r="E2134" s="110">
        <v>48.7</v>
      </c>
      <c r="F2134" s="110">
        <v>900</v>
      </c>
      <c r="G2134" s="110">
        <v>10.5</v>
      </c>
      <c r="H2134" s="110">
        <v>46.7</v>
      </c>
      <c r="I2134" s="109">
        <v>2210</v>
      </c>
      <c r="J2134" s="110">
        <v>25.7</v>
      </c>
      <c r="K2134" s="110">
        <v>49.9</v>
      </c>
      <c r="L2134" s="109">
        <v>2128</v>
      </c>
      <c r="M2134" s="110">
        <v>24.7</v>
      </c>
      <c r="N2134" s="110">
        <v>50.8</v>
      </c>
      <c r="O2134" s="109">
        <v>1140</v>
      </c>
      <c r="P2134" s="110">
        <v>13.3</v>
      </c>
      <c r="Q2134" s="110">
        <v>60.3</v>
      </c>
    </row>
    <row r="2135" spans="1:17" ht="25.5" x14ac:dyDescent="0.2">
      <c r="A2135" s="108" t="s">
        <v>2990</v>
      </c>
      <c r="B2135" s="109">
        <v>1004</v>
      </c>
      <c r="C2135" s="110">
        <v>213</v>
      </c>
      <c r="D2135" s="110">
        <v>21.2</v>
      </c>
      <c r="E2135" s="110">
        <v>43.2</v>
      </c>
      <c r="F2135" s="110">
        <v>43</v>
      </c>
      <c r="G2135" s="110">
        <v>4.3</v>
      </c>
      <c r="H2135" s="110">
        <v>46.5</v>
      </c>
      <c r="I2135" s="110">
        <v>210</v>
      </c>
      <c r="J2135" s="110">
        <v>20.9</v>
      </c>
      <c r="K2135" s="110">
        <v>48.1</v>
      </c>
      <c r="L2135" s="110">
        <v>327</v>
      </c>
      <c r="M2135" s="110">
        <v>32.6</v>
      </c>
      <c r="N2135" s="110">
        <v>48</v>
      </c>
      <c r="O2135" s="110">
        <v>211</v>
      </c>
      <c r="P2135" s="110">
        <v>21</v>
      </c>
      <c r="Q2135" s="110">
        <v>46.9</v>
      </c>
    </row>
    <row r="2136" spans="1:17" ht="25.5" x14ac:dyDescent="0.2">
      <c r="A2136" s="108" t="s">
        <v>2991</v>
      </c>
      <c r="B2136" s="110">
        <v>199</v>
      </c>
      <c r="C2136" s="110">
        <v>45</v>
      </c>
      <c r="D2136" s="110">
        <v>22.6</v>
      </c>
      <c r="E2136" s="110">
        <v>53.3</v>
      </c>
      <c r="F2136" s="110">
        <v>10</v>
      </c>
      <c r="G2136" s="110">
        <v>5</v>
      </c>
      <c r="H2136" s="110">
        <v>70</v>
      </c>
      <c r="I2136" s="110">
        <v>45</v>
      </c>
      <c r="J2136" s="110">
        <v>22.6</v>
      </c>
      <c r="K2136" s="110">
        <v>42.2</v>
      </c>
      <c r="L2136" s="110">
        <v>60</v>
      </c>
      <c r="M2136" s="110">
        <v>30.2</v>
      </c>
      <c r="N2136" s="110">
        <v>46.7</v>
      </c>
      <c r="O2136" s="110">
        <v>39</v>
      </c>
      <c r="P2136" s="110">
        <v>19.600000000000001</v>
      </c>
      <c r="Q2136" s="110">
        <v>56.4</v>
      </c>
    </row>
    <row r="2137" spans="1:17" ht="25.5" x14ac:dyDescent="0.2">
      <c r="A2137" s="108" t="s">
        <v>2992</v>
      </c>
      <c r="B2137" s="110">
        <v>64</v>
      </c>
      <c r="C2137" s="110">
        <v>23</v>
      </c>
      <c r="D2137" s="110">
        <v>35.9</v>
      </c>
      <c r="E2137" s="110">
        <v>65.2</v>
      </c>
      <c r="F2137" s="110">
        <v>5</v>
      </c>
      <c r="G2137" s="110">
        <v>7.8</v>
      </c>
      <c r="H2137" s="110">
        <v>80</v>
      </c>
      <c r="I2137" s="110">
        <v>9</v>
      </c>
      <c r="J2137" s="110">
        <v>14.1</v>
      </c>
      <c r="K2137" s="110">
        <v>66.7</v>
      </c>
      <c r="L2137" s="110">
        <v>16</v>
      </c>
      <c r="M2137" s="110">
        <v>25</v>
      </c>
      <c r="N2137" s="110">
        <v>56.3</v>
      </c>
      <c r="O2137" s="110">
        <v>11</v>
      </c>
      <c r="P2137" s="110">
        <v>17.2</v>
      </c>
      <c r="Q2137" s="110">
        <v>45.5</v>
      </c>
    </row>
    <row r="2138" spans="1:17" x14ac:dyDescent="0.2">
      <c r="A2138" s="108" t="s">
        <v>2993</v>
      </c>
      <c r="B2138" s="110">
        <v>278</v>
      </c>
      <c r="C2138" s="110">
        <v>89</v>
      </c>
      <c r="D2138" s="110">
        <v>32</v>
      </c>
      <c r="E2138" s="110">
        <v>48.3</v>
      </c>
      <c r="F2138" s="110">
        <v>17</v>
      </c>
      <c r="G2138" s="110">
        <v>6.1</v>
      </c>
      <c r="H2138" s="110">
        <v>52.9</v>
      </c>
      <c r="I2138" s="110">
        <v>64</v>
      </c>
      <c r="J2138" s="110">
        <v>23</v>
      </c>
      <c r="K2138" s="110">
        <v>51.6</v>
      </c>
      <c r="L2138" s="110">
        <v>65</v>
      </c>
      <c r="M2138" s="110">
        <v>23.4</v>
      </c>
      <c r="N2138" s="110">
        <v>43.1</v>
      </c>
      <c r="O2138" s="110">
        <v>43</v>
      </c>
      <c r="P2138" s="110">
        <v>15.5</v>
      </c>
      <c r="Q2138" s="110">
        <v>60.5</v>
      </c>
    </row>
    <row r="2139" spans="1:17" ht="38.25" x14ac:dyDescent="0.2">
      <c r="A2139" s="108" t="s">
        <v>2994</v>
      </c>
      <c r="B2139" s="109">
        <v>60797</v>
      </c>
      <c r="C2139" s="109">
        <v>16065</v>
      </c>
      <c r="D2139" s="110">
        <v>26.4</v>
      </c>
      <c r="E2139" s="110">
        <v>49.2</v>
      </c>
      <c r="F2139" s="109">
        <v>3966</v>
      </c>
      <c r="G2139" s="110">
        <v>6.5</v>
      </c>
      <c r="H2139" s="110">
        <v>49.4</v>
      </c>
      <c r="I2139" s="109">
        <v>16811</v>
      </c>
      <c r="J2139" s="110">
        <v>27.7</v>
      </c>
      <c r="K2139" s="110">
        <v>51.9</v>
      </c>
      <c r="L2139" s="109">
        <v>18730</v>
      </c>
      <c r="M2139" s="110">
        <v>30.8</v>
      </c>
      <c r="N2139" s="110">
        <v>52.4</v>
      </c>
      <c r="O2139" s="109">
        <v>5225</v>
      </c>
      <c r="P2139" s="110">
        <v>8.6</v>
      </c>
      <c r="Q2139" s="110">
        <v>55.7</v>
      </c>
    </row>
    <row r="2140" spans="1:17" ht="38.25" x14ac:dyDescent="0.2">
      <c r="A2140" s="108" t="s">
        <v>2995</v>
      </c>
      <c r="B2140" s="109">
        <v>1042</v>
      </c>
      <c r="C2140" s="110">
        <v>285</v>
      </c>
      <c r="D2140" s="110">
        <v>27.4</v>
      </c>
      <c r="E2140" s="110">
        <v>47.7</v>
      </c>
      <c r="F2140" s="110">
        <v>79</v>
      </c>
      <c r="G2140" s="110">
        <v>7.6</v>
      </c>
      <c r="H2140" s="110">
        <v>50.6</v>
      </c>
      <c r="I2140" s="110">
        <v>300</v>
      </c>
      <c r="J2140" s="110">
        <v>28.8</v>
      </c>
      <c r="K2140" s="110">
        <v>52.3</v>
      </c>
      <c r="L2140" s="110">
        <v>218</v>
      </c>
      <c r="M2140" s="110">
        <v>20.9</v>
      </c>
      <c r="N2140" s="110">
        <v>39.4</v>
      </c>
      <c r="O2140" s="110">
        <v>160</v>
      </c>
      <c r="P2140" s="110">
        <v>15.4</v>
      </c>
      <c r="Q2140" s="110">
        <v>56.9</v>
      </c>
    </row>
    <row r="2141" spans="1:17" ht="25.5" x14ac:dyDescent="0.2">
      <c r="A2141" s="108" t="s">
        <v>2996</v>
      </c>
      <c r="B2141" s="109">
        <v>1189</v>
      </c>
      <c r="C2141" s="110">
        <v>280</v>
      </c>
      <c r="D2141" s="110">
        <v>23.5</v>
      </c>
      <c r="E2141" s="110">
        <v>46.8</v>
      </c>
      <c r="F2141" s="110">
        <v>71</v>
      </c>
      <c r="G2141" s="110">
        <v>6</v>
      </c>
      <c r="H2141" s="110">
        <v>49.3</v>
      </c>
      <c r="I2141" s="110">
        <v>228</v>
      </c>
      <c r="J2141" s="110">
        <v>19.2</v>
      </c>
      <c r="K2141" s="110">
        <v>49.1</v>
      </c>
      <c r="L2141" s="110">
        <v>255</v>
      </c>
      <c r="M2141" s="110">
        <v>21.4</v>
      </c>
      <c r="N2141" s="110">
        <v>51.8</v>
      </c>
      <c r="O2141" s="110">
        <v>355</v>
      </c>
      <c r="P2141" s="110">
        <v>29.9</v>
      </c>
      <c r="Q2141" s="110">
        <v>62.3</v>
      </c>
    </row>
    <row r="2142" spans="1:17" ht="25.5" x14ac:dyDescent="0.2">
      <c r="A2142" s="108" t="s">
        <v>2997</v>
      </c>
      <c r="B2142" s="109">
        <v>47941</v>
      </c>
      <c r="C2142" s="109">
        <v>11589</v>
      </c>
      <c r="D2142" s="110">
        <v>24.2</v>
      </c>
      <c r="E2142" s="110">
        <v>49.6</v>
      </c>
      <c r="F2142" s="109">
        <v>2200</v>
      </c>
      <c r="G2142" s="110">
        <v>4.5999999999999996</v>
      </c>
      <c r="H2142" s="110">
        <v>49.1</v>
      </c>
      <c r="I2142" s="109">
        <v>10071</v>
      </c>
      <c r="J2142" s="110">
        <v>21</v>
      </c>
      <c r="K2142" s="110">
        <v>51.8</v>
      </c>
      <c r="L2142" s="109">
        <v>14174</v>
      </c>
      <c r="M2142" s="110">
        <v>29.6</v>
      </c>
      <c r="N2142" s="110">
        <v>52.9</v>
      </c>
      <c r="O2142" s="109">
        <v>9907</v>
      </c>
      <c r="P2142" s="110">
        <v>20.7</v>
      </c>
      <c r="Q2142" s="110">
        <v>60.8</v>
      </c>
    </row>
    <row r="2143" spans="1:17" x14ac:dyDescent="0.2">
      <c r="A2143" s="108" t="s">
        <v>2998</v>
      </c>
      <c r="B2143" s="110">
        <v>123</v>
      </c>
      <c r="C2143" s="110">
        <v>33</v>
      </c>
      <c r="D2143" s="110">
        <v>26.8</v>
      </c>
      <c r="E2143" s="110">
        <v>54.5</v>
      </c>
      <c r="F2143" s="110">
        <v>11</v>
      </c>
      <c r="G2143" s="110">
        <v>8.9</v>
      </c>
      <c r="H2143" s="110">
        <v>36.4</v>
      </c>
      <c r="I2143" s="110">
        <v>33</v>
      </c>
      <c r="J2143" s="110">
        <v>26.8</v>
      </c>
      <c r="K2143" s="110">
        <v>54.5</v>
      </c>
      <c r="L2143" s="110">
        <v>28</v>
      </c>
      <c r="M2143" s="110">
        <v>22.8</v>
      </c>
      <c r="N2143" s="110">
        <v>42.9</v>
      </c>
      <c r="O2143" s="110">
        <v>18</v>
      </c>
      <c r="P2143" s="110">
        <v>14.6</v>
      </c>
      <c r="Q2143" s="110">
        <v>44.4</v>
      </c>
    </row>
    <row r="2144" spans="1:17" ht="25.5" x14ac:dyDescent="0.2">
      <c r="A2144" s="108" t="s">
        <v>2999</v>
      </c>
      <c r="B2144" s="110">
        <v>243</v>
      </c>
      <c r="C2144" s="110">
        <v>43</v>
      </c>
      <c r="D2144" s="110">
        <v>17.7</v>
      </c>
      <c r="E2144" s="110">
        <v>51.2</v>
      </c>
      <c r="F2144" s="110">
        <v>27</v>
      </c>
      <c r="G2144" s="110">
        <v>11.1</v>
      </c>
      <c r="H2144" s="110">
        <v>37</v>
      </c>
      <c r="I2144" s="110">
        <v>55</v>
      </c>
      <c r="J2144" s="110">
        <v>22.6</v>
      </c>
      <c r="K2144" s="110">
        <v>54.5</v>
      </c>
      <c r="L2144" s="110">
        <v>49</v>
      </c>
      <c r="M2144" s="110">
        <v>20.2</v>
      </c>
      <c r="N2144" s="110">
        <v>44.9</v>
      </c>
      <c r="O2144" s="110">
        <v>69</v>
      </c>
      <c r="P2144" s="110">
        <v>28.4</v>
      </c>
      <c r="Q2144" s="110">
        <v>56.5</v>
      </c>
    </row>
    <row r="2145" spans="1:17" x14ac:dyDescent="0.2">
      <c r="A2145" s="108" t="s">
        <v>3000</v>
      </c>
      <c r="B2145" s="110">
        <v>152</v>
      </c>
      <c r="C2145" s="110">
        <v>29</v>
      </c>
      <c r="D2145" s="110">
        <v>19.100000000000001</v>
      </c>
      <c r="E2145" s="110">
        <v>37.9</v>
      </c>
      <c r="F2145" s="110">
        <v>13</v>
      </c>
      <c r="G2145" s="110">
        <v>8.6</v>
      </c>
      <c r="H2145" s="110">
        <v>23.1</v>
      </c>
      <c r="I2145" s="110">
        <v>33</v>
      </c>
      <c r="J2145" s="110">
        <v>21.7</v>
      </c>
      <c r="K2145" s="110">
        <v>48.5</v>
      </c>
      <c r="L2145" s="110">
        <v>52</v>
      </c>
      <c r="M2145" s="110">
        <v>34.200000000000003</v>
      </c>
      <c r="N2145" s="110">
        <v>40.4</v>
      </c>
      <c r="O2145" s="110">
        <v>25</v>
      </c>
      <c r="P2145" s="110">
        <v>16.399999999999999</v>
      </c>
      <c r="Q2145" s="110">
        <v>52</v>
      </c>
    </row>
    <row r="2146" spans="1:17" ht="38.25" x14ac:dyDescent="0.2">
      <c r="A2146" s="108" t="s">
        <v>3001</v>
      </c>
      <c r="B2146" s="110">
        <v>95</v>
      </c>
      <c r="C2146" s="110">
        <v>33</v>
      </c>
      <c r="D2146" s="110">
        <v>34.700000000000003</v>
      </c>
      <c r="E2146" s="110">
        <v>45.5</v>
      </c>
      <c r="F2146" s="110">
        <v>5</v>
      </c>
      <c r="G2146" s="110">
        <v>5.3</v>
      </c>
      <c r="H2146" s="110">
        <v>60</v>
      </c>
      <c r="I2146" s="110">
        <v>18</v>
      </c>
      <c r="J2146" s="110">
        <v>18.899999999999999</v>
      </c>
      <c r="K2146" s="110">
        <v>55.6</v>
      </c>
      <c r="L2146" s="110">
        <v>29</v>
      </c>
      <c r="M2146" s="110">
        <v>30.5</v>
      </c>
      <c r="N2146" s="110">
        <v>48.3</v>
      </c>
      <c r="O2146" s="110">
        <v>10</v>
      </c>
      <c r="P2146" s="110">
        <v>10.5</v>
      </c>
      <c r="Q2146" s="110">
        <v>30</v>
      </c>
    </row>
    <row r="2147" spans="1:17" ht="25.5" x14ac:dyDescent="0.2">
      <c r="A2147" s="108" t="s">
        <v>3002</v>
      </c>
      <c r="B2147" s="109">
        <v>1176</v>
      </c>
      <c r="C2147" s="110">
        <v>283</v>
      </c>
      <c r="D2147" s="110">
        <v>24.1</v>
      </c>
      <c r="E2147" s="110">
        <v>55.1</v>
      </c>
      <c r="F2147" s="110">
        <v>69</v>
      </c>
      <c r="G2147" s="110">
        <v>5.9</v>
      </c>
      <c r="H2147" s="110">
        <v>55.1</v>
      </c>
      <c r="I2147" s="110">
        <v>286</v>
      </c>
      <c r="J2147" s="110">
        <v>24.3</v>
      </c>
      <c r="K2147" s="110">
        <v>50</v>
      </c>
      <c r="L2147" s="110">
        <v>316</v>
      </c>
      <c r="M2147" s="110">
        <v>26.9</v>
      </c>
      <c r="N2147" s="110">
        <v>54.1</v>
      </c>
      <c r="O2147" s="110">
        <v>222</v>
      </c>
      <c r="P2147" s="110">
        <v>18.899999999999999</v>
      </c>
      <c r="Q2147" s="110">
        <v>62.2</v>
      </c>
    </row>
    <row r="2148" spans="1:17" ht="25.5" x14ac:dyDescent="0.2">
      <c r="A2148" s="108" t="s">
        <v>3003</v>
      </c>
      <c r="B2148" s="109">
        <v>1089</v>
      </c>
      <c r="C2148" s="110">
        <v>344</v>
      </c>
      <c r="D2148" s="110">
        <v>31.6</v>
      </c>
      <c r="E2148" s="110">
        <v>50.3</v>
      </c>
      <c r="F2148" s="110">
        <v>86</v>
      </c>
      <c r="G2148" s="110">
        <v>7.9</v>
      </c>
      <c r="H2148" s="110">
        <v>53.5</v>
      </c>
      <c r="I2148" s="110">
        <v>358</v>
      </c>
      <c r="J2148" s="110">
        <v>32.9</v>
      </c>
      <c r="K2148" s="110">
        <v>48.9</v>
      </c>
      <c r="L2148" s="110">
        <v>210</v>
      </c>
      <c r="M2148" s="110">
        <v>19.3</v>
      </c>
      <c r="N2148" s="110">
        <v>48.6</v>
      </c>
      <c r="O2148" s="110">
        <v>91</v>
      </c>
      <c r="P2148" s="110">
        <v>8.4</v>
      </c>
      <c r="Q2148" s="110">
        <v>48.4</v>
      </c>
    </row>
    <row r="2149" spans="1:17" ht="25.5" x14ac:dyDescent="0.2">
      <c r="A2149" s="108" t="s">
        <v>3004</v>
      </c>
      <c r="B2149" s="110">
        <v>173</v>
      </c>
      <c r="C2149" s="110">
        <v>42</v>
      </c>
      <c r="D2149" s="110">
        <v>24.3</v>
      </c>
      <c r="E2149" s="110">
        <v>42.9</v>
      </c>
      <c r="F2149" s="110">
        <v>9</v>
      </c>
      <c r="G2149" s="110">
        <v>5.2</v>
      </c>
      <c r="H2149" s="110">
        <v>33.299999999999997</v>
      </c>
      <c r="I2149" s="110">
        <v>42</v>
      </c>
      <c r="J2149" s="110">
        <v>24.3</v>
      </c>
      <c r="K2149" s="110">
        <v>40.5</v>
      </c>
      <c r="L2149" s="110">
        <v>60</v>
      </c>
      <c r="M2149" s="110">
        <v>34.700000000000003</v>
      </c>
      <c r="N2149" s="110">
        <v>48.3</v>
      </c>
      <c r="O2149" s="110">
        <v>20</v>
      </c>
      <c r="P2149" s="110">
        <v>11.6</v>
      </c>
      <c r="Q2149" s="110">
        <v>55</v>
      </c>
    </row>
    <row r="2150" spans="1:17" ht="25.5" x14ac:dyDescent="0.2">
      <c r="A2150" s="108" t="s">
        <v>3005</v>
      </c>
      <c r="B2150" s="109">
        <v>22974</v>
      </c>
      <c r="C2150" s="109">
        <v>6555</v>
      </c>
      <c r="D2150" s="110">
        <v>28.5</v>
      </c>
      <c r="E2150" s="110">
        <v>49.3</v>
      </c>
      <c r="F2150" s="109">
        <v>1757</v>
      </c>
      <c r="G2150" s="110">
        <v>7.6</v>
      </c>
      <c r="H2150" s="110">
        <v>45.4</v>
      </c>
      <c r="I2150" s="109">
        <v>6788</v>
      </c>
      <c r="J2150" s="110">
        <v>29.5</v>
      </c>
      <c r="K2150" s="110">
        <v>49.1</v>
      </c>
      <c r="L2150" s="109">
        <v>5727</v>
      </c>
      <c r="M2150" s="110">
        <v>24.9</v>
      </c>
      <c r="N2150" s="110">
        <v>49.6</v>
      </c>
      <c r="O2150" s="109">
        <v>2147</v>
      </c>
      <c r="P2150" s="110">
        <v>9.3000000000000007</v>
      </c>
      <c r="Q2150" s="110">
        <v>57.4</v>
      </c>
    </row>
    <row r="2151" spans="1:17" ht="51" x14ac:dyDescent="0.2">
      <c r="A2151" s="108" t="s">
        <v>3006</v>
      </c>
      <c r="B2151" s="109">
        <v>4110</v>
      </c>
      <c r="C2151" s="109">
        <v>1560</v>
      </c>
      <c r="D2151" s="110">
        <v>38</v>
      </c>
      <c r="E2151" s="110">
        <v>49.8</v>
      </c>
      <c r="F2151" s="110">
        <v>193</v>
      </c>
      <c r="G2151" s="110">
        <v>4.7</v>
      </c>
      <c r="H2151" s="110">
        <v>49.2</v>
      </c>
      <c r="I2151" s="109">
        <v>1626</v>
      </c>
      <c r="J2151" s="110">
        <v>39.6</v>
      </c>
      <c r="K2151" s="110">
        <v>49.7</v>
      </c>
      <c r="L2151" s="110">
        <v>620</v>
      </c>
      <c r="M2151" s="110">
        <v>15.1</v>
      </c>
      <c r="N2151" s="110">
        <v>46.1</v>
      </c>
      <c r="O2151" s="110">
        <v>111</v>
      </c>
      <c r="P2151" s="110">
        <v>2.7</v>
      </c>
      <c r="Q2151" s="110">
        <v>45.9</v>
      </c>
    </row>
    <row r="2152" spans="1:17" ht="25.5" x14ac:dyDescent="0.2">
      <c r="A2152" s="108" t="s">
        <v>3007</v>
      </c>
      <c r="B2152" s="110">
        <v>141</v>
      </c>
      <c r="C2152" s="110">
        <v>42</v>
      </c>
      <c r="D2152" s="110">
        <v>29.8</v>
      </c>
      <c r="E2152" s="110">
        <v>45.2</v>
      </c>
      <c r="F2152" s="110">
        <v>8</v>
      </c>
      <c r="G2152" s="110">
        <v>5.7</v>
      </c>
      <c r="H2152" s="110">
        <v>62.5</v>
      </c>
      <c r="I2152" s="110">
        <v>31</v>
      </c>
      <c r="J2152" s="110">
        <v>22</v>
      </c>
      <c r="K2152" s="110">
        <v>58.1</v>
      </c>
      <c r="L2152" s="110">
        <v>40</v>
      </c>
      <c r="M2152" s="110">
        <v>28.4</v>
      </c>
      <c r="N2152" s="110">
        <v>52.5</v>
      </c>
      <c r="O2152" s="110">
        <v>20</v>
      </c>
      <c r="P2152" s="110">
        <v>14.2</v>
      </c>
      <c r="Q2152" s="110">
        <v>55</v>
      </c>
    </row>
    <row r="2153" spans="1:17" ht="25.5" x14ac:dyDescent="0.2">
      <c r="A2153" s="108" t="s">
        <v>3008</v>
      </c>
      <c r="B2153" s="110">
        <v>691</v>
      </c>
      <c r="C2153" s="110">
        <v>169</v>
      </c>
      <c r="D2153" s="110">
        <v>24.5</v>
      </c>
      <c r="E2153" s="110">
        <v>50.9</v>
      </c>
      <c r="F2153" s="110">
        <v>56</v>
      </c>
      <c r="G2153" s="110">
        <v>8.1</v>
      </c>
      <c r="H2153" s="110">
        <v>44.6</v>
      </c>
      <c r="I2153" s="110">
        <v>169</v>
      </c>
      <c r="J2153" s="110">
        <v>24.5</v>
      </c>
      <c r="K2153" s="110">
        <v>46.7</v>
      </c>
      <c r="L2153" s="110">
        <v>184</v>
      </c>
      <c r="M2153" s="110">
        <v>26.6</v>
      </c>
      <c r="N2153" s="110">
        <v>45.1</v>
      </c>
      <c r="O2153" s="110">
        <v>113</v>
      </c>
      <c r="P2153" s="110">
        <v>16.399999999999999</v>
      </c>
      <c r="Q2153" s="110">
        <v>62.8</v>
      </c>
    </row>
    <row r="2154" spans="1:17" ht="25.5" x14ac:dyDescent="0.2">
      <c r="A2154" s="108" t="s">
        <v>3009</v>
      </c>
      <c r="B2154" s="110">
        <v>463</v>
      </c>
      <c r="C2154" s="110">
        <v>83</v>
      </c>
      <c r="D2154" s="110">
        <v>17.899999999999999</v>
      </c>
      <c r="E2154" s="110">
        <v>55.4</v>
      </c>
      <c r="F2154" s="110">
        <v>30</v>
      </c>
      <c r="G2154" s="110">
        <v>6.5</v>
      </c>
      <c r="H2154" s="110">
        <v>46.7</v>
      </c>
      <c r="I2154" s="110">
        <v>88</v>
      </c>
      <c r="J2154" s="110">
        <v>19</v>
      </c>
      <c r="K2154" s="110">
        <v>52.3</v>
      </c>
      <c r="L2154" s="110">
        <v>132</v>
      </c>
      <c r="M2154" s="110">
        <v>28.5</v>
      </c>
      <c r="N2154" s="110">
        <v>47.7</v>
      </c>
      <c r="O2154" s="110">
        <v>130</v>
      </c>
      <c r="P2154" s="110">
        <v>28.1</v>
      </c>
      <c r="Q2154" s="110">
        <v>63.8</v>
      </c>
    </row>
    <row r="2155" spans="1:17" ht="25.5" x14ac:dyDescent="0.2">
      <c r="A2155" s="108" t="s">
        <v>3010</v>
      </c>
      <c r="B2155" s="110">
        <v>116</v>
      </c>
      <c r="C2155" s="110">
        <v>30</v>
      </c>
      <c r="D2155" s="110">
        <v>25.9</v>
      </c>
      <c r="E2155" s="110">
        <v>53.3</v>
      </c>
      <c r="F2155" s="110">
        <v>6</v>
      </c>
      <c r="G2155" s="110">
        <v>5.2</v>
      </c>
      <c r="H2155" s="110">
        <v>33.299999999999997</v>
      </c>
      <c r="I2155" s="110">
        <v>30</v>
      </c>
      <c r="J2155" s="110">
        <v>25.9</v>
      </c>
      <c r="K2155" s="110">
        <v>40</v>
      </c>
      <c r="L2155" s="110">
        <v>30</v>
      </c>
      <c r="M2155" s="110">
        <v>25.9</v>
      </c>
      <c r="N2155" s="110">
        <v>46.7</v>
      </c>
      <c r="O2155" s="110">
        <v>20</v>
      </c>
      <c r="P2155" s="110">
        <v>17.2</v>
      </c>
      <c r="Q2155" s="110">
        <v>60</v>
      </c>
    </row>
    <row r="2156" spans="1:17" ht="25.5" x14ac:dyDescent="0.2">
      <c r="A2156" s="108" t="s">
        <v>3011</v>
      </c>
      <c r="B2156" s="110">
        <v>663</v>
      </c>
      <c r="C2156" s="110">
        <v>194</v>
      </c>
      <c r="D2156" s="110">
        <v>29.3</v>
      </c>
      <c r="E2156" s="110">
        <v>49.5</v>
      </c>
      <c r="F2156" s="110">
        <v>50</v>
      </c>
      <c r="G2156" s="110">
        <v>7.5</v>
      </c>
      <c r="H2156" s="110">
        <v>52</v>
      </c>
      <c r="I2156" s="110">
        <v>120</v>
      </c>
      <c r="J2156" s="110">
        <v>18.100000000000001</v>
      </c>
      <c r="K2156" s="110">
        <v>45</v>
      </c>
      <c r="L2156" s="110">
        <v>177</v>
      </c>
      <c r="M2156" s="110">
        <v>26.7</v>
      </c>
      <c r="N2156" s="110">
        <v>49.2</v>
      </c>
      <c r="O2156" s="110">
        <v>122</v>
      </c>
      <c r="P2156" s="110">
        <v>18.399999999999999</v>
      </c>
      <c r="Q2156" s="110">
        <v>59</v>
      </c>
    </row>
    <row r="2157" spans="1:17" ht="25.5" x14ac:dyDescent="0.2">
      <c r="A2157" s="108" t="s">
        <v>3012</v>
      </c>
      <c r="B2157" s="110">
        <v>211</v>
      </c>
      <c r="C2157" s="110">
        <v>47</v>
      </c>
      <c r="D2157" s="110">
        <v>22.3</v>
      </c>
      <c r="E2157" s="110">
        <v>57.4</v>
      </c>
      <c r="F2157" s="110">
        <v>25</v>
      </c>
      <c r="G2157" s="110">
        <v>11.8</v>
      </c>
      <c r="H2157" s="110">
        <v>32</v>
      </c>
      <c r="I2157" s="110">
        <v>36</v>
      </c>
      <c r="J2157" s="110">
        <v>17.100000000000001</v>
      </c>
      <c r="K2157" s="110">
        <v>50</v>
      </c>
      <c r="L2157" s="110">
        <v>51</v>
      </c>
      <c r="M2157" s="110">
        <v>24.2</v>
      </c>
      <c r="N2157" s="110">
        <v>47.1</v>
      </c>
      <c r="O2157" s="110">
        <v>52</v>
      </c>
      <c r="P2157" s="110">
        <v>24.6</v>
      </c>
      <c r="Q2157" s="110">
        <v>48.1</v>
      </c>
    </row>
    <row r="2158" spans="1:17" x14ac:dyDescent="0.2">
      <c r="A2158" s="108" t="s">
        <v>3013</v>
      </c>
      <c r="B2158" s="109">
        <v>3460</v>
      </c>
      <c r="C2158" s="110">
        <v>555</v>
      </c>
      <c r="D2158" s="110">
        <v>16</v>
      </c>
      <c r="E2158" s="110">
        <v>50.6</v>
      </c>
      <c r="F2158" s="110">
        <v>462</v>
      </c>
      <c r="G2158" s="110">
        <v>13.4</v>
      </c>
      <c r="H2158" s="110">
        <v>32.299999999999997</v>
      </c>
      <c r="I2158" s="110">
        <v>702</v>
      </c>
      <c r="J2158" s="110">
        <v>20.3</v>
      </c>
      <c r="K2158" s="110">
        <v>50.7</v>
      </c>
      <c r="L2158" s="110">
        <v>949</v>
      </c>
      <c r="M2158" s="110">
        <v>27.4</v>
      </c>
      <c r="N2158" s="110">
        <v>49.7</v>
      </c>
      <c r="O2158" s="110">
        <v>792</v>
      </c>
      <c r="P2158" s="110">
        <v>22.9</v>
      </c>
      <c r="Q2158" s="110">
        <v>61.1</v>
      </c>
    </row>
    <row r="2159" spans="1:17" ht="25.5" x14ac:dyDescent="0.2">
      <c r="A2159" s="108" t="s">
        <v>3014</v>
      </c>
      <c r="B2159" s="110">
        <v>652</v>
      </c>
      <c r="C2159" s="110">
        <v>154</v>
      </c>
      <c r="D2159" s="110">
        <v>23.6</v>
      </c>
      <c r="E2159" s="110">
        <v>49.4</v>
      </c>
      <c r="F2159" s="110">
        <v>32</v>
      </c>
      <c r="G2159" s="110">
        <v>4.9000000000000004</v>
      </c>
      <c r="H2159" s="110">
        <v>56.3</v>
      </c>
      <c r="I2159" s="110">
        <v>156</v>
      </c>
      <c r="J2159" s="110">
        <v>23.9</v>
      </c>
      <c r="K2159" s="110">
        <v>44.9</v>
      </c>
      <c r="L2159" s="110">
        <v>185</v>
      </c>
      <c r="M2159" s="110">
        <v>28.4</v>
      </c>
      <c r="N2159" s="110">
        <v>51.9</v>
      </c>
      <c r="O2159" s="110">
        <v>125</v>
      </c>
      <c r="P2159" s="110">
        <v>19.2</v>
      </c>
      <c r="Q2159" s="110">
        <v>56</v>
      </c>
    </row>
    <row r="2160" spans="1:17" ht="25.5" x14ac:dyDescent="0.2">
      <c r="A2160" s="108" t="s">
        <v>3015</v>
      </c>
      <c r="B2160" s="110">
        <v>813</v>
      </c>
      <c r="C2160" s="110">
        <v>149</v>
      </c>
      <c r="D2160" s="110">
        <v>18.3</v>
      </c>
      <c r="E2160" s="110">
        <v>48.3</v>
      </c>
      <c r="F2160" s="110">
        <v>40</v>
      </c>
      <c r="G2160" s="110">
        <v>4.9000000000000004</v>
      </c>
      <c r="H2160" s="110">
        <v>45</v>
      </c>
      <c r="I2160" s="110">
        <v>125</v>
      </c>
      <c r="J2160" s="110">
        <v>15.4</v>
      </c>
      <c r="K2160" s="110">
        <v>52.8</v>
      </c>
      <c r="L2160" s="110">
        <v>254</v>
      </c>
      <c r="M2160" s="110">
        <v>31.2</v>
      </c>
      <c r="N2160" s="110">
        <v>46.9</v>
      </c>
      <c r="O2160" s="110">
        <v>245</v>
      </c>
      <c r="P2160" s="110">
        <v>30.1</v>
      </c>
      <c r="Q2160" s="110">
        <v>52.2</v>
      </c>
    </row>
    <row r="2161" spans="1:17" ht="25.5" x14ac:dyDescent="0.2">
      <c r="A2161" s="108" t="s">
        <v>3016</v>
      </c>
      <c r="B2161" s="110">
        <v>391</v>
      </c>
      <c r="C2161" s="110">
        <v>92</v>
      </c>
      <c r="D2161" s="110">
        <v>23.5</v>
      </c>
      <c r="E2161" s="110">
        <v>53.3</v>
      </c>
      <c r="F2161" s="110">
        <v>23</v>
      </c>
      <c r="G2161" s="110">
        <v>5.9</v>
      </c>
      <c r="H2161" s="110">
        <v>56.5</v>
      </c>
      <c r="I2161" s="110">
        <v>87</v>
      </c>
      <c r="J2161" s="110">
        <v>22.3</v>
      </c>
      <c r="K2161" s="110">
        <v>51.7</v>
      </c>
      <c r="L2161" s="110">
        <v>113</v>
      </c>
      <c r="M2161" s="110">
        <v>28.9</v>
      </c>
      <c r="N2161" s="110">
        <v>51.3</v>
      </c>
      <c r="O2161" s="110">
        <v>76</v>
      </c>
      <c r="P2161" s="110">
        <v>19.399999999999999</v>
      </c>
      <c r="Q2161" s="110">
        <v>59.2</v>
      </c>
    </row>
    <row r="2162" spans="1:17" ht="25.5" x14ac:dyDescent="0.2">
      <c r="A2162" s="108" t="s">
        <v>3017</v>
      </c>
      <c r="B2162" s="110">
        <v>148</v>
      </c>
      <c r="C2162" s="110">
        <v>35</v>
      </c>
      <c r="D2162" s="110">
        <v>23.6</v>
      </c>
      <c r="E2162" s="110">
        <v>48.6</v>
      </c>
      <c r="F2162" s="110">
        <v>9</v>
      </c>
      <c r="G2162" s="110">
        <v>6.1</v>
      </c>
      <c r="H2162" s="110">
        <v>33.299999999999997</v>
      </c>
      <c r="I2162" s="110">
        <v>23</v>
      </c>
      <c r="J2162" s="110">
        <v>15.5</v>
      </c>
      <c r="K2162" s="110">
        <v>56.5</v>
      </c>
      <c r="L2162" s="110">
        <v>52</v>
      </c>
      <c r="M2162" s="110">
        <v>35.1</v>
      </c>
      <c r="N2162" s="110">
        <v>55.8</v>
      </c>
      <c r="O2162" s="110">
        <v>29</v>
      </c>
      <c r="P2162" s="110">
        <v>19.600000000000001</v>
      </c>
      <c r="Q2162" s="110">
        <v>48.3</v>
      </c>
    </row>
    <row r="2163" spans="1:17" ht="25.5" x14ac:dyDescent="0.2">
      <c r="A2163" s="108" t="s">
        <v>3018</v>
      </c>
      <c r="B2163" s="110">
        <v>503</v>
      </c>
      <c r="C2163" s="110">
        <v>128</v>
      </c>
      <c r="D2163" s="110">
        <v>25.4</v>
      </c>
      <c r="E2163" s="110">
        <v>45.3</v>
      </c>
      <c r="F2163" s="110">
        <v>47</v>
      </c>
      <c r="G2163" s="110">
        <v>9.3000000000000007</v>
      </c>
      <c r="H2163" s="110">
        <v>48.9</v>
      </c>
      <c r="I2163" s="110">
        <v>117</v>
      </c>
      <c r="J2163" s="110">
        <v>23.3</v>
      </c>
      <c r="K2163" s="110">
        <v>45.3</v>
      </c>
      <c r="L2163" s="110">
        <v>91</v>
      </c>
      <c r="M2163" s="110">
        <v>18.100000000000001</v>
      </c>
      <c r="N2163" s="110">
        <v>50.5</v>
      </c>
      <c r="O2163" s="110">
        <v>120</v>
      </c>
      <c r="P2163" s="110">
        <v>23.9</v>
      </c>
      <c r="Q2163" s="110">
        <v>60</v>
      </c>
    </row>
    <row r="2164" spans="1:17" ht="25.5" x14ac:dyDescent="0.2">
      <c r="A2164" s="108" t="s">
        <v>3019</v>
      </c>
      <c r="B2164" s="109">
        <v>1869</v>
      </c>
      <c r="C2164" s="110">
        <v>507</v>
      </c>
      <c r="D2164" s="110">
        <v>27.1</v>
      </c>
      <c r="E2164" s="110">
        <v>47.3</v>
      </c>
      <c r="F2164" s="110">
        <v>122</v>
      </c>
      <c r="G2164" s="110">
        <v>6.5</v>
      </c>
      <c r="H2164" s="110">
        <v>41</v>
      </c>
      <c r="I2164" s="110">
        <v>437</v>
      </c>
      <c r="J2164" s="110">
        <v>23.4</v>
      </c>
      <c r="K2164" s="110">
        <v>52.4</v>
      </c>
      <c r="L2164" s="110">
        <v>597</v>
      </c>
      <c r="M2164" s="110">
        <v>31.9</v>
      </c>
      <c r="N2164" s="110">
        <v>46.4</v>
      </c>
      <c r="O2164" s="110">
        <v>206</v>
      </c>
      <c r="P2164" s="110">
        <v>11</v>
      </c>
      <c r="Q2164" s="110">
        <v>50.5</v>
      </c>
    </row>
    <row r="2165" spans="1:17" x14ac:dyDescent="0.2">
      <c r="A2165" s="108" t="s">
        <v>3020</v>
      </c>
      <c r="B2165" s="110">
        <v>86</v>
      </c>
      <c r="C2165" s="110">
        <v>25</v>
      </c>
      <c r="D2165" s="110">
        <v>29.1</v>
      </c>
      <c r="E2165" s="110">
        <v>60</v>
      </c>
      <c r="F2165" s="110">
        <v>5</v>
      </c>
      <c r="G2165" s="110">
        <v>5.8</v>
      </c>
      <c r="H2165" s="110">
        <v>60</v>
      </c>
      <c r="I2165" s="110">
        <v>25</v>
      </c>
      <c r="J2165" s="110">
        <v>29.1</v>
      </c>
      <c r="K2165" s="110">
        <v>44</v>
      </c>
      <c r="L2165" s="110">
        <v>23</v>
      </c>
      <c r="M2165" s="110">
        <v>26.7</v>
      </c>
      <c r="N2165" s="110">
        <v>30.4</v>
      </c>
      <c r="O2165" s="110">
        <v>8</v>
      </c>
      <c r="P2165" s="110">
        <v>9.3000000000000007</v>
      </c>
      <c r="Q2165" s="110">
        <v>75</v>
      </c>
    </row>
    <row r="2166" spans="1:17" ht="25.5" x14ac:dyDescent="0.2">
      <c r="A2166" s="108" t="s">
        <v>3021</v>
      </c>
      <c r="B2166" s="110">
        <v>612</v>
      </c>
      <c r="C2166" s="110">
        <v>142</v>
      </c>
      <c r="D2166" s="110">
        <v>23.2</v>
      </c>
      <c r="E2166" s="110">
        <v>54.2</v>
      </c>
      <c r="F2166" s="110">
        <v>27</v>
      </c>
      <c r="G2166" s="110">
        <v>4.4000000000000004</v>
      </c>
      <c r="H2166" s="110">
        <v>48.1</v>
      </c>
      <c r="I2166" s="110">
        <v>163</v>
      </c>
      <c r="J2166" s="110">
        <v>26.6</v>
      </c>
      <c r="K2166" s="110">
        <v>50.9</v>
      </c>
      <c r="L2166" s="110">
        <v>126</v>
      </c>
      <c r="M2166" s="110">
        <v>20.6</v>
      </c>
      <c r="N2166" s="110">
        <v>50</v>
      </c>
      <c r="O2166" s="110">
        <v>154</v>
      </c>
      <c r="P2166" s="110">
        <v>25.2</v>
      </c>
      <c r="Q2166" s="110">
        <v>61</v>
      </c>
    </row>
    <row r="2167" spans="1:17" ht="25.5" x14ac:dyDescent="0.2">
      <c r="A2167" s="108" t="s">
        <v>3022</v>
      </c>
      <c r="B2167" s="109">
        <v>3718</v>
      </c>
      <c r="C2167" s="110">
        <v>849</v>
      </c>
      <c r="D2167" s="110">
        <v>22.8</v>
      </c>
      <c r="E2167" s="110">
        <v>47.2</v>
      </c>
      <c r="F2167" s="110">
        <v>309</v>
      </c>
      <c r="G2167" s="110">
        <v>8.3000000000000007</v>
      </c>
      <c r="H2167" s="110">
        <v>53.1</v>
      </c>
      <c r="I2167" s="110">
        <v>946</v>
      </c>
      <c r="J2167" s="110">
        <v>25.4</v>
      </c>
      <c r="K2167" s="110">
        <v>48.4</v>
      </c>
      <c r="L2167" s="109">
        <v>1015</v>
      </c>
      <c r="M2167" s="110">
        <v>27.3</v>
      </c>
      <c r="N2167" s="110">
        <v>50.9</v>
      </c>
      <c r="O2167" s="110">
        <v>599</v>
      </c>
      <c r="P2167" s="110">
        <v>16.100000000000001</v>
      </c>
      <c r="Q2167" s="110">
        <v>61.3</v>
      </c>
    </row>
    <row r="2168" spans="1:17" ht="25.5" x14ac:dyDescent="0.2">
      <c r="A2168" s="108" t="s">
        <v>3023</v>
      </c>
      <c r="B2168" s="109">
        <v>2188</v>
      </c>
      <c r="C2168" s="110">
        <v>417</v>
      </c>
      <c r="D2168" s="110">
        <v>19.100000000000001</v>
      </c>
      <c r="E2168" s="110">
        <v>46.8</v>
      </c>
      <c r="F2168" s="110">
        <v>176</v>
      </c>
      <c r="G2168" s="110">
        <v>8</v>
      </c>
      <c r="H2168" s="110">
        <v>55.1</v>
      </c>
      <c r="I2168" s="110">
        <v>598</v>
      </c>
      <c r="J2168" s="110">
        <v>27.3</v>
      </c>
      <c r="K2168" s="110">
        <v>50.2</v>
      </c>
      <c r="L2168" s="110">
        <v>660</v>
      </c>
      <c r="M2168" s="110">
        <v>30.2</v>
      </c>
      <c r="N2168" s="110">
        <v>52</v>
      </c>
      <c r="O2168" s="110">
        <v>337</v>
      </c>
      <c r="P2168" s="110">
        <v>15.4</v>
      </c>
      <c r="Q2168" s="110">
        <v>57.3</v>
      </c>
    </row>
    <row r="2169" spans="1:17" ht="25.5" x14ac:dyDescent="0.2">
      <c r="A2169" s="108" t="s">
        <v>3024</v>
      </c>
      <c r="B2169" s="109">
        <v>1977</v>
      </c>
      <c r="C2169" s="110">
        <v>599</v>
      </c>
      <c r="D2169" s="110">
        <v>30.3</v>
      </c>
      <c r="E2169" s="110">
        <v>47.1</v>
      </c>
      <c r="F2169" s="110">
        <v>130</v>
      </c>
      <c r="G2169" s="110">
        <v>6.6</v>
      </c>
      <c r="H2169" s="110">
        <v>49.2</v>
      </c>
      <c r="I2169" s="110">
        <v>549</v>
      </c>
      <c r="J2169" s="110">
        <v>27.8</v>
      </c>
      <c r="K2169" s="110">
        <v>51.5</v>
      </c>
      <c r="L2169" s="110">
        <v>484</v>
      </c>
      <c r="M2169" s="110">
        <v>24.5</v>
      </c>
      <c r="N2169" s="110">
        <v>51.2</v>
      </c>
      <c r="O2169" s="110">
        <v>215</v>
      </c>
      <c r="P2169" s="110">
        <v>10.9</v>
      </c>
      <c r="Q2169" s="110">
        <v>53.5</v>
      </c>
    </row>
    <row r="2170" spans="1:17" ht="25.5" x14ac:dyDescent="0.2">
      <c r="A2170" s="108" t="s">
        <v>3025</v>
      </c>
      <c r="B2170" s="109">
        <v>1235</v>
      </c>
      <c r="C2170" s="110">
        <v>286</v>
      </c>
      <c r="D2170" s="110">
        <v>23.2</v>
      </c>
      <c r="E2170" s="110">
        <v>50.3</v>
      </c>
      <c r="F2170" s="110">
        <v>79</v>
      </c>
      <c r="G2170" s="110">
        <v>6.4</v>
      </c>
      <c r="H2170" s="110">
        <v>49.4</v>
      </c>
      <c r="I2170" s="110">
        <v>248</v>
      </c>
      <c r="J2170" s="110">
        <v>20.100000000000001</v>
      </c>
      <c r="K2170" s="110">
        <v>51.6</v>
      </c>
      <c r="L2170" s="110">
        <v>341</v>
      </c>
      <c r="M2170" s="110">
        <v>27.6</v>
      </c>
      <c r="N2170" s="110">
        <v>48.4</v>
      </c>
      <c r="O2170" s="110">
        <v>281</v>
      </c>
      <c r="P2170" s="110">
        <v>22.8</v>
      </c>
      <c r="Q2170" s="110">
        <v>54.8</v>
      </c>
    </row>
    <row r="2171" spans="1:17" ht="25.5" x14ac:dyDescent="0.2">
      <c r="A2171" s="108" t="s">
        <v>3026</v>
      </c>
      <c r="B2171" s="110">
        <v>358</v>
      </c>
      <c r="C2171" s="110">
        <v>72</v>
      </c>
      <c r="D2171" s="110">
        <v>20.100000000000001</v>
      </c>
      <c r="E2171" s="110">
        <v>56.9</v>
      </c>
      <c r="F2171" s="110">
        <v>32</v>
      </c>
      <c r="G2171" s="110">
        <v>8.9</v>
      </c>
      <c r="H2171" s="110">
        <v>46.9</v>
      </c>
      <c r="I2171" s="110">
        <v>85</v>
      </c>
      <c r="J2171" s="110">
        <v>23.7</v>
      </c>
      <c r="K2171" s="110">
        <v>42.4</v>
      </c>
      <c r="L2171" s="110">
        <v>130</v>
      </c>
      <c r="M2171" s="110">
        <v>36.299999999999997</v>
      </c>
      <c r="N2171" s="110">
        <v>45.4</v>
      </c>
      <c r="O2171" s="110">
        <v>39</v>
      </c>
      <c r="P2171" s="110">
        <v>10.9</v>
      </c>
      <c r="Q2171" s="110">
        <v>46.2</v>
      </c>
    </row>
    <row r="2172" spans="1:17" ht="25.5" x14ac:dyDescent="0.2">
      <c r="A2172" s="108" t="s">
        <v>3027</v>
      </c>
      <c r="B2172" s="109">
        <v>10666</v>
      </c>
      <c r="C2172" s="109">
        <v>2279</v>
      </c>
      <c r="D2172" s="110">
        <v>21.4</v>
      </c>
      <c r="E2172" s="110">
        <v>50.4</v>
      </c>
      <c r="F2172" s="110">
        <v>746</v>
      </c>
      <c r="G2172" s="110">
        <v>7</v>
      </c>
      <c r="H2172" s="110">
        <v>50.8</v>
      </c>
      <c r="I2172" s="109">
        <v>2254</v>
      </c>
      <c r="J2172" s="110">
        <v>21.1</v>
      </c>
      <c r="K2172" s="110">
        <v>48.6</v>
      </c>
      <c r="L2172" s="109">
        <v>3024</v>
      </c>
      <c r="M2172" s="110">
        <v>28.4</v>
      </c>
      <c r="N2172" s="110">
        <v>51.1</v>
      </c>
      <c r="O2172" s="109">
        <v>2363</v>
      </c>
      <c r="P2172" s="110">
        <v>22.2</v>
      </c>
      <c r="Q2172" s="110">
        <v>60.8</v>
      </c>
    </row>
    <row r="2173" spans="1:17" ht="38.25" x14ac:dyDescent="0.2">
      <c r="A2173" s="108" t="s">
        <v>3028</v>
      </c>
      <c r="B2173" s="109">
        <v>5321</v>
      </c>
      <c r="C2173" s="109">
        <v>1031</v>
      </c>
      <c r="D2173" s="110">
        <v>19.399999999999999</v>
      </c>
      <c r="E2173" s="110">
        <v>49.8</v>
      </c>
      <c r="F2173" s="110">
        <v>896</v>
      </c>
      <c r="G2173" s="110">
        <v>16.8</v>
      </c>
      <c r="H2173" s="110">
        <v>54.4</v>
      </c>
      <c r="I2173" s="109">
        <v>1585</v>
      </c>
      <c r="J2173" s="110">
        <v>29.8</v>
      </c>
      <c r="K2173" s="110">
        <v>52.8</v>
      </c>
      <c r="L2173" s="109">
        <v>1155</v>
      </c>
      <c r="M2173" s="110">
        <v>21.7</v>
      </c>
      <c r="N2173" s="110">
        <v>52.6</v>
      </c>
      <c r="O2173" s="110">
        <v>654</v>
      </c>
      <c r="P2173" s="110">
        <v>12.3</v>
      </c>
      <c r="Q2173" s="110">
        <v>58.3</v>
      </c>
    </row>
    <row r="2174" spans="1:17" ht="25.5" x14ac:dyDescent="0.2">
      <c r="A2174" s="108" t="s">
        <v>3029</v>
      </c>
      <c r="B2174" s="109">
        <v>23352</v>
      </c>
      <c r="C2174" s="109">
        <v>5895</v>
      </c>
      <c r="D2174" s="110">
        <v>25.2</v>
      </c>
      <c r="E2174" s="110">
        <v>47.5</v>
      </c>
      <c r="F2174" s="109">
        <v>2144</v>
      </c>
      <c r="G2174" s="110">
        <v>9.1999999999999993</v>
      </c>
      <c r="H2174" s="110">
        <v>40.1</v>
      </c>
      <c r="I2174" s="109">
        <v>6674</v>
      </c>
      <c r="J2174" s="110">
        <v>28.6</v>
      </c>
      <c r="K2174" s="110">
        <v>40.1</v>
      </c>
      <c r="L2174" s="109">
        <v>5574</v>
      </c>
      <c r="M2174" s="110">
        <v>23.9</v>
      </c>
      <c r="N2174" s="110">
        <v>46.7</v>
      </c>
      <c r="O2174" s="109">
        <v>3065</v>
      </c>
      <c r="P2174" s="110">
        <v>13.1</v>
      </c>
      <c r="Q2174" s="110">
        <v>57.9</v>
      </c>
    </row>
    <row r="2175" spans="1:17" ht="25.5" x14ac:dyDescent="0.2">
      <c r="A2175" s="108" t="s">
        <v>3030</v>
      </c>
      <c r="B2175" s="109">
        <v>21086</v>
      </c>
      <c r="C2175" s="109">
        <v>7013</v>
      </c>
      <c r="D2175" s="110">
        <v>33.299999999999997</v>
      </c>
      <c r="E2175" s="110">
        <v>48.2</v>
      </c>
      <c r="F2175" s="109">
        <v>1352</v>
      </c>
      <c r="G2175" s="110">
        <v>6.4</v>
      </c>
      <c r="H2175" s="110">
        <v>47.4</v>
      </c>
      <c r="I2175" s="109">
        <v>7532</v>
      </c>
      <c r="J2175" s="110">
        <v>35.700000000000003</v>
      </c>
      <c r="K2175" s="110">
        <v>50.8</v>
      </c>
      <c r="L2175" s="109">
        <v>3999</v>
      </c>
      <c r="M2175" s="110">
        <v>19</v>
      </c>
      <c r="N2175" s="110">
        <v>49.3</v>
      </c>
      <c r="O2175" s="109">
        <v>1190</v>
      </c>
      <c r="P2175" s="110">
        <v>5.6</v>
      </c>
      <c r="Q2175" s="110">
        <v>59.3</v>
      </c>
    </row>
    <row r="2176" spans="1:17" ht="25.5" x14ac:dyDescent="0.2">
      <c r="A2176" s="108" t="s">
        <v>3031</v>
      </c>
      <c r="B2176" s="110">
        <v>51</v>
      </c>
      <c r="C2176" s="110">
        <v>8</v>
      </c>
      <c r="D2176" s="110">
        <v>15.7</v>
      </c>
      <c r="E2176" s="110">
        <v>62.5</v>
      </c>
      <c r="F2176" s="110">
        <v>0</v>
      </c>
      <c r="G2176" s="110">
        <v>0</v>
      </c>
      <c r="H2176" s="110" t="s">
        <v>979</v>
      </c>
      <c r="I2176" s="110">
        <v>15</v>
      </c>
      <c r="J2176" s="110">
        <v>29.4</v>
      </c>
      <c r="K2176" s="110">
        <v>46.7</v>
      </c>
      <c r="L2176" s="110">
        <v>19</v>
      </c>
      <c r="M2176" s="110">
        <v>37.299999999999997</v>
      </c>
      <c r="N2176" s="110">
        <v>63.2</v>
      </c>
      <c r="O2176" s="110">
        <v>9</v>
      </c>
      <c r="P2176" s="110">
        <v>17.600000000000001</v>
      </c>
      <c r="Q2176" s="110">
        <v>33.299999999999997</v>
      </c>
    </row>
    <row r="2177" spans="1:17" ht="25.5" x14ac:dyDescent="0.2">
      <c r="A2177" s="108" t="s">
        <v>3032</v>
      </c>
      <c r="B2177" s="110">
        <v>110</v>
      </c>
      <c r="C2177" s="110">
        <v>26</v>
      </c>
      <c r="D2177" s="110">
        <v>23.6</v>
      </c>
      <c r="E2177" s="110">
        <v>42.3</v>
      </c>
      <c r="F2177" s="110">
        <v>9</v>
      </c>
      <c r="G2177" s="110">
        <v>8.1999999999999993</v>
      </c>
      <c r="H2177" s="110">
        <v>77.8</v>
      </c>
      <c r="I2177" s="110">
        <v>15</v>
      </c>
      <c r="J2177" s="110">
        <v>13.6</v>
      </c>
      <c r="K2177" s="110">
        <v>53.3</v>
      </c>
      <c r="L2177" s="110">
        <v>42</v>
      </c>
      <c r="M2177" s="110">
        <v>38.200000000000003</v>
      </c>
      <c r="N2177" s="110">
        <v>47.6</v>
      </c>
      <c r="O2177" s="110">
        <v>18</v>
      </c>
      <c r="P2177" s="110">
        <v>16.399999999999999</v>
      </c>
      <c r="Q2177" s="110">
        <v>50</v>
      </c>
    </row>
    <row r="2178" spans="1:17" ht="25.5" x14ac:dyDescent="0.2">
      <c r="A2178" s="108" t="s">
        <v>3033</v>
      </c>
      <c r="B2178" s="110">
        <v>177</v>
      </c>
      <c r="C2178" s="110">
        <v>39</v>
      </c>
      <c r="D2178" s="110">
        <v>22</v>
      </c>
      <c r="E2178" s="110">
        <v>46.2</v>
      </c>
      <c r="F2178" s="110">
        <v>16</v>
      </c>
      <c r="G2178" s="110">
        <v>9</v>
      </c>
      <c r="H2178" s="110">
        <v>62.5</v>
      </c>
      <c r="I2178" s="110">
        <v>45</v>
      </c>
      <c r="J2178" s="110">
        <v>25.4</v>
      </c>
      <c r="K2178" s="110">
        <v>44.4</v>
      </c>
      <c r="L2178" s="110">
        <v>58</v>
      </c>
      <c r="M2178" s="110">
        <v>32.799999999999997</v>
      </c>
      <c r="N2178" s="110">
        <v>46.6</v>
      </c>
      <c r="O2178" s="110">
        <v>19</v>
      </c>
      <c r="P2178" s="110">
        <v>10.7</v>
      </c>
      <c r="Q2178" s="110">
        <v>52.6</v>
      </c>
    </row>
    <row r="2179" spans="1:17" ht="25.5" x14ac:dyDescent="0.2">
      <c r="A2179" s="108" t="s">
        <v>3034</v>
      </c>
      <c r="B2179" s="109">
        <v>13138</v>
      </c>
      <c r="C2179" s="109">
        <v>2814</v>
      </c>
      <c r="D2179" s="110">
        <v>21.4</v>
      </c>
      <c r="E2179" s="110">
        <v>49.1</v>
      </c>
      <c r="F2179" s="109">
        <v>1097</v>
      </c>
      <c r="G2179" s="110">
        <v>8.3000000000000007</v>
      </c>
      <c r="H2179" s="110">
        <v>50.3</v>
      </c>
      <c r="I2179" s="109">
        <v>2891</v>
      </c>
      <c r="J2179" s="110">
        <v>22</v>
      </c>
      <c r="K2179" s="110">
        <v>49.4</v>
      </c>
      <c r="L2179" s="109">
        <v>3413</v>
      </c>
      <c r="M2179" s="110">
        <v>26</v>
      </c>
      <c r="N2179" s="110">
        <v>52</v>
      </c>
      <c r="O2179" s="109">
        <v>2923</v>
      </c>
      <c r="P2179" s="110">
        <v>22.2</v>
      </c>
      <c r="Q2179" s="110">
        <v>62.5</v>
      </c>
    </row>
    <row r="2180" spans="1:17" ht="25.5" x14ac:dyDescent="0.2">
      <c r="A2180" s="108" t="s">
        <v>3035</v>
      </c>
      <c r="B2180" s="110">
        <v>842</v>
      </c>
      <c r="C2180" s="110">
        <v>194</v>
      </c>
      <c r="D2180" s="110">
        <v>23</v>
      </c>
      <c r="E2180" s="110">
        <v>50.5</v>
      </c>
      <c r="F2180" s="110">
        <v>52</v>
      </c>
      <c r="G2180" s="110">
        <v>6.2</v>
      </c>
      <c r="H2180" s="110">
        <v>48.1</v>
      </c>
      <c r="I2180" s="110">
        <v>187</v>
      </c>
      <c r="J2180" s="110">
        <v>22.2</v>
      </c>
      <c r="K2180" s="110">
        <v>52.9</v>
      </c>
      <c r="L2180" s="110">
        <v>180</v>
      </c>
      <c r="M2180" s="110">
        <v>21.4</v>
      </c>
      <c r="N2180" s="110">
        <v>43.9</v>
      </c>
      <c r="O2180" s="110">
        <v>229</v>
      </c>
      <c r="P2180" s="110">
        <v>27.2</v>
      </c>
      <c r="Q2180" s="110">
        <v>65.5</v>
      </c>
    </row>
    <row r="2181" spans="1:17" ht="38.25" x14ac:dyDescent="0.2">
      <c r="A2181" s="108" t="s">
        <v>3036</v>
      </c>
      <c r="B2181" s="110">
        <v>387</v>
      </c>
      <c r="C2181" s="110">
        <v>68</v>
      </c>
      <c r="D2181" s="110">
        <v>17.600000000000001</v>
      </c>
      <c r="E2181" s="110">
        <v>54.4</v>
      </c>
      <c r="F2181" s="110">
        <v>7</v>
      </c>
      <c r="G2181" s="110">
        <v>1.8</v>
      </c>
      <c r="H2181" s="110">
        <v>57.1</v>
      </c>
      <c r="I2181" s="110">
        <v>51</v>
      </c>
      <c r="J2181" s="110">
        <v>13.2</v>
      </c>
      <c r="K2181" s="110">
        <v>47.1</v>
      </c>
      <c r="L2181" s="110">
        <v>126</v>
      </c>
      <c r="M2181" s="110">
        <v>32.6</v>
      </c>
      <c r="N2181" s="110">
        <v>45.2</v>
      </c>
      <c r="O2181" s="110">
        <v>135</v>
      </c>
      <c r="P2181" s="110">
        <v>34.9</v>
      </c>
      <c r="Q2181" s="110">
        <v>49.6</v>
      </c>
    </row>
    <row r="2182" spans="1:17" ht="25.5" x14ac:dyDescent="0.2">
      <c r="A2182" s="108" t="s">
        <v>3037</v>
      </c>
      <c r="B2182" s="110">
        <v>195</v>
      </c>
      <c r="C2182" s="110">
        <v>25</v>
      </c>
      <c r="D2182" s="110">
        <v>12.8</v>
      </c>
      <c r="E2182" s="110">
        <v>48</v>
      </c>
      <c r="F2182" s="110">
        <v>14</v>
      </c>
      <c r="G2182" s="110">
        <v>7.2</v>
      </c>
      <c r="H2182" s="110">
        <v>50</v>
      </c>
      <c r="I2182" s="110">
        <v>29</v>
      </c>
      <c r="J2182" s="110">
        <v>14.9</v>
      </c>
      <c r="K2182" s="110">
        <v>44.8</v>
      </c>
      <c r="L2182" s="110">
        <v>96</v>
      </c>
      <c r="M2182" s="110">
        <v>49.2</v>
      </c>
      <c r="N2182" s="110">
        <v>45.8</v>
      </c>
      <c r="O2182" s="110">
        <v>31</v>
      </c>
      <c r="P2182" s="110">
        <v>15.9</v>
      </c>
      <c r="Q2182" s="110">
        <v>54.8</v>
      </c>
    </row>
    <row r="2183" spans="1:17" ht="25.5" x14ac:dyDescent="0.2">
      <c r="A2183" s="108" t="s">
        <v>3038</v>
      </c>
      <c r="B2183" s="110">
        <v>315</v>
      </c>
      <c r="C2183" s="110">
        <v>74</v>
      </c>
      <c r="D2183" s="110">
        <v>23.5</v>
      </c>
      <c r="E2183" s="110">
        <v>44.6</v>
      </c>
      <c r="F2183" s="110">
        <v>23</v>
      </c>
      <c r="G2183" s="110">
        <v>7.3</v>
      </c>
      <c r="H2183" s="110">
        <v>52.2</v>
      </c>
      <c r="I2183" s="110">
        <v>60</v>
      </c>
      <c r="J2183" s="110">
        <v>19</v>
      </c>
      <c r="K2183" s="110">
        <v>50</v>
      </c>
      <c r="L2183" s="110">
        <v>101</v>
      </c>
      <c r="M2183" s="110">
        <v>32.1</v>
      </c>
      <c r="N2183" s="110">
        <v>53.5</v>
      </c>
      <c r="O2183" s="110">
        <v>57</v>
      </c>
      <c r="P2183" s="110">
        <v>18.100000000000001</v>
      </c>
      <c r="Q2183" s="110">
        <v>54.4</v>
      </c>
    </row>
    <row r="2184" spans="1:17" ht="38.25" x14ac:dyDescent="0.2">
      <c r="A2184" s="108" t="s">
        <v>3039</v>
      </c>
      <c r="B2184" s="110">
        <v>51</v>
      </c>
      <c r="C2184" s="110">
        <v>2</v>
      </c>
      <c r="D2184" s="110">
        <v>3.9</v>
      </c>
      <c r="E2184" s="110">
        <v>50</v>
      </c>
      <c r="F2184" s="110">
        <v>4</v>
      </c>
      <c r="G2184" s="110">
        <v>7.8</v>
      </c>
      <c r="H2184" s="110">
        <v>100</v>
      </c>
      <c r="I2184" s="110">
        <v>4</v>
      </c>
      <c r="J2184" s="110">
        <v>7.8</v>
      </c>
      <c r="K2184" s="110">
        <v>75</v>
      </c>
      <c r="L2184" s="110">
        <v>27</v>
      </c>
      <c r="M2184" s="110">
        <v>52.9</v>
      </c>
      <c r="N2184" s="110">
        <v>40.700000000000003</v>
      </c>
      <c r="O2184" s="110">
        <v>14</v>
      </c>
      <c r="P2184" s="110">
        <v>27.5</v>
      </c>
      <c r="Q2184" s="110">
        <v>50</v>
      </c>
    </row>
    <row r="2185" spans="1:17" ht="25.5" x14ac:dyDescent="0.2">
      <c r="A2185" s="108" t="s">
        <v>3040</v>
      </c>
      <c r="B2185" s="110">
        <v>435</v>
      </c>
      <c r="C2185" s="110">
        <v>112</v>
      </c>
      <c r="D2185" s="110">
        <v>25.7</v>
      </c>
      <c r="E2185" s="110">
        <v>44.6</v>
      </c>
      <c r="F2185" s="110">
        <v>50</v>
      </c>
      <c r="G2185" s="110">
        <v>11.5</v>
      </c>
      <c r="H2185" s="110">
        <v>50</v>
      </c>
      <c r="I2185" s="110">
        <v>124</v>
      </c>
      <c r="J2185" s="110">
        <v>28.5</v>
      </c>
      <c r="K2185" s="110">
        <v>52.4</v>
      </c>
      <c r="L2185" s="110">
        <v>85</v>
      </c>
      <c r="M2185" s="110">
        <v>19.5</v>
      </c>
      <c r="N2185" s="110">
        <v>42.4</v>
      </c>
      <c r="O2185" s="110">
        <v>64</v>
      </c>
      <c r="P2185" s="110">
        <v>14.7</v>
      </c>
      <c r="Q2185" s="110">
        <v>62.5</v>
      </c>
    </row>
    <row r="2186" spans="1:17" ht="25.5" x14ac:dyDescent="0.2">
      <c r="A2186" s="108" t="s">
        <v>3041</v>
      </c>
      <c r="B2186" s="110">
        <v>225</v>
      </c>
      <c r="C2186" s="110">
        <v>66</v>
      </c>
      <c r="D2186" s="110">
        <v>29.3</v>
      </c>
      <c r="E2186" s="110">
        <v>53</v>
      </c>
      <c r="F2186" s="110">
        <v>13</v>
      </c>
      <c r="G2186" s="110">
        <v>5.8</v>
      </c>
      <c r="H2186" s="110">
        <v>46.2</v>
      </c>
      <c r="I2186" s="110">
        <v>51</v>
      </c>
      <c r="J2186" s="110">
        <v>22.7</v>
      </c>
      <c r="K2186" s="110">
        <v>45.1</v>
      </c>
      <c r="L2186" s="110">
        <v>55</v>
      </c>
      <c r="M2186" s="110">
        <v>24.4</v>
      </c>
      <c r="N2186" s="110">
        <v>45.5</v>
      </c>
      <c r="O2186" s="110">
        <v>40</v>
      </c>
      <c r="P2186" s="110">
        <v>17.8</v>
      </c>
      <c r="Q2186" s="110">
        <v>57.5</v>
      </c>
    </row>
    <row r="2187" spans="1:17" ht="25.5" x14ac:dyDescent="0.2">
      <c r="A2187" s="108" t="s">
        <v>3042</v>
      </c>
      <c r="B2187" s="110">
        <v>528</v>
      </c>
      <c r="C2187" s="110">
        <v>113</v>
      </c>
      <c r="D2187" s="110">
        <v>21.4</v>
      </c>
      <c r="E2187" s="110">
        <v>43.4</v>
      </c>
      <c r="F2187" s="110">
        <v>49</v>
      </c>
      <c r="G2187" s="110">
        <v>9.3000000000000007</v>
      </c>
      <c r="H2187" s="110">
        <v>59.2</v>
      </c>
      <c r="I2187" s="110">
        <v>131</v>
      </c>
      <c r="J2187" s="110">
        <v>24.8</v>
      </c>
      <c r="K2187" s="110">
        <v>45</v>
      </c>
      <c r="L2187" s="110">
        <v>129</v>
      </c>
      <c r="M2187" s="110">
        <v>24.4</v>
      </c>
      <c r="N2187" s="110">
        <v>41.9</v>
      </c>
      <c r="O2187" s="110">
        <v>106</v>
      </c>
      <c r="P2187" s="110">
        <v>20.100000000000001</v>
      </c>
      <c r="Q2187" s="110">
        <v>67</v>
      </c>
    </row>
    <row r="2188" spans="1:17" ht="25.5" x14ac:dyDescent="0.2">
      <c r="A2188" s="108" t="s">
        <v>3043</v>
      </c>
      <c r="B2188" s="110">
        <v>39</v>
      </c>
      <c r="C2188" s="110">
        <v>12</v>
      </c>
      <c r="D2188" s="110">
        <v>30.8</v>
      </c>
      <c r="E2188" s="110">
        <v>66.7</v>
      </c>
      <c r="F2188" s="110">
        <v>3</v>
      </c>
      <c r="G2188" s="110">
        <v>7.7</v>
      </c>
      <c r="H2188" s="110">
        <v>66.7</v>
      </c>
      <c r="I2188" s="110">
        <v>8</v>
      </c>
      <c r="J2188" s="110">
        <v>20.5</v>
      </c>
      <c r="K2188" s="110">
        <v>50</v>
      </c>
      <c r="L2188" s="110">
        <v>14</v>
      </c>
      <c r="M2188" s="110">
        <v>35.9</v>
      </c>
      <c r="N2188" s="110">
        <v>42.9</v>
      </c>
      <c r="O2188" s="110">
        <v>2</v>
      </c>
      <c r="P2188" s="110">
        <v>5.0999999999999996</v>
      </c>
      <c r="Q2188" s="110">
        <v>50</v>
      </c>
    </row>
    <row r="2189" spans="1:17" ht="25.5" x14ac:dyDescent="0.2">
      <c r="A2189" s="108" t="s">
        <v>3044</v>
      </c>
      <c r="B2189" s="109">
        <v>2603</v>
      </c>
      <c r="C2189" s="110">
        <v>755</v>
      </c>
      <c r="D2189" s="110">
        <v>29</v>
      </c>
      <c r="E2189" s="110">
        <v>47.5</v>
      </c>
      <c r="F2189" s="110">
        <v>214</v>
      </c>
      <c r="G2189" s="110">
        <v>8.1999999999999993</v>
      </c>
      <c r="H2189" s="110">
        <v>50.5</v>
      </c>
      <c r="I2189" s="110">
        <v>777</v>
      </c>
      <c r="J2189" s="110">
        <v>29.9</v>
      </c>
      <c r="K2189" s="110">
        <v>48</v>
      </c>
      <c r="L2189" s="110">
        <v>481</v>
      </c>
      <c r="M2189" s="110">
        <v>18.5</v>
      </c>
      <c r="N2189" s="110">
        <v>50.7</v>
      </c>
      <c r="O2189" s="110">
        <v>376</v>
      </c>
      <c r="P2189" s="110">
        <v>14.4</v>
      </c>
      <c r="Q2189" s="110">
        <v>64.099999999999994</v>
      </c>
    </row>
    <row r="2190" spans="1:17" ht="25.5" x14ac:dyDescent="0.2">
      <c r="A2190" s="108" t="s">
        <v>3045</v>
      </c>
      <c r="B2190" s="110">
        <v>185</v>
      </c>
      <c r="C2190" s="110">
        <v>32</v>
      </c>
      <c r="D2190" s="110">
        <v>17.3</v>
      </c>
      <c r="E2190" s="110">
        <v>50</v>
      </c>
      <c r="F2190" s="110">
        <v>8</v>
      </c>
      <c r="G2190" s="110">
        <v>4.3</v>
      </c>
      <c r="H2190" s="110">
        <v>25</v>
      </c>
      <c r="I2190" s="110">
        <v>39</v>
      </c>
      <c r="J2190" s="110">
        <v>21.1</v>
      </c>
      <c r="K2190" s="110">
        <v>56.4</v>
      </c>
      <c r="L2190" s="110">
        <v>58</v>
      </c>
      <c r="M2190" s="110">
        <v>31.4</v>
      </c>
      <c r="N2190" s="110">
        <v>48.3</v>
      </c>
      <c r="O2190" s="110">
        <v>48</v>
      </c>
      <c r="P2190" s="110">
        <v>25.9</v>
      </c>
      <c r="Q2190" s="110">
        <v>54.2</v>
      </c>
    </row>
    <row r="2191" spans="1:17" ht="25.5" x14ac:dyDescent="0.2">
      <c r="A2191" s="108" t="s">
        <v>3046</v>
      </c>
      <c r="B2191" s="109">
        <v>18375</v>
      </c>
      <c r="C2191" s="109">
        <v>4827</v>
      </c>
      <c r="D2191" s="110">
        <v>26.3</v>
      </c>
      <c r="E2191" s="110">
        <v>49.1</v>
      </c>
      <c r="F2191" s="109">
        <v>1401</v>
      </c>
      <c r="G2191" s="110">
        <v>7.6</v>
      </c>
      <c r="H2191" s="110">
        <v>47</v>
      </c>
      <c r="I2191" s="109">
        <v>4987</v>
      </c>
      <c r="J2191" s="110">
        <v>27.1</v>
      </c>
      <c r="K2191" s="110">
        <v>50</v>
      </c>
      <c r="L2191" s="109">
        <v>5076</v>
      </c>
      <c r="M2191" s="110">
        <v>27.6</v>
      </c>
      <c r="N2191" s="110">
        <v>50.7</v>
      </c>
      <c r="O2191" s="109">
        <v>2084</v>
      </c>
      <c r="P2191" s="110">
        <v>11.3</v>
      </c>
      <c r="Q2191" s="110">
        <v>55.1</v>
      </c>
    </row>
    <row r="2192" spans="1:17" ht="25.5" x14ac:dyDescent="0.2">
      <c r="A2192" s="108" t="s">
        <v>3047</v>
      </c>
      <c r="B2192" s="110">
        <v>533</v>
      </c>
      <c r="C2192" s="110">
        <v>150</v>
      </c>
      <c r="D2192" s="110">
        <v>28.1</v>
      </c>
      <c r="E2192" s="110">
        <v>48.7</v>
      </c>
      <c r="F2192" s="110">
        <v>46</v>
      </c>
      <c r="G2192" s="110">
        <v>8.6</v>
      </c>
      <c r="H2192" s="110">
        <v>47.8</v>
      </c>
      <c r="I2192" s="110">
        <v>177</v>
      </c>
      <c r="J2192" s="110">
        <v>33.200000000000003</v>
      </c>
      <c r="K2192" s="110">
        <v>46.9</v>
      </c>
      <c r="L2192" s="110">
        <v>117</v>
      </c>
      <c r="M2192" s="110">
        <v>22</v>
      </c>
      <c r="N2192" s="110">
        <v>49.6</v>
      </c>
      <c r="O2192" s="110">
        <v>43</v>
      </c>
      <c r="P2192" s="110">
        <v>8.1</v>
      </c>
      <c r="Q2192" s="110">
        <v>46.5</v>
      </c>
    </row>
    <row r="2193" spans="1:17" ht="38.25" x14ac:dyDescent="0.2">
      <c r="A2193" s="108" t="s">
        <v>3048</v>
      </c>
      <c r="B2193" s="110">
        <v>69</v>
      </c>
      <c r="C2193" s="110">
        <v>12</v>
      </c>
      <c r="D2193" s="110">
        <v>17.399999999999999</v>
      </c>
      <c r="E2193" s="110">
        <v>41.7</v>
      </c>
      <c r="F2193" s="110">
        <v>0</v>
      </c>
      <c r="G2193" s="110">
        <v>0</v>
      </c>
      <c r="H2193" s="110" t="s">
        <v>979</v>
      </c>
      <c r="I2193" s="110">
        <v>18</v>
      </c>
      <c r="J2193" s="110">
        <v>26.1</v>
      </c>
      <c r="K2193" s="110">
        <v>50</v>
      </c>
      <c r="L2193" s="110">
        <v>27</v>
      </c>
      <c r="M2193" s="110">
        <v>39.1</v>
      </c>
      <c r="N2193" s="110">
        <v>48.1</v>
      </c>
      <c r="O2193" s="110">
        <v>12</v>
      </c>
      <c r="P2193" s="110">
        <v>17.399999999999999</v>
      </c>
      <c r="Q2193" s="110">
        <v>41.7</v>
      </c>
    </row>
    <row r="2194" spans="1:17" ht="25.5" x14ac:dyDescent="0.2">
      <c r="A2194" s="108" t="s">
        <v>3049</v>
      </c>
      <c r="B2194" s="109">
        <v>1527</v>
      </c>
      <c r="C2194" s="110">
        <v>389</v>
      </c>
      <c r="D2194" s="110">
        <v>25.5</v>
      </c>
      <c r="E2194" s="110">
        <v>45</v>
      </c>
      <c r="F2194" s="110">
        <v>98</v>
      </c>
      <c r="G2194" s="110">
        <v>6.4</v>
      </c>
      <c r="H2194" s="110">
        <v>48</v>
      </c>
      <c r="I2194" s="110">
        <v>309</v>
      </c>
      <c r="J2194" s="110">
        <v>20.2</v>
      </c>
      <c r="K2194" s="110">
        <v>52.1</v>
      </c>
      <c r="L2194" s="110">
        <v>334</v>
      </c>
      <c r="M2194" s="110">
        <v>21.9</v>
      </c>
      <c r="N2194" s="110">
        <v>50.3</v>
      </c>
      <c r="O2194" s="110">
        <v>397</v>
      </c>
      <c r="P2194" s="110">
        <v>26</v>
      </c>
      <c r="Q2194" s="110">
        <v>65.5</v>
      </c>
    </row>
    <row r="2195" spans="1:17" ht="25.5" x14ac:dyDescent="0.2">
      <c r="A2195" s="108" t="s">
        <v>3050</v>
      </c>
      <c r="B2195" s="110">
        <v>410</v>
      </c>
      <c r="C2195" s="110">
        <v>111</v>
      </c>
      <c r="D2195" s="110">
        <v>27.1</v>
      </c>
      <c r="E2195" s="110">
        <v>45</v>
      </c>
      <c r="F2195" s="110">
        <v>24</v>
      </c>
      <c r="G2195" s="110">
        <v>5.9</v>
      </c>
      <c r="H2195" s="110">
        <v>41.7</v>
      </c>
      <c r="I2195" s="110">
        <v>106</v>
      </c>
      <c r="J2195" s="110">
        <v>25.9</v>
      </c>
      <c r="K2195" s="110">
        <v>48.1</v>
      </c>
      <c r="L2195" s="110">
        <v>111</v>
      </c>
      <c r="M2195" s="110">
        <v>27.1</v>
      </c>
      <c r="N2195" s="110">
        <v>51.4</v>
      </c>
      <c r="O2195" s="110">
        <v>58</v>
      </c>
      <c r="P2195" s="110">
        <v>14.1</v>
      </c>
      <c r="Q2195" s="110">
        <v>58.6</v>
      </c>
    </row>
    <row r="2196" spans="1:17" ht="25.5" x14ac:dyDescent="0.2">
      <c r="A2196" s="108" t="s">
        <v>3051</v>
      </c>
      <c r="B2196" s="110">
        <v>116</v>
      </c>
      <c r="C2196" s="110">
        <v>24</v>
      </c>
      <c r="D2196" s="110">
        <v>20.7</v>
      </c>
      <c r="E2196" s="110">
        <v>41.7</v>
      </c>
      <c r="F2196" s="110">
        <v>8</v>
      </c>
      <c r="G2196" s="110">
        <v>6.9</v>
      </c>
      <c r="H2196" s="110">
        <v>37.5</v>
      </c>
      <c r="I2196" s="110">
        <v>20</v>
      </c>
      <c r="J2196" s="110">
        <v>17.2</v>
      </c>
      <c r="K2196" s="110">
        <v>50</v>
      </c>
      <c r="L2196" s="110">
        <v>45</v>
      </c>
      <c r="M2196" s="110">
        <v>38.799999999999997</v>
      </c>
      <c r="N2196" s="110">
        <v>46.7</v>
      </c>
      <c r="O2196" s="110">
        <v>19</v>
      </c>
      <c r="P2196" s="110">
        <v>16.399999999999999</v>
      </c>
      <c r="Q2196" s="110">
        <v>42.1</v>
      </c>
    </row>
    <row r="2197" spans="1:17" ht="25.5" x14ac:dyDescent="0.2">
      <c r="A2197" s="108" t="s">
        <v>3052</v>
      </c>
      <c r="B2197" s="110">
        <v>510</v>
      </c>
      <c r="C2197" s="110">
        <v>125</v>
      </c>
      <c r="D2197" s="110">
        <v>24.5</v>
      </c>
      <c r="E2197" s="110">
        <v>50.4</v>
      </c>
      <c r="F2197" s="110">
        <v>30</v>
      </c>
      <c r="G2197" s="110">
        <v>5.9</v>
      </c>
      <c r="H2197" s="110">
        <v>36.700000000000003</v>
      </c>
      <c r="I2197" s="110">
        <v>81</v>
      </c>
      <c r="J2197" s="110">
        <v>15.9</v>
      </c>
      <c r="K2197" s="110">
        <v>64.2</v>
      </c>
      <c r="L2197" s="110">
        <v>164</v>
      </c>
      <c r="M2197" s="110">
        <v>32.200000000000003</v>
      </c>
      <c r="N2197" s="110">
        <v>43.9</v>
      </c>
      <c r="O2197" s="110">
        <v>110</v>
      </c>
      <c r="P2197" s="110">
        <v>21.6</v>
      </c>
      <c r="Q2197" s="110">
        <v>54.5</v>
      </c>
    </row>
    <row r="2198" spans="1:17" ht="25.5" x14ac:dyDescent="0.2">
      <c r="A2198" s="108" t="s">
        <v>3053</v>
      </c>
      <c r="B2198" s="109">
        <v>1350</v>
      </c>
      <c r="C2198" s="110">
        <v>349</v>
      </c>
      <c r="D2198" s="110">
        <v>25.9</v>
      </c>
      <c r="E2198" s="110">
        <v>52.4</v>
      </c>
      <c r="F2198" s="110">
        <v>108</v>
      </c>
      <c r="G2198" s="110">
        <v>8</v>
      </c>
      <c r="H2198" s="110">
        <v>56.5</v>
      </c>
      <c r="I2198" s="110">
        <v>326</v>
      </c>
      <c r="J2198" s="110">
        <v>24.1</v>
      </c>
      <c r="K2198" s="110">
        <v>51.5</v>
      </c>
      <c r="L2198" s="110">
        <v>317</v>
      </c>
      <c r="M2198" s="110">
        <v>23.5</v>
      </c>
      <c r="N2198" s="110">
        <v>50.2</v>
      </c>
      <c r="O2198" s="110">
        <v>250</v>
      </c>
      <c r="P2198" s="110">
        <v>18.5</v>
      </c>
      <c r="Q2198" s="110">
        <v>66.400000000000006</v>
      </c>
    </row>
    <row r="2199" spans="1:17" ht="25.5" x14ac:dyDescent="0.2">
      <c r="A2199" s="108" t="s">
        <v>3054</v>
      </c>
      <c r="B2199" s="110">
        <v>297</v>
      </c>
      <c r="C2199" s="110">
        <v>75</v>
      </c>
      <c r="D2199" s="110">
        <v>25.3</v>
      </c>
      <c r="E2199" s="110">
        <v>46.7</v>
      </c>
      <c r="F2199" s="110">
        <v>23</v>
      </c>
      <c r="G2199" s="110">
        <v>7.7</v>
      </c>
      <c r="H2199" s="110">
        <v>65.2</v>
      </c>
      <c r="I2199" s="110">
        <v>70</v>
      </c>
      <c r="J2199" s="110">
        <v>23.6</v>
      </c>
      <c r="K2199" s="110">
        <v>47.1</v>
      </c>
      <c r="L2199" s="110">
        <v>83</v>
      </c>
      <c r="M2199" s="110">
        <v>27.9</v>
      </c>
      <c r="N2199" s="110">
        <v>45.8</v>
      </c>
      <c r="O2199" s="110">
        <v>46</v>
      </c>
      <c r="P2199" s="110">
        <v>15.5</v>
      </c>
      <c r="Q2199" s="110">
        <v>54.3</v>
      </c>
    </row>
    <row r="2200" spans="1:17" ht="25.5" x14ac:dyDescent="0.2">
      <c r="A2200" s="108" t="s">
        <v>3055</v>
      </c>
      <c r="B2200" s="110">
        <v>632</v>
      </c>
      <c r="C2200" s="110">
        <v>115</v>
      </c>
      <c r="D2200" s="110">
        <v>18.2</v>
      </c>
      <c r="E2200" s="110">
        <v>53.9</v>
      </c>
      <c r="F2200" s="110">
        <v>53</v>
      </c>
      <c r="G2200" s="110">
        <v>8.4</v>
      </c>
      <c r="H2200" s="110">
        <v>41.5</v>
      </c>
      <c r="I2200" s="110">
        <v>184</v>
      </c>
      <c r="J2200" s="110">
        <v>29.1</v>
      </c>
      <c r="K2200" s="110">
        <v>42.4</v>
      </c>
      <c r="L2200" s="110">
        <v>156</v>
      </c>
      <c r="M2200" s="110">
        <v>24.7</v>
      </c>
      <c r="N2200" s="110">
        <v>50</v>
      </c>
      <c r="O2200" s="110">
        <v>124</v>
      </c>
      <c r="P2200" s="110">
        <v>19.600000000000001</v>
      </c>
      <c r="Q2200" s="110">
        <v>57.3</v>
      </c>
    </row>
    <row r="2201" spans="1:17" ht="25.5" x14ac:dyDescent="0.2">
      <c r="A2201" s="108" t="s">
        <v>3056</v>
      </c>
      <c r="B2201" s="109">
        <v>27208</v>
      </c>
      <c r="C2201" s="109">
        <v>6398</v>
      </c>
      <c r="D2201" s="110">
        <v>23.5</v>
      </c>
      <c r="E2201" s="110">
        <v>49</v>
      </c>
      <c r="F2201" s="109">
        <v>2369</v>
      </c>
      <c r="G2201" s="110">
        <v>8.6999999999999993</v>
      </c>
      <c r="H2201" s="110">
        <v>52</v>
      </c>
      <c r="I2201" s="109">
        <v>7591</v>
      </c>
      <c r="J2201" s="110">
        <v>27.9</v>
      </c>
      <c r="K2201" s="110">
        <v>49.5</v>
      </c>
      <c r="L2201" s="109">
        <v>6980</v>
      </c>
      <c r="M2201" s="110">
        <v>25.7</v>
      </c>
      <c r="N2201" s="110">
        <v>50.4</v>
      </c>
      <c r="O2201" s="109">
        <v>3870</v>
      </c>
      <c r="P2201" s="110">
        <v>14.2</v>
      </c>
      <c r="Q2201" s="110">
        <v>54</v>
      </c>
    </row>
    <row r="2202" spans="1:17" ht="25.5" x14ac:dyDescent="0.2">
      <c r="A2202" s="108" t="s">
        <v>3057</v>
      </c>
      <c r="B2202" s="110">
        <v>282</v>
      </c>
      <c r="C2202" s="110">
        <v>70</v>
      </c>
      <c r="D2202" s="110">
        <v>24.8</v>
      </c>
      <c r="E2202" s="110">
        <v>42.9</v>
      </c>
      <c r="F2202" s="110">
        <v>15</v>
      </c>
      <c r="G2202" s="110">
        <v>5.3</v>
      </c>
      <c r="H2202" s="110">
        <v>33.299999999999997</v>
      </c>
      <c r="I2202" s="110">
        <v>56</v>
      </c>
      <c r="J2202" s="110">
        <v>19.899999999999999</v>
      </c>
      <c r="K2202" s="110">
        <v>44.6</v>
      </c>
      <c r="L2202" s="110">
        <v>100</v>
      </c>
      <c r="M2202" s="110">
        <v>35.5</v>
      </c>
      <c r="N2202" s="110">
        <v>46</v>
      </c>
      <c r="O2202" s="110">
        <v>41</v>
      </c>
      <c r="P2202" s="110">
        <v>14.5</v>
      </c>
      <c r="Q2202" s="110">
        <v>46.3</v>
      </c>
    </row>
    <row r="2203" spans="1:17" x14ac:dyDescent="0.2">
      <c r="A2203" s="108" t="s">
        <v>3058</v>
      </c>
      <c r="B2203" s="110">
        <v>198</v>
      </c>
      <c r="C2203" s="110">
        <v>37</v>
      </c>
      <c r="D2203" s="110">
        <v>18.7</v>
      </c>
      <c r="E2203" s="110">
        <v>51.4</v>
      </c>
      <c r="F2203" s="110">
        <v>12</v>
      </c>
      <c r="G2203" s="110">
        <v>6.1</v>
      </c>
      <c r="H2203" s="110">
        <v>41.7</v>
      </c>
      <c r="I2203" s="110">
        <v>42</v>
      </c>
      <c r="J2203" s="110">
        <v>21.2</v>
      </c>
      <c r="K2203" s="110">
        <v>50</v>
      </c>
      <c r="L2203" s="110">
        <v>68</v>
      </c>
      <c r="M2203" s="110">
        <v>34.299999999999997</v>
      </c>
      <c r="N2203" s="110">
        <v>51.5</v>
      </c>
      <c r="O2203" s="110">
        <v>39</v>
      </c>
      <c r="P2203" s="110">
        <v>19.7</v>
      </c>
      <c r="Q2203" s="110">
        <v>53.8</v>
      </c>
    </row>
    <row r="2204" spans="1:17" ht="25.5" x14ac:dyDescent="0.2">
      <c r="A2204" s="108" t="s">
        <v>3059</v>
      </c>
      <c r="B2204" s="109">
        <v>1318</v>
      </c>
      <c r="C2204" s="110">
        <v>287</v>
      </c>
      <c r="D2204" s="110">
        <v>21.8</v>
      </c>
      <c r="E2204" s="110">
        <v>48.8</v>
      </c>
      <c r="F2204" s="110">
        <v>83</v>
      </c>
      <c r="G2204" s="110">
        <v>6.3</v>
      </c>
      <c r="H2204" s="110">
        <v>59</v>
      </c>
      <c r="I2204" s="110">
        <v>258</v>
      </c>
      <c r="J2204" s="110">
        <v>19.600000000000001</v>
      </c>
      <c r="K2204" s="110">
        <v>51.6</v>
      </c>
      <c r="L2204" s="110">
        <v>341</v>
      </c>
      <c r="M2204" s="110">
        <v>25.9</v>
      </c>
      <c r="N2204" s="110">
        <v>49.3</v>
      </c>
      <c r="O2204" s="110">
        <v>349</v>
      </c>
      <c r="P2204" s="110">
        <v>26.5</v>
      </c>
      <c r="Q2204" s="110">
        <v>63</v>
      </c>
    </row>
    <row r="2205" spans="1:17" ht="25.5" x14ac:dyDescent="0.2">
      <c r="A2205" s="108" t="s">
        <v>3060</v>
      </c>
      <c r="B2205" s="110">
        <v>5</v>
      </c>
      <c r="C2205" s="110">
        <v>0</v>
      </c>
      <c r="D2205" s="110">
        <v>0</v>
      </c>
      <c r="E2205" s="110" t="s">
        <v>979</v>
      </c>
      <c r="F2205" s="110">
        <v>0</v>
      </c>
      <c r="G2205" s="110">
        <v>0</v>
      </c>
      <c r="H2205" s="110" t="s">
        <v>979</v>
      </c>
      <c r="I2205" s="110">
        <v>1</v>
      </c>
      <c r="J2205" s="110">
        <v>20</v>
      </c>
      <c r="K2205" s="110">
        <v>100</v>
      </c>
      <c r="L2205" s="110">
        <v>4</v>
      </c>
      <c r="M2205" s="110">
        <v>80</v>
      </c>
      <c r="N2205" s="110">
        <v>75</v>
      </c>
      <c r="O2205" s="110">
        <v>0</v>
      </c>
      <c r="P2205" s="110">
        <v>0</v>
      </c>
      <c r="Q2205" s="110" t="s">
        <v>979</v>
      </c>
    </row>
    <row r="2206" spans="1:17" ht="25.5" x14ac:dyDescent="0.2">
      <c r="A2206" s="108" t="s">
        <v>3061</v>
      </c>
      <c r="B2206" s="110">
        <v>255</v>
      </c>
      <c r="C2206" s="110">
        <v>55</v>
      </c>
      <c r="D2206" s="110">
        <v>21.6</v>
      </c>
      <c r="E2206" s="110">
        <v>47.3</v>
      </c>
      <c r="F2206" s="110">
        <v>14</v>
      </c>
      <c r="G2206" s="110">
        <v>5.5</v>
      </c>
      <c r="H2206" s="110">
        <v>35.700000000000003</v>
      </c>
      <c r="I2206" s="110">
        <v>78</v>
      </c>
      <c r="J2206" s="110">
        <v>30.6</v>
      </c>
      <c r="K2206" s="110">
        <v>50</v>
      </c>
      <c r="L2206" s="110">
        <v>79</v>
      </c>
      <c r="M2206" s="110">
        <v>31</v>
      </c>
      <c r="N2206" s="110">
        <v>44.3</v>
      </c>
      <c r="O2206" s="110">
        <v>29</v>
      </c>
      <c r="P2206" s="110">
        <v>11.4</v>
      </c>
      <c r="Q2206" s="110">
        <v>51.7</v>
      </c>
    </row>
    <row r="2207" spans="1:17" ht="25.5" x14ac:dyDescent="0.2">
      <c r="A2207" s="108" t="s">
        <v>3062</v>
      </c>
      <c r="B2207" s="110">
        <v>354</v>
      </c>
      <c r="C2207" s="110">
        <v>100</v>
      </c>
      <c r="D2207" s="110">
        <v>28.2</v>
      </c>
      <c r="E2207" s="110">
        <v>60</v>
      </c>
      <c r="F2207" s="110">
        <v>26</v>
      </c>
      <c r="G2207" s="110">
        <v>7.3</v>
      </c>
      <c r="H2207" s="110">
        <v>61.5</v>
      </c>
      <c r="I2207" s="110">
        <v>105</v>
      </c>
      <c r="J2207" s="110">
        <v>29.7</v>
      </c>
      <c r="K2207" s="110">
        <v>46.7</v>
      </c>
      <c r="L2207" s="110">
        <v>90</v>
      </c>
      <c r="M2207" s="110">
        <v>25.4</v>
      </c>
      <c r="N2207" s="110">
        <v>50</v>
      </c>
      <c r="O2207" s="110">
        <v>33</v>
      </c>
      <c r="P2207" s="110">
        <v>9.3000000000000007</v>
      </c>
      <c r="Q2207" s="110">
        <v>36.4</v>
      </c>
    </row>
    <row r="2208" spans="1:17" ht="25.5" x14ac:dyDescent="0.2">
      <c r="A2208" s="108" t="s">
        <v>3063</v>
      </c>
      <c r="B2208" s="110">
        <v>210</v>
      </c>
      <c r="C2208" s="110">
        <v>25</v>
      </c>
      <c r="D2208" s="110">
        <v>11.9</v>
      </c>
      <c r="E2208" s="110">
        <v>56</v>
      </c>
      <c r="F2208" s="110">
        <v>15</v>
      </c>
      <c r="G2208" s="110">
        <v>7.1</v>
      </c>
      <c r="H2208" s="110">
        <v>60</v>
      </c>
      <c r="I2208" s="110">
        <v>41</v>
      </c>
      <c r="J2208" s="110">
        <v>19.5</v>
      </c>
      <c r="K2208" s="110">
        <v>56.1</v>
      </c>
      <c r="L2208" s="110">
        <v>70</v>
      </c>
      <c r="M2208" s="110">
        <v>33.299999999999997</v>
      </c>
      <c r="N2208" s="110">
        <v>50</v>
      </c>
      <c r="O2208" s="110">
        <v>59</v>
      </c>
      <c r="P2208" s="110">
        <v>28.1</v>
      </c>
      <c r="Q2208" s="110">
        <v>45.8</v>
      </c>
    </row>
    <row r="2209" spans="1:17" ht="25.5" x14ac:dyDescent="0.2">
      <c r="A2209" s="108" t="s">
        <v>3064</v>
      </c>
      <c r="B2209" s="110">
        <v>135</v>
      </c>
      <c r="C2209" s="110">
        <v>36</v>
      </c>
      <c r="D2209" s="110">
        <v>26.7</v>
      </c>
      <c r="E2209" s="110">
        <v>44.4</v>
      </c>
      <c r="F2209" s="110">
        <v>8</v>
      </c>
      <c r="G2209" s="110">
        <v>5.9</v>
      </c>
      <c r="H2209" s="110">
        <v>37.5</v>
      </c>
      <c r="I2209" s="110">
        <v>37</v>
      </c>
      <c r="J2209" s="110">
        <v>27.4</v>
      </c>
      <c r="K2209" s="110">
        <v>45.9</v>
      </c>
      <c r="L2209" s="110">
        <v>44</v>
      </c>
      <c r="M2209" s="110">
        <v>32.6</v>
      </c>
      <c r="N2209" s="110">
        <v>47.7</v>
      </c>
      <c r="O2209" s="110">
        <v>10</v>
      </c>
      <c r="P2209" s="110">
        <v>7.4</v>
      </c>
      <c r="Q2209" s="110">
        <v>50</v>
      </c>
    </row>
    <row r="2210" spans="1:17" x14ac:dyDescent="0.2">
      <c r="A2210" s="108" t="s">
        <v>3065</v>
      </c>
      <c r="B2210" s="110">
        <v>214</v>
      </c>
      <c r="C2210" s="110">
        <v>62</v>
      </c>
      <c r="D2210" s="110">
        <v>29</v>
      </c>
      <c r="E2210" s="110">
        <v>45.2</v>
      </c>
      <c r="F2210" s="110">
        <v>11</v>
      </c>
      <c r="G2210" s="110">
        <v>5.0999999999999996</v>
      </c>
      <c r="H2210" s="110">
        <v>27.3</v>
      </c>
      <c r="I2210" s="110">
        <v>56</v>
      </c>
      <c r="J2210" s="110">
        <v>26.2</v>
      </c>
      <c r="K2210" s="110">
        <v>55.4</v>
      </c>
      <c r="L2210" s="110">
        <v>48</v>
      </c>
      <c r="M2210" s="110">
        <v>22.4</v>
      </c>
      <c r="N2210" s="110">
        <v>43.8</v>
      </c>
      <c r="O2210" s="110">
        <v>37</v>
      </c>
      <c r="P2210" s="110">
        <v>17.3</v>
      </c>
      <c r="Q2210" s="110">
        <v>54.1</v>
      </c>
    </row>
    <row r="2211" spans="1:17" ht="25.5" x14ac:dyDescent="0.2">
      <c r="A2211" s="108" t="s">
        <v>3066</v>
      </c>
      <c r="B2211" s="109">
        <v>2305</v>
      </c>
      <c r="C2211" s="110">
        <v>623</v>
      </c>
      <c r="D2211" s="110">
        <v>27</v>
      </c>
      <c r="E2211" s="110">
        <v>46.2</v>
      </c>
      <c r="F2211" s="110">
        <v>190</v>
      </c>
      <c r="G2211" s="110">
        <v>8.1999999999999993</v>
      </c>
      <c r="H2211" s="110">
        <v>51.1</v>
      </c>
      <c r="I2211" s="110">
        <v>543</v>
      </c>
      <c r="J2211" s="110">
        <v>23.6</v>
      </c>
      <c r="K2211" s="110">
        <v>51</v>
      </c>
      <c r="L2211" s="110">
        <v>523</v>
      </c>
      <c r="M2211" s="110">
        <v>22.7</v>
      </c>
      <c r="N2211" s="110">
        <v>49.9</v>
      </c>
      <c r="O2211" s="110">
        <v>426</v>
      </c>
      <c r="P2211" s="110">
        <v>18.5</v>
      </c>
      <c r="Q2211" s="110">
        <v>58.5</v>
      </c>
    </row>
    <row r="2212" spans="1:17" ht="25.5" x14ac:dyDescent="0.2">
      <c r="A2212" s="108" t="s">
        <v>3067</v>
      </c>
      <c r="B2212" s="110">
        <v>393</v>
      </c>
      <c r="C2212" s="110">
        <v>77</v>
      </c>
      <c r="D2212" s="110">
        <v>19.600000000000001</v>
      </c>
      <c r="E2212" s="110">
        <v>39</v>
      </c>
      <c r="F2212" s="110">
        <v>24</v>
      </c>
      <c r="G2212" s="110">
        <v>6.1</v>
      </c>
      <c r="H2212" s="110">
        <v>50</v>
      </c>
      <c r="I2212" s="110">
        <v>67</v>
      </c>
      <c r="J2212" s="110">
        <v>17</v>
      </c>
      <c r="K2212" s="110">
        <v>50.7</v>
      </c>
      <c r="L2212" s="110">
        <v>167</v>
      </c>
      <c r="M2212" s="110">
        <v>42.5</v>
      </c>
      <c r="N2212" s="110">
        <v>47.9</v>
      </c>
      <c r="O2212" s="110">
        <v>58</v>
      </c>
      <c r="P2212" s="110">
        <v>14.8</v>
      </c>
      <c r="Q2212" s="110">
        <v>51.7</v>
      </c>
    </row>
    <row r="2213" spans="1:17" ht="25.5" x14ac:dyDescent="0.2">
      <c r="A2213" s="108" t="s">
        <v>3068</v>
      </c>
      <c r="B2213" s="110">
        <v>555</v>
      </c>
      <c r="C2213" s="110">
        <v>151</v>
      </c>
      <c r="D2213" s="110">
        <v>27.2</v>
      </c>
      <c r="E2213" s="110">
        <v>48.3</v>
      </c>
      <c r="F2213" s="110">
        <v>36</v>
      </c>
      <c r="G2213" s="110">
        <v>6.5</v>
      </c>
      <c r="H2213" s="110">
        <v>61.1</v>
      </c>
      <c r="I2213" s="110">
        <v>146</v>
      </c>
      <c r="J2213" s="110">
        <v>26.3</v>
      </c>
      <c r="K2213" s="110">
        <v>48.6</v>
      </c>
      <c r="L2213" s="110">
        <v>146</v>
      </c>
      <c r="M2213" s="110">
        <v>26.3</v>
      </c>
      <c r="N2213" s="110">
        <v>47.9</v>
      </c>
      <c r="O2213" s="110">
        <v>76</v>
      </c>
      <c r="P2213" s="110">
        <v>13.7</v>
      </c>
      <c r="Q2213" s="110">
        <v>57.9</v>
      </c>
    </row>
    <row r="2214" spans="1:17" ht="25.5" x14ac:dyDescent="0.2">
      <c r="A2214" s="108" t="s">
        <v>3069</v>
      </c>
      <c r="B2214" s="110">
        <v>75</v>
      </c>
      <c r="C2214" s="110">
        <v>21</v>
      </c>
      <c r="D2214" s="110">
        <v>28</v>
      </c>
      <c r="E2214" s="110">
        <v>66.7</v>
      </c>
      <c r="F2214" s="110">
        <v>6</v>
      </c>
      <c r="G2214" s="110">
        <v>8</v>
      </c>
      <c r="H2214" s="110">
        <v>16.7</v>
      </c>
      <c r="I2214" s="110">
        <v>15</v>
      </c>
      <c r="J2214" s="110">
        <v>20</v>
      </c>
      <c r="K2214" s="110">
        <v>60</v>
      </c>
      <c r="L2214" s="110">
        <v>18</v>
      </c>
      <c r="M2214" s="110">
        <v>24</v>
      </c>
      <c r="N2214" s="110">
        <v>44.4</v>
      </c>
      <c r="O2214" s="110">
        <v>15</v>
      </c>
      <c r="P2214" s="110">
        <v>20</v>
      </c>
      <c r="Q2214" s="110">
        <v>53.3</v>
      </c>
    </row>
    <row r="2215" spans="1:17" ht="25.5" x14ac:dyDescent="0.2">
      <c r="A2215" s="108" t="s">
        <v>3070</v>
      </c>
      <c r="B2215" s="110">
        <v>129</v>
      </c>
      <c r="C2215" s="110">
        <v>41</v>
      </c>
      <c r="D2215" s="110">
        <v>31.8</v>
      </c>
      <c r="E2215" s="110">
        <v>48.8</v>
      </c>
      <c r="F2215" s="110">
        <v>6</v>
      </c>
      <c r="G2215" s="110">
        <v>4.7</v>
      </c>
      <c r="H2215" s="110">
        <v>50</v>
      </c>
      <c r="I2215" s="110">
        <v>38</v>
      </c>
      <c r="J2215" s="110">
        <v>29.5</v>
      </c>
      <c r="K2215" s="110">
        <v>44.7</v>
      </c>
      <c r="L2215" s="110">
        <v>36</v>
      </c>
      <c r="M2215" s="110">
        <v>27.9</v>
      </c>
      <c r="N2215" s="110">
        <v>44.4</v>
      </c>
      <c r="O2215" s="110">
        <v>8</v>
      </c>
      <c r="P2215" s="110">
        <v>6.2</v>
      </c>
      <c r="Q2215" s="110">
        <v>37.5</v>
      </c>
    </row>
    <row r="2216" spans="1:17" ht="25.5" x14ac:dyDescent="0.2">
      <c r="A2216" s="108" t="s">
        <v>3071</v>
      </c>
      <c r="B2216" s="110">
        <v>370</v>
      </c>
      <c r="C2216" s="110">
        <v>93</v>
      </c>
      <c r="D2216" s="110">
        <v>25.1</v>
      </c>
      <c r="E2216" s="110">
        <v>48.4</v>
      </c>
      <c r="F2216" s="110">
        <v>33</v>
      </c>
      <c r="G2216" s="110">
        <v>8.9</v>
      </c>
      <c r="H2216" s="110">
        <v>45.5</v>
      </c>
      <c r="I2216" s="110">
        <v>114</v>
      </c>
      <c r="J2216" s="110">
        <v>30.8</v>
      </c>
      <c r="K2216" s="110">
        <v>50</v>
      </c>
      <c r="L2216" s="110">
        <v>90</v>
      </c>
      <c r="M2216" s="110">
        <v>24.3</v>
      </c>
      <c r="N2216" s="110">
        <v>46.7</v>
      </c>
      <c r="O2216" s="110">
        <v>40</v>
      </c>
      <c r="P2216" s="110">
        <v>10.8</v>
      </c>
      <c r="Q2216" s="110">
        <v>57.5</v>
      </c>
    </row>
    <row r="2217" spans="1:17" ht="25.5" x14ac:dyDescent="0.2">
      <c r="A2217" s="108" t="s">
        <v>3072</v>
      </c>
      <c r="B2217" s="110">
        <v>772</v>
      </c>
      <c r="C2217" s="110">
        <v>176</v>
      </c>
      <c r="D2217" s="110">
        <v>22.8</v>
      </c>
      <c r="E2217" s="110">
        <v>48.3</v>
      </c>
      <c r="F2217" s="110">
        <v>42</v>
      </c>
      <c r="G2217" s="110">
        <v>5.4</v>
      </c>
      <c r="H2217" s="110">
        <v>54.8</v>
      </c>
      <c r="I2217" s="110">
        <v>171</v>
      </c>
      <c r="J2217" s="110">
        <v>22.2</v>
      </c>
      <c r="K2217" s="110">
        <v>51.5</v>
      </c>
      <c r="L2217" s="110">
        <v>199</v>
      </c>
      <c r="M2217" s="110">
        <v>25.8</v>
      </c>
      <c r="N2217" s="110">
        <v>48.7</v>
      </c>
      <c r="O2217" s="110">
        <v>184</v>
      </c>
      <c r="P2217" s="110">
        <v>23.8</v>
      </c>
      <c r="Q2217" s="110">
        <v>56.5</v>
      </c>
    </row>
    <row r="2218" spans="1:17" ht="25.5" x14ac:dyDescent="0.2">
      <c r="A2218" s="108" t="s">
        <v>3073</v>
      </c>
      <c r="B2218" s="109">
        <v>1799</v>
      </c>
      <c r="C2218" s="110">
        <v>392</v>
      </c>
      <c r="D2218" s="110">
        <v>21.8</v>
      </c>
      <c r="E2218" s="110">
        <v>50.3</v>
      </c>
      <c r="F2218" s="110">
        <v>85</v>
      </c>
      <c r="G2218" s="110">
        <v>4.7</v>
      </c>
      <c r="H2218" s="110">
        <v>50.6</v>
      </c>
      <c r="I2218" s="110">
        <v>430</v>
      </c>
      <c r="J2218" s="110">
        <v>23.9</v>
      </c>
      <c r="K2218" s="110">
        <v>49.5</v>
      </c>
      <c r="L2218" s="110">
        <v>571</v>
      </c>
      <c r="M2218" s="110">
        <v>31.7</v>
      </c>
      <c r="N2218" s="110">
        <v>48.9</v>
      </c>
      <c r="O2218" s="110">
        <v>321</v>
      </c>
      <c r="P2218" s="110">
        <v>17.8</v>
      </c>
      <c r="Q2218" s="110">
        <v>59.8</v>
      </c>
    </row>
    <row r="2219" spans="1:17" ht="25.5" x14ac:dyDescent="0.2">
      <c r="A2219" s="108" t="s">
        <v>3074</v>
      </c>
      <c r="B2219" s="110">
        <v>224</v>
      </c>
      <c r="C2219" s="110">
        <v>66</v>
      </c>
      <c r="D2219" s="110">
        <v>29.5</v>
      </c>
      <c r="E2219" s="110">
        <v>34.799999999999997</v>
      </c>
      <c r="F2219" s="110">
        <v>21</v>
      </c>
      <c r="G2219" s="110">
        <v>9.4</v>
      </c>
      <c r="H2219" s="110">
        <v>52.4</v>
      </c>
      <c r="I2219" s="110">
        <v>68</v>
      </c>
      <c r="J2219" s="110">
        <v>30.4</v>
      </c>
      <c r="K2219" s="110">
        <v>58.8</v>
      </c>
      <c r="L2219" s="110">
        <v>47</v>
      </c>
      <c r="M2219" s="110">
        <v>21</v>
      </c>
      <c r="N2219" s="110">
        <v>48.9</v>
      </c>
      <c r="O2219" s="110">
        <v>22</v>
      </c>
      <c r="P2219" s="110">
        <v>9.8000000000000007</v>
      </c>
      <c r="Q2219" s="110">
        <v>54.5</v>
      </c>
    </row>
    <row r="2220" spans="1:17" ht="25.5" x14ac:dyDescent="0.2">
      <c r="A2220" s="108" t="s">
        <v>3075</v>
      </c>
      <c r="B2220" s="109">
        <v>5631</v>
      </c>
      <c r="C2220" s="109">
        <v>1478</v>
      </c>
      <c r="D2220" s="110">
        <v>26.2</v>
      </c>
      <c r="E2220" s="110">
        <v>49.7</v>
      </c>
      <c r="F2220" s="110">
        <v>436</v>
      </c>
      <c r="G2220" s="110">
        <v>7.7</v>
      </c>
      <c r="H2220" s="110">
        <v>46.6</v>
      </c>
      <c r="I2220" s="109">
        <v>1489</v>
      </c>
      <c r="J2220" s="110">
        <v>26.4</v>
      </c>
      <c r="K2220" s="110">
        <v>49.9</v>
      </c>
      <c r="L2220" s="109">
        <v>1263</v>
      </c>
      <c r="M2220" s="110">
        <v>22.4</v>
      </c>
      <c r="N2220" s="110">
        <v>49</v>
      </c>
      <c r="O2220" s="110">
        <v>965</v>
      </c>
      <c r="P2220" s="110">
        <v>17.100000000000001</v>
      </c>
      <c r="Q2220" s="110">
        <v>62</v>
      </c>
    </row>
    <row r="2221" spans="1:17" ht="25.5" x14ac:dyDescent="0.2">
      <c r="A2221" s="108" t="s">
        <v>3076</v>
      </c>
      <c r="B2221" s="110">
        <v>643</v>
      </c>
      <c r="C2221" s="110">
        <v>137</v>
      </c>
      <c r="D2221" s="110">
        <v>21.3</v>
      </c>
      <c r="E2221" s="110">
        <v>49.6</v>
      </c>
      <c r="F2221" s="110">
        <v>50</v>
      </c>
      <c r="G2221" s="110">
        <v>7.8</v>
      </c>
      <c r="H2221" s="110">
        <v>42</v>
      </c>
      <c r="I2221" s="110">
        <v>144</v>
      </c>
      <c r="J2221" s="110">
        <v>22.4</v>
      </c>
      <c r="K2221" s="110">
        <v>49.3</v>
      </c>
      <c r="L2221" s="110">
        <v>187</v>
      </c>
      <c r="M2221" s="110">
        <v>29.1</v>
      </c>
      <c r="N2221" s="110">
        <v>50.3</v>
      </c>
      <c r="O2221" s="110">
        <v>125</v>
      </c>
      <c r="P2221" s="110">
        <v>19.399999999999999</v>
      </c>
      <c r="Q2221" s="110">
        <v>59.2</v>
      </c>
    </row>
    <row r="2222" spans="1:17" ht="25.5" x14ac:dyDescent="0.2">
      <c r="A2222" s="108" t="s">
        <v>3077</v>
      </c>
      <c r="B2222" s="109">
        <v>2564</v>
      </c>
      <c r="C2222" s="110">
        <v>546</v>
      </c>
      <c r="D2222" s="110">
        <v>21.3</v>
      </c>
      <c r="E2222" s="110">
        <v>50.4</v>
      </c>
      <c r="F2222" s="110">
        <v>184</v>
      </c>
      <c r="G2222" s="110">
        <v>7.2</v>
      </c>
      <c r="H2222" s="110">
        <v>46.7</v>
      </c>
      <c r="I2222" s="110">
        <v>578</v>
      </c>
      <c r="J2222" s="110">
        <v>22.5</v>
      </c>
      <c r="K2222" s="110">
        <v>52.2</v>
      </c>
      <c r="L2222" s="110">
        <v>611</v>
      </c>
      <c r="M2222" s="110">
        <v>23.8</v>
      </c>
      <c r="N2222" s="110">
        <v>52.5</v>
      </c>
      <c r="O2222" s="110">
        <v>645</v>
      </c>
      <c r="P2222" s="110">
        <v>25.2</v>
      </c>
      <c r="Q2222" s="110">
        <v>63.1</v>
      </c>
    </row>
    <row r="2223" spans="1:17" ht="25.5" x14ac:dyDescent="0.2">
      <c r="A2223" s="108" t="s">
        <v>3078</v>
      </c>
      <c r="B2223" s="109">
        <v>1394</v>
      </c>
      <c r="C2223" s="110">
        <v>494</v>
      </c>
      <c r="D2223" s="110">
        <v>35.4</v>
      </c>
      <c r="E2223" s="110">
        <v>47.8</v>
      </c>
      <c r="F2223" s="110">
        <v>96</v>
      </c>
      <c r="G2223" s="110">
        <v>6.9</v>
      </c>
      <c r="H2223" s="110">
        <v>44.8</v>
      </c>
      <c r="I2223" s="110">
        <v>453</v>
      </c>
      <c r="J2223" s="110">
        <v>32.5</v>
      </c>
      <c r="K2223" s="110">
        <v>50.6</v>
      </c>
      <c r="L2223" s="110">
        <v>255</v>
      </c>
      <c r="M2223" s="110">
        <v>18.3</v>
      </c>
      <c r="N2223" s="110">
        <v>49.8</v>
      </c>
      <c r="O2223" s="110">
        <v>96</v>
      </c>
      <c r="P2223" s="110">
        <v>6.9</v>
      </c>
      <c r="Q2223" s="110">
        <v>51</v>
      </c>
    </row>
    <row r="2224" spans="1:17" ht="38.25" x14ac:dyDescent="0.2">
      <c r="A2224" s="108" t="s">
        <v>3079</v>
      </c>
      <c r="B2224" s="109">
        <v>20371</v>
      </c>
      <c r="C2224" s="109">
        <v>4055</v>
      </c>
      <c r="D2224" s="110">
        <v>19.899999999999999</v>
      </c>
      <c r="E2224" s="110">
        <v>48.2</v>
      </c>
      <c r="F2224" s="109">
        <v>1034</v>
      </c>
      <c r="G2224" s="110">
        <v>5.0999999999999996</v>
      </c>
      <c r="H2224" s="110">
        <v>48.9</v>
      </c>
      <c r="I2224" s="109">
        <v>4857</v>
      </c>
      <c r="J2224" s="110">
        <v>23.8</v>
      </c>
      <c r="K2224" s="110">
        <v>49.6</v>
      </c>
      <c r="L2224" s="109">
        <v>6283</v>
      </c>
      <c r="M2224" s="110">
        <v>30.8</v>
      </c>
      <c r="N2224" s="110">
        <v>50.3</v>
      </c>
      <c r="O2224" s="109">
        <v>4142</v>
      </c>
      <c r="P2224" s="110">
        <v>20.3</v>
      </c>
      <c r="Q2224" s="110">
        <v>59</v>
      </c>
    </row>
    <row r="2225" spans="1:17" ht="25.5" x14ac:dyDescent="0.2">
      <c r="A2225" s="108" t="s">
        <v>3080</v>
      </c>
      <c r="B2225" s="110">
        <v>282</v>
      </c>
      <c r="C2225" s="110">
        <v>69</v>
      </c>
      <c r="D2225" s="110">
        <v>24.5</v>
      </c>
      <c r="E2225" s="110">
        <v>40.6</v>
      </c>
      <c r="F2225" s="110">
        <v>10</v>
      </c>
      <c r="G2225" s="110">
        <v>3.5</v>
      </c>
      <c r="H2225" s="110">
        <v>70</v>
      </c>
      <c r="I2225" s="110">
        <v>73</v>
      </c>
      <c r="J2225" s="110">
        <v>25.9</v>
      </c>
      <c r="K2225" s="110">
        <v>47.9</v>
      </c>
      <c r="L2225" s="110">
        <v>74</v>
      </c>
      <c r="M2225" s="110">
        <v>26.2</v>
      </c>
      <c r="N2225" s="110">
        <v>47.3</v>
      </c>
      <c r="O2225" s="110">
        <v>56</v>
      </c>
      <c r="P2225" s="110">
        <v>19.899999999999999</v>
      </c>
      <c r="Q2225" s="110">
        <v>55.4</v>
      </c>
    </row>
    <row r="2226" spans="1:17" ht="38.25" x14ac:dyDescent="0.2">
      <c r="A2226" s="108" t="s">
        <v>3081</v>
      </c>
      <c r="B2226" s="110">
        <v>583</v>
      </c>
      <c r="C2226" s="110">
        <v>160</v>
      </c>
      <c r="D2226" s="110">
        <v>27.4</v>
      </c>
      <c r="E2226" s="110">
        <v>53.8</v>
      </c>
      <c r="F2226" s="110">
        <v>46</v>
      </c>
      <c r="G2226" s="110">
        <v>7.9</v>
      </c>
      <c r="H2226" s="110">
        <v>43.5</v>
      </c>
      <c r="I2226" s="110">
        <v>173</v>
      </c>
      <c r="J2226" s="110">
        <v>29.7</v>
      </c>
      <c r="K2226" s="110">
        <v>49.1</v>
      </c>
      <c r="L2226" s="110">
        <v>141</v>
      </c>
      <c r="M2226" s="110">
        <v>24.2</v>
      </c>
      <c r="N2226" s="110">
        <v>48.2</v>
      </c>
      <c r="O2226" s="110">
        <v>63</v>
      </c>
      <c r="P2226" s="110">
        <v>10.8</v>
      </c>
      <c r="Q2226" s="110">
        <v>57.1</v>
      </c>
    </row>
    <row r="2227" spans="1:17" ht="25.5" x14ac:dyDescent="0.2">
      <c r="A2227" s="108" t="s">
        <v>3082</v>
      </c>
      <c r="B2227" s="109">
        <v>1176</v>
      </c>
      <c r="C2227" s="110">
        <v>380</v>
      </c>
      <c r="D2227" s="110">
        <v>32.299999999999997</v>
      </c>
      <c r="E2227" s="110">
        <v>51.3</v>
      </c>
      <c r="F2227" s="110">
        <v>96</v>
      </c>
      <c r="G2227" s="110">
        <v>8.1999999999999993</v>
      </c>
      <c r="H2227" s="110">
        <v>40.6</v>
      </c>
      <c r="I2227" s="110">
        <v>379</v>
      </c>
      <c r="J2227" s="110">
        <v>32.200000000000003</v>
      </c>
      <c r="K2227" s="110">
        <v>46.7</v>
      </c>
      <c r="L2227" s="110">
        <v>210</v>
      </c>
      <c r="M2227" s="110">
        <v>17.899999999999999</v>
      </c>
      <c r="N2227" s="110">
        <v>49.5</v>
      </c>
      <c r="O2227" s="110">
        <v>111</v>
      </c>
      <c r="P2227" s="110">
        <v>9.4</v>
      </c>
      <c r="Q2227" s="110">
        <v>57.7</v>
      </c>
    </row>
    <row r="2228" spans="1:17" ht="25.5" x14ac:dyDescent="0.2">
      <c r="A2228" s="108" t="s">
        <v>3083</v>
      </c>
      <c r="B2228" s="110">
        <v>132</v>
      </c>
      <c r="C2228" s="110">
        <v>40</v>
      </c>
      <c r="D2228" s="110">
        <v>30.3</v>
      </c>
      <c r="E2228" s="110">
        <v>50</v>
      </c>
      <c r="F2228" s="110">
        <v>7</v>
      </c>
      <c r="G2228" s="110">
        <v>5.3</v>
      </c>
      <c r="H2228" s="110">
        <v>57.1</v>
      </c>
      <c r="I2228" s="110">
        <v>35</v>
      </c>
      <c r="J2228" s="110">
        <v>26.5</v>
      </c>
      <c r="K2228" s="110">
        <v>45.7</v>
      </c>
      <c r="L2228" s="110">
        <v>36</v>
      </c>
      <c r="M2228" s="110">
        <v>27.3</v>
      </c>
      <c r="N2228" s="110">
        <v>55.6</v>
      </c>
      <c r="O2228" s="110">
        <v>14</v>
      </c>
      <c r="P2228" s="110">
        <v>10.6</v>
      </c>
      <c r="Q2228" s="110">
        <v>50</v>
      </c>
    </row>
    <row r="2229" spans="1:17" ht="25.5" x14ac:dyDescent="0.2">
      <c r="A2229" s="108" t="s">
        <v>3084</v>
      </c>
      <c r="B2229" s="109">
        <v>4036</v>
      </c>
      <c r="C2229" s="110">
        <v>903</v>
      </c>
      <c r="D2229" s="110">
        <v>22.4</v>
      </c>
      <c r="E2229" s="110">
        <v>47.7</v>
      </c>
      <c r="F2229" s="110">
        <v>387</v>
      </c>
      <c r="G2229" s="110">
        <v>9.6</v>
      </c>
      <c r="H2229" s="110">
        <v>48.3</v>
      </c>
      <c r="I2229" s="109">
        <v>1067</v>
      </c>
      <c r="J2229" s="110">
        <v>26.4</v>
      </c>
      <c r="K2229" s="110">
        <v>50.3</v>
      </c>
      <c r="L2229" s="109">
        <v>1127</v>
      </c>
      <c r="M2229" s="110">
        <v>27.9</v>
      </c>
      <c r="N2229" s="110">
        <v>52.5</v>
      </c>
      <c r="O2229" s="110">
        <v>552</v>
      </c>
      <c r="P2229" s="110">
        <v>13.7</v>
      </c>
      <c r="Q2229" s="110">
        <v>53.6</v>
      </c>
    </row>
    <row r="2230" spans="1:17" ht="25.5" x14ac:dyDescent="0.2">
      <c r="A2230" s="108" t="s">
        <v>3085</v>
      </c>
      <c r="B2230" s="110">
        <v>577</v>
      </c>
      <c r="C2230" s="110">
        <v>98</v>
      </c>
      <c r="D2230" s="110">
        <v>17</v>
      </c>
      <c r="E2230" s="110">
        <v>53.1</v>
      </c>
      <c r="F2230" s="110">
        <v>32</v>
      </c>
      <c r="G2230" s="110">
        <v>5.5</v>
      </c>
      <c r="H2230" s="110">
        <v>40.6</v>
      </c>
      <c r="I2230" s="110">
        <v>91</v>
      </c>
      <c r="J2230" s="110">
        <v>15.8</v>
      </c>
      <c r="K2230" s="110">
        <v>48.4</v>
      </c>
      <c r="L2230" s="110">
        <v>154</v>
      </c>
      <c r="M2230" s="110">
        <v>26.7</v>
      </c>
      <c r="N2230" s="110">
        <v>48.1</v>
      </c>
      <c r="O2230" s="110">
        <v>202</v>
      </c>
      <c r="P2230" s="110">
        <v>35</v>
      </c>
      <c r="Q2230" s="110">
        <v>63.9</v>
      </c>
    </row>
    <row r="2231" spans="1:17" ht="25.5" x14ac:dyDescent="0.2">
      <c r="A2231" s="108" t="s">
        <v>3086</v>
      </c>
      <c r="B2231" s="110">
        <v>303</v>
      </c>
      <c r="C2231" s="110">
        <v>76</v>
      </c>
      <c r="D2231" s="110">
        <v>25.1</v>
      </c>
      <c r="E2231" s="110">
        <v>36.799999999999997</v>
      </c>
      <c r="F2231" s="110">
        <v>24</v>
      </c>
      <c r="G2231" s="110">
        <v>7.9</v>
      </c>
      <c r="H2231" s="110">
        <v>58.3</v>
      </c>
      <c r="I2231" s="110">
        <v>57</v>
      </c>
      <c r="J2231" s="110">
        <v>18.8</v>
      </c>
      <c r="K2231" s="110">
        <v>49.1</v>
      </c>
      <c r="L2231" s="110">
        <v>105</v>
      </c>
      <c r="M2231" s="110">
        <v>34.700000000000003</v>
      </c>
      <c r="N2231" s="110">
        <v>45.7</v>
      </c>
      <c r="O2231" s="110">
        <v>41</v>
      </c>
      <c r="P2231" s="110">
        <v>13.5</v>
      </c>
      <c r="Q2231" s="110">
        <v>56.1</v>
      </c>
    </row>
    <row r="2232" spans="1:17" ht="38.25" x14ac:dyDescent="0.2">
      <c r="A2232" s="108" t="s">
        <v>3087</v>
      </c>
      <c r="B2232" s="109">
        <v>1351</v>
      </c>
      <c r="C2232" s="110">
        <v>245</v>
      </c>
      <c r="D2232" s="110">
        <v>18.100000000000001</v>
      </c>
      <c r="E2232" s="110">
        <v>49.8</v>
      </c>
      <c r="F2232" s="110">
        <v>66</v>
      </c>
      <c r="G2232" s="110">
        <v>4.9000000000000004</v>
      </c>
      <c r="H2232" s="110">
        <v>51.5</v>
      </c>
      <c r="I2232" s="110">
        <v>313</v>
      </c>
      <c r="J2232" s="110">
        <v>23.2</v>
      </c>
      <c r="K2232" s="110">
        <v>52.1</v>
      </c>
      <c r="L2232" s="110">
        <v>416</v>
      </c>
      <c r="M2232" s="110">
        <v>30.8</v>
      </c>
      <c r="N2232" s="110">
        <v>53.8</v>
      </c>
      <c r="O2232" s="110">
        <v>311</v>
      </c>
      <c r="P2232" s="110">
        <v>23</v>
      </c>
      <c r="Q2232" s="110">
        <v>60.5</v>
      </c>
    </row>
    <row r="2233" spans="1:17" ht="38.25" x14ac:dyDescent="0.2">
      <c r="A2233" s="108" t="s">
        <v>3088</v>
      </c>
      <c r="B2233" s="109">
        <v>1139</v>
      </c>
      <c r="C2233" s="110">
        <v>330</v>
      </c>
      <c r="D2233" s="110">
        <v>29</v>
      </c>
      <c r="E2233" s="110">
        <v>49.7</v>
      </c>
      <c r="F2233" s="110">
        <v>67</v>
      </c>
      <c r="G2233" s="110">
        <v>5.9</v>
      </c>
      <c r="H2233" s="110">
        <v>58.2</v>
      </c>
      <c r="I2233" s="110">
        <v>299</v>
      </c>
      <c r="J2233" s="110">
        <v>26.3</v>
      </c>
      <c r="K2233" s="110">
        <v>50.8</v>
      </c>
      <c r="L2233" s="110">
        <v>247</v>
      </c>
      <c r="M2233" s="110">
        <v>21.7</v>
      </c>
      <c r="N2233" s="110">
        <v>50.6</v>
      </c>
      <c r="O2233" s="110">
        <v>196</v>
      </c>
      <c r="P2233" s="110">
        <v>17.2</v>
      </c>
      <c r="Q2233" s="110">
        <v>61.7</v>
      </c>
    </row>
    <row r="2234" spans="1:17" ht="38.25" x14ac:dyDescent="0.2">
      <c r="A2234" s="108" t="s">
        <v>3089</v>
      </c>
      <c r="B2234" s="109">
        <v>10869</v>
      </c>
      <c r="C2234" s="109">
        <v>2418</v>
      </c>
      <c r="D2234" s="110">
        <v>22.2</v>
      </c>
      <c r="E2234" s="110">
        <v>48</v>
      </c>
      <c r="F2234" s="110">
        <v>928</v>
      </c>
      <c r="G2234" s="110">
        <v>8.5</v>
      </c>
      <c r="H2234" s="110">
        <v>42.6</v>
      </c>
      <c r="I2234" s="109">
        <v>2424</v>
      </c>
      <c r="J2234" s="110">
        <v>22.3</v>
      </c>
      <c r="K2234" s="110">
        <v>51.4</v>
      </c>
      <c r="L2234" s="109">
        <v>2835</v>
      </c>
      <c r="M2234" s="110">
        <v>26.1</v>
      </c>
      <c r="N2234" s="110">
        <v>52</v>
      </c>
      <c r="O2234" s="109">
        <v>2264</v>
      </c>
      <c r="P2234" s="110">
        <v>20.8</v>
      </c>
      <c r="Q2234" s="110">
        <v>63</v>
      </c>
    </row>
    <row r="2235" spans="1:17" ht="25.5" x14ac:dyDescent="0.2">
      <c r="A2235" s="108" t="s">
        <v>3090</v>
      </c>
      <c r="B2235" s="109">
        <v>2897</v>
      </c>
      <c r="C2235" s="110">
        <v>622</v>
      </c>
      <c r="D2235" s="110">
        <v>21.5</v>
      </c>
      <c r="E2235" s="110">
        <v>48.1</v>
      </c>
      <c r="F2235" s="110">
        <v>252</v>
      </c>
      <c r="G2235" s="110">
        <v>8.6999999999999993</v>
      </c>
      <c r="H2235" s="110">
        <v>52.4</v>
      </c>
      <c r="I2235" s="110">
        <v>646</v>
      </c>
      <c r="J2235" s="110">
        <v>22.3</v>
      </c>
      <c r="K2235" s="110">
        <v>48</v>
      </c>
      <c r="L2235" s="110">
        <v>776</v>
      </c>
      <c r="M2235" s="110">
        <v>26.8</v>
      </c>
      <c r="N2235" s="110">
        <v>50.3</v>
      </c>
      <c r="O2235" s="110">
        <v>601</v>
      </c>
      <c r="P2235" s="110">
        <v>20.7</v>
      </c>
      <c r="Q2235" s="110">
        <v>60.7</v>
      </c>
    </row>
    <row r="2236" spans="1:17" ht="25.5" x14ac:dyDescent="0.2">
      <c r="A2236" s="108" t="s">
        <v>3091</v>
      </c>
      <c r="B2236" s="109">
        <v>4096</v>
      </c>
      <c r="C2236" s="110">
        <v>972</v>
      </c>
      <c r="D2236" s="110">
        <v>23.7</v>
      </c>
      <c r="E2236" s="110">
        <v>48.5</v>
      </c>
      <c r="F2236" s="110">
        <v>266</v>
      </c>
      <c r="G2236" s="110">
        <v>6.5</v>
      </c>
      <c r="H2236" s="110">
        <v>46.6</v>
      </c>
      <c r="I2236" s="110">
        <v>593</v>
      </c>
      <c r="J2236" s="110">
        <v>14.5</v>
      </c>
      <c r="K2236" s="110">
        <v>52.8</v>
      </c>
      <c r="L2236" s="109">
        <v>1659</v>
      </c>
      <c r="M2236" s="110">
        <v>40.5</v>
      </c>
      <c r="N2236" s="110">
        <v>49.4</v>
      </c>
      <c r="O2236" s="110">
        <v>606</v>
      </c>
      <c r="P2236" s="110">
        <v>14.8</v>
      </c>
      <c r="Q2236" s="110">
        <v>47.4</v>
      </c>
    </row>
    <row r="2237" spans="1:17" ht="25.5" x14ac:dyDescent="0.2">
      <c r="A2237" s="108" t="s">
        <v>3092</v>
      </c>
      <c r="B2237" s="110">
        <v>158</v>
      </c>
      <c r="C2237" s="110">
        <v>46</v>
      </c>
      <c r="D2237" s="110">
        <v>29.1</v>
      </c>
      <c r="E2237" s="110">
        <v>45.7</v>
      </c>
      <c r="F2237" s="110">
        <v>12</v>
      </c>
      <c r="G2237" s="110">
        <v>7.6</v>
      </c>
      <c r="H2237" s="110">
        <v>58.3</v>
      </c>
      <c r="I2237" s="110">
        <v>44</v>
      </c>
      <c r="J2237" s="110">
        <v>27.8</v>
      </c>
      <c r="K2237" s="110">
        <v>47.7</v>
      </c>
      <c r="L2237" s="110">
        <v>38</v>
      </c>
      <c r="M2237" s="110">
        <v>24.1</v>
      </c>
      <c r="N2237" s="110">
        <v>50</v>
      </c>
      <c r="O2237" s="110">
        <v>18</v>
      </c>
      <c r="P2237" s="110">
        <v>11.4</v>
      </c>
      <c r="Q2237" s="110">
        <v>50</v>
      </c>
    </row>
    <row r="2238" spans="1:17" ht="25.5" x14ac:dyDescent="0.2">
      <c r="A2238" s="108" t="s">
        <v>3093</v>
      </c>
      <c r="B2238" s="110">
        <v>559</v>
      </c>
      <c r="C2238" s="110">
        <v>169</v>
      </c>
      <c r="D2238" s="110">
        <v>30.2</v>
      </c>
      <c r="E2238" s="110">
        <v>55</v>
      </c>
      <c r="F2238" s="110">
        <v>28</v>
      </c>
      <c r="G2238" s="110">
        <v>5</v>
      </c>
      <c r="H2238" s="110">
        <v>46.4</v>
      </c>
      <c r="I2238" s="110">
        <v>206</v>
      </c>
      <c r="J2238" s="110">
        <v>36.9</v>
      </c>
      <c r="K2238" s="110">
        <v>47.1</v>
      </c>
      <c r="L2238" s="110">
        <v>89</v>
      </c>
      <c r="M2238" s="110">
        <v>15.9</v>
      </c>
      <c r="N2238" s="110">
        <v>49.4</v>
      </c>
      <c r="O2238" s="110">
        <v>67</v>
      </c>
      <c r="P2238" s="110">
        <v>12</v>
      </c>
      <c r="Q2238" s="110">
        <v>58.2</v>
      </c>
    </row>
    <row r="2239" spans="1:17" ht="25.5" x14ac:dyDescent="0.2">
      <c r="A2239" s="108" t="s">
        <v>3094</v>
      </c>
      <c r="B2239" s="110">
        <v>719</v>
      </c>
      <c r="C2239" s="110">
        <v>170</v>
      </c>
      <c r="D2239" s="110">
        <v>23.6</v>
      </c>
      <c r="E2239" s="110">
        <v>51.8</v>
      </c>
      <c r="F2239" s="110">
        <v>49</v>
      </c>
      <c r="G2239" s="110">
        <v>6.8</v>
      </c>
      <c r="H2239" s="110">
        <v>44.9</v>
      </c>
      <c r="I2239" s="110">
        <v>143</v>
      </c>
      <c r="J2239" s="110">
        <v>19.899999999999999</v>
      </c>
      <c r="K2239" s="110">
        <v>51</v>
      </c>
      <c r="L2239" s="110">
        <v>170</v>
      </c>
      <c r="M2239" s="110">
        <v>23.6</v>
      </c>
      <c r="N2239" s="110">
        <v>47.1</v>
      </c>
      <c r="O2239" s="110">
        <v>187</v>
      </c>
      <c r="P2239" s="110">
        <v>26</v>
      </c>
      <c r="Q2239" s="110">
        <v>63.6</v>
      </c>
    </row>
    <row r="2240" spans="1:17" ht="25.5" x14ac:dyDescent="0.2">
      <c r="A2240" s="108" t="s">
        <v>3095</v>
      </c>
      <c r="B2240" s="109">
        <v>2777</v>
      </c>
      <c r="C2240" s="110">
        <v>826</v>
      </c>
      <c r="D2240" s="110">
        <v>29.7</v>
      </c>
      <c r="E2240" s="110">
        <v>49.9</v>
      </c>
      <c r="F2240" s="110">
        <v>191</v>
      </c>
      <c r="G2240" s="110">
        <v>6.9</v>
      </c>
      <c r="H2240" s="110">
        <v>45</v>
      </c>
      <c r="I2240" s="110">
        <v>567</v>
      </c>
      <c r="J2240" s="110">
        <v>20.399999999999999</v>
      </c>
      <c r="K2240" s="110">
        <v>53.6</v>
      </c>
      <c r="L2240" s="110">
        <v>995</v>
      </c>
      <c r="M2240" s="110">
        <v>35.799999999999997</v>
      </c>
      <c r="N2240" s="110">
        <v>48.1</v>
      </c>
      <c r="O2240" s="110">
        <v>198</v>
      </c>
      <c r="P2240" s="110">
        <v>7.1</v>
      </c>
      <c r="Q2240" s="110">
        <v>49</v>
      </c>
    </row>
    <row r="2241" spans="1:17" ht="25.5" x14ac:dyDescent="0.2">
      <c r="A2241" s="108" t="s">
        <v>3096</v>
      </c>
      <c r="B2241" s="110">
        <v>222</v>
      </c>
      <c r="C2241" s="110">
        <v>46</v>
      </c>
      <c r="D2241" s="110">
        <v>20.7</v>
      </c>
      <c r="E2241" s="110">
        <v>43.5</v>
      </c>
      <c r="F2241" s="110">
        <v>8</v>
      </c>
      <c r="G2241" s="110">
        <v>3.6</v>
      </c>
      <c r="H2241" s="110">
        <v>37.5</v>
      </c>
      <c r="I2241" s="110">
        <v>44</v>
      </c>
      <c r="J2241" s="110">
        <v>19.8</v>
      </c>
      <c r="K2241" s="110">
        <v>47.7</v>
      </c>
      <c r="L2241" s="110">
        <v>76</v>
      </c>
      <c r="M2241" s="110">
        <v>34.200000000000003</v>
      </c>
      <c r="N2241" s="110">
        <v>47.4</v>
      </c>
      <c r="O2241" s="110">
        <v>48</v>
      </c>
      <c r="P2241" s="110">
        <v>21.6</v>
      </c>
      <c r="Q2241" s="110">
        <v>52.1</v>
      </c>
    </row>
    <row r="2242" spans="1:17" ht="25.5" x14ac:dyDescent="0.2">
      <c r="A2242" s="108" t="s">
        <v>3097</v>
      </c>
      <c r="B2242" s="110">
        <v>688</v>
      </c>
      <c r="C2242" s="110">
        <v>133</v>
      </c>
      <c r="D2242" s="110">
        <v>19.3</v>
      </c>
      <c r="E2242" s="110">
        <v>45.9</v>
      </c>
      <c r="F2242" s="110">
        <v>30</v>
      </c>
      <c r="G2242" s="110">
        <v>4.4000000000000004</v>
      </c>
      <c r="H2242" s="110">
        <v>40</v>
      </c>
      <c r="I2242" s="110">
        <v>118</v>
      </c>
      <c r="J2242" s="110">
        <v>17.2</v>
      </c>
      <c r="K2242" s="110">
        <v>50.8</v>
      </c>
      <c r="L2242" s="110">
        <v>311</v>
      </c>
      <c r="M2242" s="110">
        <v>45.2</v>
      </c>
      <c r="N2242" s="110">
        <v>48.6</v>
      </c>
      <c r="O2242" s="110">
        <v>96</v>
      </c>
      <c r="P2242" s="110">
        <v>14</v>
      </c>
      <c r="Q2242" s="110">
        <v>49</v>
      </c>
    </row>
    <row r="2243" spans="1:17" ht="38.25" x14ac:dyDescent="0.2">
      <c r="A2243" s="108" t="s">
        <v>3098</v>
      </c>
      <c r="B2243" s="110">
        <v>348</v>
      </c>
      <c r="C2243" s="110">
        <v>77</v>
      </c>
      <c r="D2243" s="110">
        <v>22.1</v>
      </c>
      <c r="E2243" s="110">
        <v>49.4</v>
      </c>
      <c r="F2243" s="110">
        <v>25</v>
      </c>
      <c r="G2243" s="110">
        <v>7.2</v>
      </c>
      <c r="H2243" s="110">
        <v>40</v>
      </c>
      <c r="I2243" s="110">
        <v>75</v>
      </c>
      <c r="J2243" s="110">
        <v>21.6</v>
      </c>
      <c r="K2243" s="110">
        <v>52</v>
      </c>
      <c r="L2243" s="110">
        <v>95</v>
      </c>
      <c r="M2243" s="110">
        <v>27.3</v>
      </c>
      <c r="N2243" s="110">
        <v>42.1</v>
      </c>
      <c r="O2243" s="110">
        <v>76</v>
      </c>
      <c r="P2243" s="110">
        <v>21.8</v>
      </c>
      <c r="Q2243" s="110">
        <v>56.6</v>
      </c>
    </row>
    <row r="2244" spans="1:17" ht="25.5" x14ac:dyDescent="0.2">
      <c r="A2244" s="108" t="s">
        <v>3099</v>
      </c>
      <c r="B2244" s="110">
        <v>635</v>
      </c>
      <c r="C2244" s="110">
        <v>170</v>
      </c>
      <c r="D2244" s="110">
        <v>26.8</v>
      </c>
      <c r="E2244" s="110">
        <v>51.8</v>
      </c>
      <c r="F2244" s="110">
        <v>44</v>
      </c>
      <c r="G2244" s="110">
        <v>6.9</v>
      </c>
      <c r="H2244" s="110">
        <v>61.4</v>
      </c>
      <c r="I2244" s="110">
        <v>165</v>
      </c>
      <c r="J2244" s="110">
        <v>26</v>
      </c>
      <c r="K2244" s="110">
        <v>48.5</v>
      </c>
      <c r="L2244" s="110">
        <v>153</v>
      </c>
      <c r="M2244" s="110">
        <v>24.1</v>
      </c>
      <c r="N2244" s="110">
        <v>51</v>
      </c>
      <c r="O2244" s="110">
        <v>103</v>
      </c>
      <c r="P2244" s="110">
        <v>16.2</v>
      </c>
      <c r="Q2244" s="110">
        <v>58.3</v>
      </c>
    </row>
    <row r="2245" spans="1:17" ht="25.5" x14ac:dyDescent="0.2">
      <c r="A2245" s="108" t="s">
        <v>3100</v>
      </c>
      <c r="B2245" s="110">
        <v>221</v>
      </c>
      <c r="C2245" s="110">
        <v>45</v>
      </c>
      <c r="D2245" s="110">
        <v>20.399999999999999</v>
      </c>
      <c r="E2245" s="110">
        <v>53.3</v>
      </c>
      <c r="F2245" s="110">
        <v>16</v>
      </c>
      <c r="G2245" s="110">
        <v>7.2</v>
      </c>
      <c r="H2245" s="110">
        <v>37.5</v>
      </c>
      <c r="I2245" s="110">
        <v>49</v>
      </c>
      <c r="J2245" s="110">
        <v>22.2</v>
      </c>
      <c r="K2245" s="110">
        <v>57.1</v>
      </c>
      <c r="L2245" s="110">
        <v>64</v>
      </c>
      <c r="M2245" s="110">
        <v>29</v>
      </c>
      <c r="N2245" s="110">
        <v>46.9</v>
      </c>
      <c r="O2245" s="110">
        <v>47</v>
      </c>
      <c r="P2245" s="110">
        <v>21.3</v>
      </c>
      <c r="Q2245" s="110">
        <v>63.8</v>
      </c>
    </row>
    <row r="2246" spans="1:17" ht="25.5" x14ac:dyDescent="0.2">
      <c r="A2246" s="108" t="s">
        <v>3101</v>
      </c>
      <c r="B2246" s="110">
        <v>66</v>
      </c>
      <c r="C2246" s="110">
        <v>15</v>
      </c>
      <c r="D2246" s="110">
        <v>22.7</v>
      </c>
      <c r="E2246" s="110">
        <v>46.7</v>
      </c>
      <c r="F2246" s="110">
        <v>3</v>
      </c>
      <c r="G2246" s="110">
        <v>4.5</v>
      </c>
      <c r="H2246" s="110">
        <v>66.7</v>
      </c>
      <c r="I2246" s="110">
        <v>14</v>
      </c>
      <c r="J2246" s="110">
        <v>21.2</v>
      </c>
      <c r="K2246" s="110">
        <v>42.9</v>
      </c>
      <c r="L2246" s="110">
        <v>16</v>
      </c>
      <c r="M2246" s="110">
        <v>24.2</v>
      </c>
      <c r="N2246" s="110">
        <v>31.3</v>
      </c>
      <c r="O2246" s="110">
        <v>18</v>
      </c>
      <c r="P2246" s="110">
        <v>27.3</v>
      </c>
      <c r="Q2246" s="110">
        <v>55.6</v>
      </c>
    </row>
    <row r="2247" spans="1:17" ht="25.5" x14ac:dyDescent="0.2">
      <c r="A2247" s="108" t="s">
        <v>3102</v>
      </c>
      <c r="B2247" s="110">
        <v>313</v>
      </c>
      <c r="C2247" s="110">
        <v>62</v>
      </c>
      <c r="D2247" s="110">
        <v>19.8</v>
      </c>
      <c r="E2247" s="110">
        <v>50</v>
      </c>
      <c r="F2247" s="110">
        <v>29</v>
      </c>
      <c r="G2247" s="110">
        <v>9.3000000000000007</v>
      </c>
      <c r="H2247" s="110">
        <v>44.8</v>
      </c>
      <c r="I2247" s="110">
        <v>65</v>
      </c>
      <c r="J2247" s="110">
        <v>20.8</v>
      </c>
      <c r="K2247" s="110">
        <v>50.8</v>
      </c>
      <c r="L2247" s="110">
        <v>78</v>
      </c>
      <c r="M2247" s="110">
        <v>24.9</v>
      </c>
      <c r="N2247" s="110">
        <v>37.200000000000003</v>
      </c>
      <c r="O2247" s="110">
        <v>79</v>
      </c>
      <c r="P2247" s="110">
        <v>25.2</v>
      </c>
      <c r="Q2247" s="110">
        <v>46.8</v>
      </c>
    </row>
    <row r="2248" spans="1:17" ht="25.5" x14ac:dyDescent="0.2">
      <c r="A2248" s="108" t="s">
        <v>3103</v>
      </c>
      <c r="B2248" s="110">
        <v>61</v>
      </c>
      <c r="C2248" s="110">
        <v>4</v>
      </c>
      <c r="D2248" s="110">
        <v>6.6</v>
      </c>
      <c r="E2248" s="110">
        <v>25</v>
      </c>
      <c r="F2248" s="110">
        <v>6</v>
      </c>
      <c r="G2248" s="110">
        <v>9.8000000000000007</v>
      </c>
      <c r="H2248" s="110">
        <v>66.7</v>
      </c>
      <c r="I2248" s="110">
        <v>8</v>
      </c>
      <c r="J2248" s="110">
        <v>13.1</v>
      </c>
      <c r="K2248" s="110">
        <v>50</v>
      </c>
      <c r="L2248" s="110">
        <v>25</v>
      </c>
      <c r="M2248" s="110">
        <v>41</v>
      </c>
      <c r="N2248" s="110">
        <v>48</v>
      </c>
      <c r="O2248" s="110">
        <v>18</v>
      </c>
      <c r="P2248" s="110">
        <v>29.5</v>
      </c>
      <c r="Q2248" s="110">
        <v>66.7</v>
      </c>
    </row>
    <row r="2249" spans="1:17" ht="25.5" x14ac:dyDescent="0.2">
      <c r="A2249" s="108" t="s">
        <v>3104</v>
      </c>
      <c r="B2249" s="110">
        <v>981</v>
      </c>
      <c r="C2249" s="110">
        <v>174</v>
      </c>
      <c r="D2249" s="110">
        <v>17.7</v>
      </c>
      <c r="E2249" s="110">
        <v>40.799999999999997</v>
      </c>
      <c r="F2249" s="110">
        <v>40</v>
      </c>
      <c r="G2249" s="110">
        <v>4.0999999999999996</v>
      </c>
      <c r="H2249" s="110">
        <v>35</v>
      </c>
      <c r="I2249" s="110">
        <v>166</v>
      </c>
      <c r="J2249" s="110">
        <v>16.899999999999999</v>
      </c>
      <c r="K2249" s="110">
        <v>53</v>
      </c>
      <c r="L2249" s="110">
        <v>309</v>
      </c>
      <c r="M2249" s="110">
        <v>31.5</v>
      </c>
      <c r="N2249" s="110">
        <v>48.9</v>
      </c>
      <c r="O2249" s="110">
        <v>292</v>
      </c>
      <c r="P2249" s="110">
        <v>29.8</v>
      </c>
      <c r="Q2249" s="110">
        <v>66.400000000000006</v>
      </c>
    </row>
    <row r="2250" spans="1:17" ht="25.5" x14ac:dyDescent="0.2">
      <c r="A2250" s="108" t="s">
        <v>3105</v>
      </c>
      <c r="B2250" s="110">
        <v>61</v>
      </c>
      <c r="C2250" s="110">
        <v>18</v>
      </c>
      <c r="D2250" s="110">
        <v>29.5</v>
      </c>
      <c r="E2250" s="110">
        <v>72.2</v>
      </c>
      <c r="F2250" s="110">
        <v>4</v>
      </c>
      <c r="G2250" s="110">
        <v>6.6</v>
      </c>
      <c r="H2250" s="110">
        <v>25</v>
      </c>
      <c r="I2250" s="110">
        <v>17</v>
      </c>
      <c r="J2250" s="110">
        <v>27.9</v>
      </c>
      <c r="K2250" s="110">
        <v>41.2</v>
      </c>
      <c r="L2250" s="110">
        <v>18</v>
      </c>
      <c r="M2250" s="110">
        <v>29.5</v>
      </c>
      <c r="N2250" s="110">
        <v>44.4</v>
      </c>
      <c r="O2250" s="110">
        <v>4</v>
      </c>
      <c r="P2250" s="110">
        <v>6.6</v>
      </c>
      <c r="Q2250" s="110">
        <v>25</v>
      </c>
    </row>
    <row r="2251" spans="1:17" ht="25.5" x14ac:dyDescent="0.2">
      <c r="A2251" s="108" t="s">
        <v>3106</v>
      </c>
      <c r="B2251" s="110">
        <v>597</v>
      </c>
      <c r="C2251" s="110">
        <v>145</v>
      </c>
      <c r="D2251" s="110">
        <v>24.3</v>
      </c>
      <c r="E2251" s="110">
        <v>40.700000000000003</v>
      </c>
      <c r="F2251" s="110">
        <v>35</v>
      </c>
      <c r="G2251" s="110">
        <v>5.9</v>
      </c>
      <c r="H2251" s="110">
        <v>62.9</v>
      </c>
      <c r="I2251" s="110">
        <v>108</v>
      </c>
      <c r="J2251" s="110">
        <v>18.100000000000001</v>
      </c>
      <c r="K2251" s="110">
        <v>47.2</v>
      </c>
      <c r="L2251" s="110">
        <v>161</v>
      </c>
      <c r="M2251" s="110">
        <v>27</v>
      </c>
      <c r="N2251" s="110">
        <v>48.4</v>
      </c>
      <c r="O2251" s="110">
        <v>148</v>
      </c>
      <c r="P2251" s="110">
        <v>24.8</v>
      </c>
      <c r="Q2251" s="110">
        <v>62.8</v>
      </c>
    </row>
    <row r="2252" spans="1:17" ht="25.5" x14ac:dyDescent="0.2">
      <c r="A2252" s="108" t="s">
        <v>3107</v>
      </c>
      <c r="B2252" s="109">
        <v>15296</v>
      </c>
      <c r="C2252" s="109">
        <v>4207</v>
      </c>
      <c r="D2252" s="110">
        <v>27.5</v>
      </c>
      <c r="E2252" s="110">
        <v>48</v>
      </c>
      <c r="F2252" s="109">
        <v>1165</v>
      </c>
      <c r="G2252" s="110">
        <v>7.6</v>
      </c>
      <c r="H2252" s="110">
        <v>45.8</v>
      </c>
      <c r="I2252" s="109">
        <v>3585</v>
      </c>
      <c r="J2252" s="110">
        <v>23.4</v>
      </c>
      <c r="K2252" s="110">
        <v>50.6</v>
      </c>
      <c r="L2252" s="109">
        <v>5055</v>
      </c>
      <c r="M2252" s="110">
        <v>33</v>
      </c>
      <c r="N2252" s="110">
        <v>49</v>
      </c>
      <c r="O2252" s="109">
        <v>1284</v>
      </c>
      <c r="P2252" s="110">
        <v>8.4</v>
      </c>
      <c r="Q2252" s="110">
        <v>49.4</v>
      </c>
    </row>
    <row r="2253" spans="1:17" ht="25.5" x14ac:dyDescent="0.2">
      <c r="A2253" s="108" t="s">
        <v>3108</v>
      </c>
      <c r="B2253" s="110">
        <v>513</v>
      </c>
      <c r="C2253" s="110">
        <v>123</v>
      </c>
      <c r="D2253" s="110">
        <v>24</v>
      </c>
      <c r="E2253" s="110">
        <v>51.2</v>
      </c>
      <c r="F2253" s="110">
        <v>43</v>
      </c>
      <c r="G2253" s="110">
        <v>8.4</v>
      </c>
      <c r="H2253" s="110">
        <v>46.5</v>
      </c>
      <c r="I2253" s="110">
        <v>144</v>
      </c>
      <c r="J2253" s="110">
        <v>28.1</v>
      </c>
      <c r="K2253" s="110">
        <v>44.4</v>
      </c>
      <c r="L2253" s="110">
        <v>134</v>
      </c>
      <c r="M2253" s="110">
        <v>26.1</v>
      </c>
      <c r="N2253" s="110">
        <v>48.5</v>
      </c>
      <c r="O2253" s="110">
        <v>69</v>
      </c>
      <c r="P2253" s="110">
        <v>13.5</v>
      </c>
      <c r="Q2253" s="110">
        <v>47.8</v>
      </c>
    </row>
    <row r="2254" spans="1:17" ht="25.5" x14ac:dyDescent="0.2">
      <c r="A2254" s="108" t="s">
        <v>3109</v>
      </c>
      <c r="B2254" s="110">
        <v>132</v>
      </c>
      <c r="C2254" s="110">
        <v>17</v>
      </c>
      <c r="D2254" s="110">
        <v>12.9</v>
      </c>
      <c r="E2254" s="110">
        <v>52.9</v>
      </c>
      <c r="F2254" s="110">
        <v>11</v>
      </c>
      <c r="G2254" s="110">
        <v>8.3000000000000007</v>
      </c>
      <c r="H2254" s="110">
        <v>54.5</v>
      </c>
      <c r="I2254" s="110">
        <v>36</v>
      </c>
      <c r="J2254" s="110">
        <v>27.3</v>
      </c>
      <c r="K2254" s="110">
        <v>33.299999999999997</v>
      </c>
      <c r="L2254" s="110">
        <v>57</v>
      </c>
      <c r="M2254" s="110">
        <v>43.2</v>
      </c>
      <c r="N2254" s="110">
        <v>49.1</v>
      </c>
      <c r="O2254" s="110">
        <v>11</v>
      </c>
      <c r="P2254" s="110">
        <v>8.3000000000000007</v>
      </c>
      <c r="Q2254" s="110">
        <v>54.5</v>
      </c>
    </row>
    <row r="2255" spans="1:17" ht="25.5" x14ac:dyDescent="0.2">
      <c r="A2255" s="108" t="s">
        <v>3110</v>
      </c>
      <c r="B2255" s="110">
        <v>689</v>
      </c>
      <c r="C2255" s="110">
        <v>206</v>
      </c>
      <c r="D2255" s="110">
        <v>29.9</v>
      </c>
      <c r="E2255" s="110">
        <v>44.7</v>
      </c>
      <c r="F2255" s="110">
        <v>60</v>
      </c>
      <c r="G2255" s="110">
        <v>8.6999999999999993</v>
      </c>
      <c r="H2255" s="110">
        <v>51.7</v>
      </c>
      <c r="I2255" s="110">
        <v>242</v>
      </c>
      <c r="J2255" s="110">
        <v>35.1</v>
      </c>
      <c r="K2255" s="110">
        <v>45.9</v>
      </c>
      <c r="L2255" s="110">
        <v>141</v>
      </c>
      <c r="M2255" s="110">
        <v>20.5</v>
      </c>
      <c r="N2255" s="110">
        <v>48.9</v>
      </c>
      <c r="O2255" s="110">
        <v>40</v>
      </c>
      <c r="P2255" s="110">
        <v>5.8</v>
      </c>
      <c r="Q2255" s="110">
        <v>45</v>
      </c>
    </row>
    <row r="2256" spans="1:17" ht="25.5" x14ac:dyDescent="0.2">
      <c r="A2256" s="108" t="s">
        <v>3111</v>
      </c>
      <c r="B2256" s="110">
        <v>765</v>
      </c>
      <c r="C2256" s="110">
        <v>210</v>
      </c>
      <c r="D2256" s="110">
        <v>27.5</v>
      </c>
      <c r="E2256" s="110">
        <v>41.4</v>
      </c>
      <c r="F2256" s="110">
        <v>71</v>
      </c>
      <c r="G2256" s="110">
        <v>9.3000000000000007</v>
      </c>
      <c r="H2256" s="110">
        <v>52.1</v>
      </c>
      <c r="I2256" s="110">
        <v>197</v>
      </c>
      <c r="J2256" s="110">
        <v>25.8</v>
      </c>
      <c r="K2256" s="110">
        <v>48.7</v>
      </c>
      <c r="L2256" s="110">
        <v>189</v>
      </c>
      <c r="M2256" s="110">
        <v>24.7</v>
      </c>
      <c r="N2256" s="110">
        <v>46.6</v>
      </c>
      <c r="O2256" s="110">
        <v>98</v>
      </c>
      <c r="P2256" s="110">
        <v>12.8</v>
      </c>
      <c r="Q2256" s="110">
        <v>58.2</v>
      </c>
    </row>
    <row r="2257" spans="1:17" ht="25.5" x14ac:dyDescent="0.2">
      <c r="A2257" s="108" t="s">
        <v>3112</v>
      </c>
      <c r="B2257" s="110">
        <v>304</v>
      </c>
      <c r="C2257" s="110">
        <v>111</v>
      </c>
      <c r="D2257" s="110">
        <v>36.5</v>
      </c>
      <c r="E2257" s="110">
        <v>42.3</v>
      </c>
      <c r="F2257" s="110">
        <v>32</v>
      </c>
      <c r="G2257" s="110">
        <v>10.5</v>
      </c>
      <c r="H2257" s="110">
        <v>37.5</v>
      </c>
      <c r="I2257" s="110">
        <v>72</v>
      </c>
      <c r="J2257" s="110">
        <v>23.7</v>
      </c>
      <c r="K2257" s="110">
        <v>58.3</v>
      </c>
      <c r="L2257" s="110">
        <v>66</v>
      </c>
      <c r="M2257" s="110">
        <v>21.7</v>
      </c>
      <c r="N2257" s="110">
        <v>43.9</v>
      </c>
      <c r="O2257" s="110">
        <v>23</v>
      </c>
      <c r="P2257" s="110">
        <v>7.6</v>
      </c>
      <c r="Q2257" s="110">
        <v>56.5</v>
      </c>
    </row>
    <row r="2258" spans="1:17" ht="25.5" x14ac:dyDescent="0.2">
      <c r="A2258" s="108" t="s">
        <v>3113</v>
      </c>
      <c r="B2258" s="109">
        <v>2938</v>
      </c>
      <c r="C2258" s="109">
        <v>1022</v>
      </c>
      <c r="D2258" s="110">
        <v>34.799999999999997</v>
      </c>
      <c r="E2258" s="110">
        <v>48.1</v>
      </c>
      <c r="F2258" s="110">
        <v>141</v>
      </c>
      <c r="G2258" s="110">
        <v>4.8</v>
      </c>
      <c r="H2258" s="110">
        <v>48.9</v>
      </c>
      <c r="I2258" s="109">
        <v>1008</v>
      </c>
      <c r="J2258" s="110">
        <v>34.299999999999997</v>
      </c>
      <c r="K2258" s="110">
        <v>49.5</v>
      </c>
      <c r="L2258" s="110">
        <v>664</v>
      </c>
      <c r="M2258" s="110">
        <v>22.6</v>
      </c>
      <c r="N2258" s="110">
        <v>47.6</v>
      </c>
      <c r="O2258" s="110">
        <v>103</v>
      </c>
      <c r="P2258" s="110">
        <v>3.5</v>
      </c>
      <c r="Q2258" s="110">
        <v>49.5</v>
      </c>
    </row>
    <row r="2259" spans="1:17" ht="25.5" x14ac:dyDescent="0.2">
      <c r="A2259" s="108" t="s">
        <v>3114</v>
      </c>
      <c r="B2259" s="110">
        <v>402</v>
      </c>
      <c r="C2259" s="110">
        <v>100</v>
      </c>
      <c r="D2259" s="110">
        <v>24.9</v>
      </c>
      <c r="E2259" s="110">
        <v>48</v>
      </c>
      <c r="F2259" s="110">
        <v>26</v>
      </c>
      <c r="G2259" s="110">
        <v>6.5</v>
      </c>
      <c r="H2259" s="110">
        <v>50</v>
      </c>
      <c r="I2259" s="110">
        <v>121</v>
      </c>
      <c r="J2259" s="110">
        <v>30.1</v>
      </c>
      <c r="K2259" s="110">
        <v>46.3</v>
      </c>
      <c r="L2259" s="110">
        <v>92</v>
      </c>
      <c r="M2259" s="110">
        <v>22.9</v>
      </c>
      <c r="N2259" s="110">
        <v>46.7</v>
      </c>
      <c r="O2259" s="110">
        <v>63</v>
      </c>
      <c r="P2259" s="110">
        <v>15.7</v>
      </c>
      <c r="Q2259" s="110">
        <v>54</v>
      </c>
    </row>
    <row r="2260" spans="1:17" ht="25.5" x14ac:dyDescent="0.2">
      <c r="A2260" s="108" t="s">
        <v>3115</v>
      </c>
      <c r="B2260" s="110">
        <v>125</v>
      </c>
      <c r="C2260" s="110">
        <v>29</v>
      </c>
      <c r="D2260" s="110">
        <v>23.2</v>
      </c>
      <c r="E2260" s="110">
        <v>48.3</v>
      </c>
      <c r="F2260" s="110">
        <v>3</v>
      </c>
      <c r="G2260" s="110">
        <v>2.4</v>
      </c>
      <c r="H2260" s="110">
        <v>66.7</v>
      </c>
      <c r="I2260" s="110">
        <v>32</v>
      </c>
      <c r="J2260" s="110">
        <v>25.6</v>
      </c>
      <c r="K2260" s="110">
        <v>40.6</v>
      </c>
      <c r="L2260" s="110">
        <v>42</v>
      </c>
      <c r="M2260" s="110">
        <v>33.6</v>
      </c>
      <c r="N2260" s="110">
        <v>19</v>
      </c>
      <c r="O2260" s="110">
        <v>19</v>
      </c>
      <c r="P2260" s="110">
        <v>15.2</v>
      </c>
      <c r="Q2260" s="110">
        <v>63.2</v>
      </c>
    </row>
    <row r="2261" spans="1:17" ht="25.5" x14ac:dyDescent="0.2">
      <c r="A2261" s="108" t="s">
        <v>3116</v>
      </c>
      <c r="B2261" s="110">
        <v>198</v>
      </c>
      <c r="C2261" s="110">
        <v>47</v>
      </c>
      <c r="D2261" s="110">
        <v>23.7</v>
      </c>
      <c r="E2261" s="110">
        <v>53.2</v>
      </c>
      <c r="F2261" s="110">
        <v>21</v>
      </c>
      <c r="G2261" s="110">
        <v>10.6</v>
      </c>
      <c r="H2261" s="110">
        <v>66.7</v>
      </c>
      <c r="I2261" s="110">
        <v>36</v>
      </c>
      <c r="J2261" s="110">
        <v>18.2</v>
      </c>
      <c r="K2261" s="110">
        <v>50</v>
      </c>
      <c r="L2261" s="110">
        <v>54</v>
      </c>
      <c r="M2261" s="110">
        <v>27.3</v>
      </c>
      <c r="N2261" s="110">
        <v>53.7</v>
      </c>
      <c r="O2261" s="110">
        <v>40</v>
      </c>
      <c r="P2261" s="110">
        <v>20.2</v>
      </c>
      <c r="Q2261" s="110">
        <v>60</v>
      </c>
    </row>
    <row r="2262" spans="1:17" ht="25.5" x14ac:dyDescent="0.2">
      <c r="A2262" s="108" t="s">
        <v>3117</v>
      </c>
      <c r="B2262" s="109">
        <v>1020</v>
      </c>
      <c r="C2262" s="110">
        <v>177</v>
      </c>
      <c r="D2262" s="110">
        <v>17.399999999999999</v>
      </c>
      <c r="E2262" s="110">
        <v>40.700000000000003</v>
      </c>
      <c r="F2262" s="110">
        <v>49</v>
      </c>
      <c r="G2262" s="110">
        <v>4.8</v>
      </c>
      <c r="H2262" s="110">
        <v>53.1</v>
      </c>
      <c r="I2262" s="110">
        <v>185</v>
      </c>
      <c r="J2262" s="110">
        <v>18.100000000000001</v>
      </c>
      <c r="K2262" s="110">
        <v>47</v>
      </c>
      <c r="L2262" s="110">
        <v>270</v>
      </c>
      <c r="M2262" s="110">
        <v>26.5</v>
      </c>
      <c r="N2262" s="110">
        <v>54.1</v>
      </c>
      <c r="O2262" s="110">
        <v>339</v>
      </c>
      <c r="P2262" s="110">
        <v>33.200000000000003</v>
      </c>
      <c r="Q2262" s="110">
        <v>59</v>
      </c>
    </row>
    <row r="2263" spans="1:17" ht="25.5" x14ac:dyDescent="0.2">
      <c r="A2263" s="108" t="s">
        <v>3118</v>
      </c>
      <c r="B2263" s="109">
        <v>1132</v>
      </c>
      <c r="C2263" s="110">
        <v>257</v>
      </c>
      <c r="D2263" s="110">
        <v>22.7</v>
      </c>
      <c r="E2263" s="110">
        <v>49.8</v>
      </c>
      <c r="F2263" s="110">
        <v>87</v>
      </c>
      <c r="G2263" s="110">
        <v>7.7</v>
      </c>
      <c r="H2263" s="110">
        <v>43.7</v>
      </c>
      <c r="I2263" s="110">
        <v>293</v>
      </c>
      <c r="J2263" s="110">
        <v>25.9</v>
      </c>
      <c r="K2263" s="110">
        <v>47.8</v>
      </c>
      <c r="L2263" s="110">
        <v>362</v>
      </c>
      <c r="M2263" s="110">
        <v>32</v>
      </c>
      <c r="N2263" s="110">
        <v>45.3</v>
      </c>
      <c r="O2263" s="110">
        <v>133</v>
      </c>
      <c r="P2263" s="110">
        <v>11.7</v>
      </c>
      <c r="Q2263" s="110">
        <v>45.9</v>
      </c>
    </row>
    <row r="2264" spans="1:17" ht="25.5" x14ac:dyDescent="0.2">
      <c r="A2264" s="108" t="s">
        <v>3119</v>
      </c>
      <c r="B2264" s="110">
        <v>315</v>
      </c>
      <c r="C2264" s="110">
        <v>75</v>
      </c>
      <c r="D2264" s="110">
        <v>23.8</v>
      </c>
      <c r="E2264" s="110">
        <v>50.7</v>
      </c>
      <c r="F2264" s="110">
        <v>25</v>
      </c>
      <c r="G2264" s="110">
        <v>7.9</v>
      </c>
      <c r="H2264" s="110">
        <v>52</v>
      </c>
      <c r="I2264" s="110">
        <v>81</v>
      </c>
      <c r="J2264" s="110">
        <v>25.7</v>
      </c>
      <c r="K2264" s="110">
        <v>48.1</v>
      </c>
      <c r="L2264" s="110">
        <v>72</v>
      </c>
      <c r="M2264" s="110">
        <v>22.9</v>
      </c>
      <c r="N2264" s="110">
        <v>50</v>
      </c>
      <c r="O2264" s="110">
        <v>62</v>
      </c>
      <c r="P2264" s="110">
        <v>19.7</v>
      </c>
      <c r="Q2264" s="110">
        <v>54.8</v>
      </c>
    </row>
    <row r="2265" spans="1:17" ht="25.5" x14ac:dyDescent="0.2">
      <c r="A2265" s="108" t="s">
        <v>3120</v>
      </c>
      <c r="B2265" s="109">
        <v>22172</v>
      </c>
      <c r="C2265" s="109">
        <v>5474</v>
      </c>
      <c r="D2265" s="110">
        <v>24.7</v>
      </c>
      <c r="E2265" s="110">
        <v>49.8</v>
      </c>
      <c r="F2265" s="109">
        <v>1780</v>
      </c>
      <c r="G2265" s="110">
        <v>8</v>
      </c>
      <c r="H2265" s="110">
        <v>47</v>
      </c>
      <c r="I2265" s="109">
        <v>6074</v>
      </c>
      <c r="J2265" s="110">
        <v>27.4</v>
      </c>
      <c r="K2265" s="110">
        <v>49.5</v>
      </c>
      <c r="L2265" s="109">
        <v>5835</v>
      </c>
      <c r="M2265" s="110">
        <v>26.3</v>
      </c>
      <c r="N2265" s="110">
        <v>49.9</v>
      </c>
      <c r="O2265" s="109">
        <v>3009</v>
      </c>
      <c r="P2265" s="110">
        <v>13.6</v>
      </c>
      <c r="Q2265" s="110">
        <v>59.7</v>
      </c>
    </row>
    <row r="2266" spans="1:17" ht="25.5" x14ac:dyDescent="0.2">
      <c r="A2266" s="108" t="s">
        <v>3121</v>
      </c>
      <c r="B2266" s="110">
        <v>54</v>
      </c>
      <c r="C2266" s="110">
        <v>20</v>
      </c>
      <c r="D2266" s="110">
        <v>37</v>
      </c>
      <c r="E2266" s="110">
        <v>55</v>
      </c>
      <c r="F2266" s="110">
        <v>4</v>
      </c>
      <c r="G2266" s="110">
        <v>7.4</v>
      </c>
      <c r="H2266" s="110">
        <v>50</v>
      </c>
      <c r="I2266" s="110">
        <v>14</v>
      </c>
      <c r="J2266" s="110">
        <v>25.9</v>
      </c>
      <c r="K2266" s="110">
        <v>42.9</v>
      </c>
      <c r="L2266" s="110">
        <v>7</v>
      </c>
      <c r="M2266" s="110">
        <v>13</v>
      </c>
      <c r="N2266" s="110">
        <v>57.1</v>
      </c>
      <c r="O2266" s="110">
        <v>9</v>
      </c>
      <c r="P2266" s="110">
        <v>16.7</v>
      </c>
      <c r="Q2266" s="110">
        <v>55.6</v>
      </c>
    </row>
    <row r="2267" spans="1:17" ht="25.5" x14ac:dyDescent="0.2">
      <c r="A2267" s="108" t="s">
        <v>3122</v>
      </c>
      <c r="B2267" s="109">
        <v>2067</v>
      </c>
      <c r="C2267" s="110">
        <v>603</v>
      </c>
      <c r="D2267" s="110">
        <v>29.2</v>
      </c>
      <c r="E2267" s="110">
        <v>50.4</v>
      </c>
      <c r="F2267" s="110">
        <v>117</v>
      </c>
      <c r="G2267" s="110">
        <v>5.7</v>
      </c>
      <c r="H2267" s="110">
        <v>44.4</v>
      </c>
      <c r="I2267" s="110">
        <v>589</v>
      </c>
      <c r="J2267" s="110">
        <v>28.5</v>
      </c>
      <c r="K2267" s="110">
        <v>52</v>
      </c>
      <c r="L2267" s="110">
        <v>435</v>
      </c>
      <c r="M2267" s="110">
        <v>21</v>
      </c>
      <c r="N2267" s="110">
        <v>49.7</v>
      </c>
      <c r="O2267" s="110">
        <v>323</v>
      </c>
      <c r="P2267" s="110">
        <v>15.6</v>
      </c>
      <c r="Q2267" s="110">
        <v>57.6</v>
      </c>
    </row>
    <row r="2268" spans="1:17" ht="25.5" x14ac:dyDescent="0.2">
      <c r="A2268" s="108" t="s">
        <v>3123</v>
      </c>
      <c r="B2268" s="109">
        <v>1340</v>
      </c>
      <c r="C2268" s="110">
        <v>365</v>
      </c>
      <c r="D2268" s="110">
        <v>27.2</v>
      </c>
      <c r="E2268" s="110">
        <v>47.7</v>
      </c>
      <c r="F2268" s="110">
        <v>101</v>
      </c>
      <c r="G2268" s="110">
        <v>7.5</v>
      </c>
      <c r="H2268" s="110">
        <v>42.6</v>
      </c>
      <c r="I2268" s="110">
        <v>321</v>
      </c>
      <c r="J2268" s="110">
        <v>24</v>
      </c>
      <c r="K2268" s="110">
        <v>53.9</v>
      </c>
      <c r="L2268" s="110">
        <v>313</v>
      </c>
      <c r="M2268" s="110">
        <v>23.4</v>
      </c>
      <c r="N2268" s="110">
        <v>51.4</v>
      </c>
      <c r="O2268" s="110">
        <v>240</v>
      </c>
      <c r="P2268" s="110">
        <v>17.899999999999999</v>
      </c>
      <c r="Q2268" s="110">
        <v>56.7</v>
      </c>
    </row>
    <row r="2269" spans="1:17" ht="25.5" x14ac:dyDescent="0.2">
      <c r="A2269" s="108" t="s">
        <v>3124</v>
      </c>
      <c r="B2269" s="110">
        <v>250</v>
      </c>
      <c r="C2269" s="110">
        <v>43</v>
      </c>
      <c r="D2269" s="110">
        <v>17.2</v>
      </c>
      <c r="E2269" s="110">
        <v>44.2</v>
      </c>
      <c r="F2269" s="110">
        <v>17</v>
      </c>
      <c r="G2269" s="110">
        <v>6.8</v>
      </c>
      <c r="H2269" s="110">
        <v>47.1</v>
      </c>
      <c r="I2269" s="110">
        <v>67</v>
      </c>
      <c r="J2269" s="110">
        <v>26.8</v>
      </c>
      <c r="K2269" s="110">
        <v>47.8</v>
      </c>
      <c r="L2269" s="110">
        <v>85</v>
      </c>
      <c r="M2269" s="110">
        <v>34</v>
      </c>
      <c r="N2269" s="110">
        <v>50.6</v>
      </c>
      <c r="O2269" s="110">
        <v>38</v>
      </c>
      <c r="P2269" s="110">
        <v>15.2</v>
      </c>
      <c r="Q2269" s="110">
        <v>52.6</v>
      </c>
    </row>
    <row r="2270" spans="1:17" ht="25.5" x14ac:dyDescent="0.2">
      <c r="A2270" s="108" t="s">
        <v>3125</v>
      </c>
      <c r="B2270" s="110">
        <v>63</v>
      </c>
      <c r="C2270" s="110">
        <v>13</v>
      </c>
      <c r="D2270" s="110">
        <v>20.6</v>
      </c>
      <c r="E2270" s="110">
        <v>38.5</v>
      </c>
      <c r="F2270" s="110">
        <v>5</v>
      </c>
      <c r="G2270" s="110">
        <v>7.9</v>
      </c>
      <c r="H2270" s="110">
        <v>0</v>
      </c>
      <c r="I2270" s="110">
        <v>17</v>
      </c>
      <c r="J2270" s="110">
        <v>27</v>
      </c>
      <c r="K2270" s="110">
        <v>52.9</v>
      </c>
      <c r="L2270" s="110">
        <v>16</v>
      </c>
      <c r="M2270" s="110">
        <v>25.4</v>
      </c>
      <c r="N2270" s="110">
        <v>50</v>
      </c>
      <c r="O2270" s="110">
        <v>12</v>
      </c>
      <c r="P2270" s="110">
        <v>19</v>
      </c>
      <c r="Q2270" s="110">
        <v>50</v>
      </c>
    </row>
    <row r="2271" spans="1:17" ht="25.5" x14ac:dyDescent="0.2">
      <c r="A2271" s="108" t="s">
        <v>3126</v>
      </c>
      <c r="B2271" s="109">
        <v>1151</v>
      </c>
      <c r="C2271" s="110">
        <v>274</v>
      </c>
      <c r="D2271" s="110">
        <v>23.8</v>
      </c>
      <c r="E2271" s="110">
        <v>50.7</v>
      </c>
      <c r="F2271" s="110">
        <v>76</v>
      </c>
      <c r="G2271" s="110">
        <v>6.6</v>
      </c>
      <c r="H2271" s="110">
        <v>39.5</v>
      </c>
      <c r="I2271" s="110">
        <v>247</v>
      </c>
      <c r="J2271" s="110">
        <v>21.5</v>
      </c>
      <c r="K2271" s="110">
        <v>49.4</v>
      </c>
      <c r="L2271" s="110">
        <v>321</v>
      </c>
      <c r="M2271" s="110">
        <v>27.9</v>
      </c>
      <c r="N2271" s="110">
        <v>50.2</v>
      </c>
      <c r="O2271" s="110">
        <v>233</v>
      </c>
      <c r="P2271" s="110">
        <v>20.2</v>
      </c>
      <c r="Q2271" s="110">
        <v>58.4</v>
      </c>
    </row>
    <row r="2272" spans="1:17" ht="25.5" x14ac:dyDescent="0.2">
      <c r="A2272" s="108" t="s">
        <v>3127</v>
      </c>
      <c r="B2272" s="110">
        <v>122</v>
      </c>
      <c r="C2272" s="110">
        <v>41</v>
      </c>
      <c r="D2272" s="110">
        <v>33.6</v>
      </c>
      <c r="E2272" s="110">
        <v>43.9</v>
      </c>
      <c r="F2272" s="110">
        <v>3</v>
      </c>
      <c r="G2272" s="110">
        <v>2.5</v>
      </c>
      <c r="H2272" s="110">
        <v>0</v>
      </c>
      <c r="I2272" s="110">
        <v>34</v>
      </c>
      <c r="J2272" s="110">
        <v>27.9</v>
      </c>
      <c r="K2272" s="110">
        <v>52.9</v>
      </c>
      <c r="L2272" s="110">
        <v>31</v>
      </c>
      <c r="M2272" s="110">
        <v>25.4</v>
      </c>
      <c r="N2272" s="110">
        <v>38.700000000000003</v>
      </c>
      <c r="O2272" s="110">
        <v>13</v>
      </c>
      <c r="P2272" s="110">
        <v>10.7</v>
      </c>
      <c r="Q2272" s="110">
        <v>46.2</v>
      </c>
    </row>
    <row r="2273" spans="1:17" ht="25.5" x14ac:dyDescent="0.2">
      <c r="A2273" s="108" t="s">
        <v>3128</v>
      </c>
      <c r="B2273" s="110">
        <v>886</v>
      </c>
      <c r="C2273" s="110">
        <v>207</v>
      </c>
      <c r="D2273" s="110">
        <v>23.4</v>
      </c>
      <c r="E2273" s="110">
        <v>54.6</v>
      </c>
      <c r="F2273" s="110">
        <v>60</v>
      </c>
      <c r="G2273" s="110">
        <v>6.8</v>
      </c>
      <c r="H2273" s="110">
        <v>46.7</v>
      </c>
      <c r="I2273" s="110">
        <v>241</v>
      </c>
      <c r="J2273" s="110">
        <v>27.2</v>
      </c>
      <c r="K2273" s="110">
        <v>48.1</v>
      </c>
      <c r="L2273" s="110">
        <v>240</v>
      </c>
      <c r="M2273" s="110">
        <v>27.1</v>
      </c>
      <c r="N2273" s="110">
        <v>48.3</v>
      </c>
      <c r="O2273" s="110">
        <v>138</v>
      </c>
      <c r="P2273" s="110">
        <v>15.6</v>
      </c>
      <c r="Q2273" s="110">
        <v>64.5</v>
      </c>
    </row>
    <row r="2274" spans="1:17" ht="25.5" x14ac:dyDescent="0.2">
      <c r="A2274" s="108" t="s">
        <v>3129</v>
      </c>
      <c r="B2274" s="110">
        <v>713</v>
      </c>
      <c r="C2274" s="110">
        <v>123</v>
      </c>
      <c r="D2274" s="110">
        <v>17.3</v>
      </c>
      <c r="E2274" s="110">
        <v>42.3</v>
      </c>
      <c r="F2274" s="110">
        <v>45</v>
      </c>
      <c r="G2274" s="110">
        <v>6.3</v>
      </c>
      <c r="H2274" s="110">
        <v>42.2</v>
      </c>
      <c r="I2274" s="110">
        <v>119</v>
      </c>
      <c r="J2274" s="110">
        <v>16.7</v>
      </c>
      <c r="K2274" s="110">
        <v>50.4</v>
      </c>
      <c r="L2274" s="110">
        <v>154</v>
      </c>
      <c r="M2274" s="110">
        <v>21.6</v>
      </c>
      <c r="N2274" s="110">
        <v>44.8</v>
      </c>
      <c r="O2274" s="110">
        <v>272</v>
      </c>
      <c r="P2274" s="110">
        <v>38.1</v>
      </c>
      <c r="Q2274" s="110">
        <v>59.9</v>
      </c>
    </row>
    <row r="2275" spans="1:17" ht="25.5" x14ac:dyDescent="0.2">
      <c r="A2275" s="108" t="s">
        <v>3130</v>
      </c>
      <c r="B2275" s="110">
        <v>307</v>
      </c>
      <c r="C2275" s="110">
        <v>85</v>
      </c>
      <c r="D2275" s="110">
        <v>27.7</v>
      </c>
      <c r="E2275" s="110">
        <v>50.6</v>
      </c>
      <c r="F2275" s="110">
        <v>24</v>
      </c>
      <c r="G2275" s="110">
        <v>7.8</v>
      </c>
      <c r="H2275" s="110">
        <v>50</v>
      </c>
      <c r="I2275" s="110">
        <v>71</v>
      </c>
      <c r="J2275" s="110">
        <v>23.1</v>
      </c>
      <c r="K2275" s="110">
        <v>47.9</v>
      </c>
      <c r="L2275" s="110">
        <v>85</v>
      </c>
      <c r="M2275" s="110">
        <v>27.7</v>
      </c>
      <c r="N2275" s="110">
        <v>54.1</v>
      </c>
      <c r="O2275" s="110">
        <v>42</v>
      </c>
      <c r="P2275" s="110">
        <v>13.7</v>
      </c>
      <c r="Q2275" s="110">
        <v>47.6</v>
      </c>
    </row>
    <row r="2276" spans="1:17" ht="25.5" x14ac:dyDescent="0.2">
      <c r="A2276" s="108" t="s">
        <v>3131</v>
      </c>
      <c r="B2276" s="110">
        <v>802</v>
      </c>
      <c r="C2276" s="110">
        <v>170</v>
      </c>
      <c r="D2276" s="110">
        <v>21.2</v>
      </c>
      <c r="E2276" s="110">
        <v>47.1</v>
      </c>
      <c r="F2276" s="110">
        <v>44</v>
      </c>
      <c r="G2276" s="110">
        <v>5.5</v>
      </c>
      <c r="H2276" s="110">
        <v>47.7</v>
      </c>
      <c r="I2276" s="110">
        <v>151</v>
      </c>
      <c r="J2276" s="110">
        <v>18.8</v>
      </c>
      <c r="K2276" s="110">
        <v>47.7</v>
      </c>
      <c r="L2276" s="110">
        <v>179</v>
      </c>
      <c r="M2276" s="110">
        <v>22.3</v>
      </c>
      <c r="N2276" s="110">
        <v>52</v>
      </c>
      <c r="O2276" s="110">
        <v>258</v>
      </c>
      <c r="P2276" s="110">
        <v>32.200000000000003</v>
      </c>
      <c r="Q2276" s="110">
        <v>64.7</v>
      </c>
    </row>
    <row r="2277" spans="1:17" ht="25.5" x14ac:dyDescent="0.2">
      <c r="A2277" s="108" t="s">
        <v>3132</v>
      </c>
      <c r="B2277" s="110">
        <v>71</v>
      </c>
      <c r="C2277" s="110">
        <v>16</v>
      </c>
      <c r="D2277" s="110">
        <v>22.5</v>
      </c>
      <c r="E2277" s="110">
        <v>31.3</v>
      </c>
      <c r="F2277" s="110">
        <v>6</v>
      </c>
      <c r="G2277" s="110">
        <v>8.5</v>
      </c>
      <c r="H2277" s="110">
        <v>66.7</v>
      </c>
      <c r="I2277" s="110">
        <v>15</v>
      </c>
      <c r="J2277" s="110">
        <v>21.1</v>
      </c>
      <c r="K2277" s="110">
        <v>53.3</v>
      </c>
      <c r="L2277" s="110">
        <v>18</v>
      </c>
      <c r="M2277" s="110">
        <v>25.4</v>
      </c>
      <c r="N2277" s="110">
        <v>38.9</v>
      </c>
      <c r="O2277" s="110">
        <v>16</v>
      </c>
      <c r="P2277" s="110">
        <v>22.5</v>
      </c>
      <c r="Q2277" s="110">
        <v>50</v>
      </c>
    </row>
    <row r="2278" spans="1:17" ht="25.5" x14ac:dyDescent="0.2">
      <c r="A2278" s="108" t="s">
        <v>3133</v>
      </c>
      <c r="B2278" s="110">
        <v>437</v>
      </c>
      <c r="C2278" s="110">
        <v>95</v>
      </c>
      <c r="D2278" s="110">
        <v>21.7</v>
      </c>
      <c r="E2278" s="110">
        <v>55.8</v>
      </c>
      <c r="F2278" s="110">
        <v>24</v>
      </c>
      <c r="G2278" s="110">
        <v>5.5</v>
      </c>
      <c r="H2278" s="110">
        <v>54.2</v>
      </c>
      <c r="I2278" s="110">
        <v>79</v>
      </c>
      <c r="J2278" s="110">
        <v>18.100000000000001</v>
      </c>
      <c r="K2278" s="110">
        <v>50.6</v>
      </c>
      <c r="L2278" s="110">
        <v>132</v>
      </c>
      <c r="M2278" s="110">
        <v>30.2</v>
      </c>
      <c r="N2278" s="110">
        <v>48.5</v>
      </c>
      <c r="O2278" s="110">
        <v>107</v>
      </c>
      <c r="P2278" s="110">
        <v>24.5</v>
      </c>
      <c r="Q2278" s="110">
        <v>59.8</v>
      </c>
    </row>
    <row r="2279" spans="1:17" ht="25.5" x14ac:dyDescent="0.2">
      <c r="A2279" s="108" t="s">
        <v>3134</v>
      </c>
      <c r="B2279" s="109">
        <v>9414</v>
      </c>
      <c r="C2279" s="109">
        <v>2131</v>
      </c>
      <c r="D2279" s="110">
        <v>22.6</v>
      </c>
      <c r="E2279" s="110">
        <v>48.4</v>
      </c>
      <c r="F2279" s="110">
        <v>766</v>
      </c>
      <c r="G2279" s="110">
        <v>8.1</v>
      </c>
      <c r="H2279" s="110">
        <v>44.8</v>
      </c>
      <c r="I2279" s="109">
        <v>2492</v>
      </c>
      <c r="J2279" s="110">
        <v>26.5</v>
      </c>
      <c r="K2279" s="110">
        <v>41.3</v>
      </c>
      <c r="L2279" s="109">
        <v>2721</v>
      </c>
      <c r="M2279" s="110">
        <v>28.9</v>
      </c>
      <c r="N2279" s="110">
        <v>43.7</v>
      </c>
      <c r="O2279" s="109">
        <v>1304</v>
      </c>
      <c r="P2279" s="110">
        <v>13.9</v>
      </c>
      <c r="Q2279" s="110">
        <v>57</v>
      </c>
    </row>
    <row r="2280" spans="1:17" ht="25.5" x14ac:dyDescent="0.2">
      <c r="A2280" s="108" t="s">
        <v>3135</v>
      </c>
      <c r="B2280" s="110">
        <v>698</v>
      </c>
      <c r="C2280" s="110">
        <v>166</v>
      </c>
      <c r="D2280" s="110">
        <v>23.8</v>
      </c>
      <c r="E2280" s="110">
        <v>46.4</v>
      </c>
      <c r="F2280" s="110">
        <v>67</v>
      </c>
      <c r="G2280" s="110">
        <v>9.6</v>
      </c>
      <c r="H2280" s="110">
        <v>49.3</v>
      </c>
      <c r="I2280" s="110">
        <v>153</v>
      </c>
      <c r="J2280" s="110">
        <v>21.9</v>
      </c>
      <c r="K2280" s="110">
        <v>47.1</v>
      </c>
      <c r="L2280" s="110">
        <v>181</v>
      </c>
      <c r="M2280" s="110">
        <v>25.9</v>
      </c>
      <c r="N2280" s="110">
        <v>46.4</v>
      </c>
      <c r="O2280" s="110">
        <v>131</v>
      </c>
      <c r="P2280" s="110">
        <v>18.8</v>
      </c>
      <c r="Q2280" s="110">
        <v>61.1</v>
      </c>
    </row>
    <row r="2281" spans="1:17" ht="25.5" x14ac:dyDescent="0.2">
      <c r="A2281" s="108" t="s">
        <v>3136</v>
      </c>
      <c r="B2281" s="110">
        <v>266</v>
      </c>
      <c r="C2281" s="110">
        <v>67</v>
      </c>
      <c r="D2281" s="110">
        <v>25.2</v>
      </c>
      <c r="E2281" s="110">
        <v>58.2</v>
      </c>
      <c r="F2281" s="110">
        <v>15</v>
      </c>
      <c r="G2281" s="110">
        <v>5.6</v>
      </c>
      <c r="H2281" s="110">
        <v>40</v>
      </c>
      <c r="I2281" s="110">
        <v>67</v>
      </c>
      <c r="J2281" s="110">
        <v>25.2</v>
      </c>
      <c r="K2281" s="110">
        <v>49.3</v>
      </c>
      <c r="L2281" s="110">
        <v>75</v>
      </c>
      <c r="M2281" s="110">
        <v>28.2</v>
      </c>
      <c r="N2281" s="110">
        <v>57.3</v>
      </c>
      <c r="O2281" s="110">
        <v>42</v>
      </c>
      <c r="P2281" s="110">
        <v>15.8</v>
      </c>
      <c r="Q2281" s="110">
        <v>50</v>
      </c>
    </row>
    <row r="2282" spans="1:17" ht="25.5" x14ac:dyDescent="0.2">
      <c r="A2282" s="108" t="s">
        <v>3137</v>
      </c>
      <c r="B2282" s="109">
        <v>16361</v>
      </c>
      <c r="C2282" s="109">
        <v>3532</v>
      </c>
      <c r="D2282" s="110">
        <v>21.6</v>
      </c>
      <c r="E2282" s="110">
        <v>51.4</v>
      </c>
      <c r="F2282" s="109">
        <v>1406</v>
      </c>
      <c r="G2282" s="110">
        <v>8.6</v>
      </c>
      <c r="H2282" s="110">
        <v>46.4</v>
      </c>
      <c r="I2282" s="109">
        <v>3703</v>
      </c>
      <c r="J2282" s="110">
        <v>22.6</v>
      </c>
      <c r="K2282" s="110">
        <v>49.7</v>
      </c>
      <c r="L2282" s="109">
        <v>4810</v>
      </c>
      <c r="M2282" s="110">
        <v>29.4</v>
      </c>
      <c r="N2282" s="110">
        <v>49.6</v>
      </c>
      <c r="O2282" s="109">
        <v>2910</v>
      </c>
      <c r="P2282" s="110">
        <v>17.8</v>
      </c>
      <c r="Q2282" s="110">
        <v>60.2</v>
      </c>
    </row>
    <row r="2283" spans="1:17" ht="25.5" x14ac:dyDescent="0.2">
      <c r="A2283" s="108" t="s">
        <v>3138</v>
      </c>
      <c r="B2283" s="110">
        <v>633</v>
      </c>
      <c r="C2283" s="110">
        <v>165</v>
      </c>
      <c r="D2283" s="110">
        <v>26.1</v>
      </c>
      <c r="E2283" s="110">
        <v>53.9</v>
      </c>
      <c r="F2283" s="110">
        <v>42</v>
      </c>
      <c r="G2283" s="110">
        <v>6.6</v>
      </c>
      <c r="H2283" s="110">
        <v>54.8</v>
      </c>
      <c r="I2283" s="110">
        <v>127</v>
      </c>
      <c r="J2283" s="110">
        <v>20.100000000000001</v>
      </c>
      <c r="K2283" s="110">
        <v>52.8</v>
      </c>
      <c r="L2283" s="110">
        <v>170</v>
      </c>
      <c r="M2283" s="110">
        <v>26.9</v>
      </c>
      <c r="N2283" s="110">
        <v>49.4</v>
      </c>
      <c r="O2283" s="110">
        <v>129</v>
      </c>
      <c r="P2283" s="110">
        <v>20.399999999999999</v>
      </c>
      <c r="Q2283" s="110">
        <v>57.4</v>
      </c>
    </row>
    <row r="2284" spans="1:17" ht="25.5" x14ac:dyDescent="0.2">
      <c r="A2284" s="108" t="s">
        <v>3139</v>
      </c>
      <c r="B2284" s="110">
        <v>38</v>
      </c>
      <c r="C2284" s="110">
        <v>11</v>
      </c>
      <c r="D2284" s="110">
        <v>28.9</v>
      </c>
      <c r="E2284" s="110">
        <v>72.7</v>
      </c>
      <c r="F2284" s="110">
        <v>1</v>
      </c>
      <c r="G2284" s="110">
        <v>2.6</v>
      </c>
      <c r="H2284" s="110">
        <v>100</v>
      </c>
      <c r="I2284" s="110">
        <v>9</v>
      </c>
      <c r="J2284" s="110">
        <v>23.7</v>
      </c>
      <c r="K2284" s="110">
        <v>44.4</v>
      </c>
      <c r="L2284" s="110">
        <v>12</v>
      </c>
      <c r="M2284" s="110">
        <v>31.6</v>
      </c>
      <c r="N2284" s="110">
        <v>50</v>
      </c>
      <c r="O2284" s="110">
        <v>5</v>
      </c>
      <c r="P2284" s="110">
        <v>13.2</v>
      </c>
      <c r="Q2284" s="110">
        <v>60</v>
      </c>
    </row>
    <row r="2285" spans="1:17" x14ac:dyDescent="0.2">
      <c r="A2285" s="108" t="s">
        <v>3140</v>
      </c>
      <c r="B2285" s="110">
        <v>686</v>
      </c>
      <c r="C2285" s="110">
        <v>168</v>
      </c>
      <c r="D2285" s="110">
        <v>24.5</v>
      </c>
      <c r="E2285" s="110">
        <v>47.6</v>
      </c>
      <c r="F2285" s="110">
        <v>39</v>
      </c>
      <c r="G2285" s="110">
        <v>5.7</v>
      </c>
      <c r="H2285" s="110">
        <v>43.6</v>
      </c>
      <c r="I2285" s="110">
        <v>156</v>
      </c>
      <c r="J2285" s="110">
        <v>22.7</v>
      </c>
      <c r="K2285" s="110">
        <v>49.4</v>
      </c>
      <c r="L2285" s="110">
        <v>149</v>
      </c>
      <c r="M2285" s="110">
        <v>21.7</v>
      </c>
      <c r="N2285" s="110">
        <v>52.3</v>
      </c>
      <c r="O2285" s="110">
        <v>174</v>
      </c>
      <c r="P2285" s="110">
        <v>25.4</v>
      </c>
      <c r="Q2285" s="110">
        <v>60.3</v>
      </c>
    </row>
    <row r="2286" spans="1:17" ht="25.5" x14ac:dyDescent="0.2">
      <c r="A2286" s="108" t="s">
        <v>3141</v>
      </c>
      <c r="B2286" s="110">
        <v>744</v>
      </c>
      <c r="C2286" s="110">
        <v>151</v>
      </c>
      <c r="D2286" s="110">
        <v>20.3</v>
      </c>
      <c r="E2286" s="110">
        <v>45.7</v>
      </c>
      <c r="F2286" s="110">
        <v>58</v>
      </c>
      <c r="G2286" s="110">
        <v>7.8</v>
      </c>
      <c r="H2286" s="110">
        <v>55.2</v>
      </c>
      <c r="I2286" s="110">
        <v>189</v>
      </c>
      <c r="J2286" s="110">
        <v>25.4</v>
      </c>
      <c r="K2286" s="110">
        <v>49.2</v>
      </c>
      <c r="L2286" s="110">
        <v>267</v>
      </c>
      <c r="M2286" s="110">
        <v>35.9</v>
      </c>
      <c r="N2286" s="110">
        <v>41.2</v>
      </c>
      <c r="O2286" s="110">
        <v>79</v>
      </c>
      <c r="P2286" s="110">
        <v>10.6</v>
      </c>
      <c r="Q2286" s="110">
        <v>55.7</v>
      </c>
    </row>
    <row r="2287" spans="1:17" ht="25.5" x14ac:dyDescent="0.2">
      <c r="A2287" s="108" t="s">
        <v>3142</v>
      </c>
      <c r="B2287" s="109">
        <v>1800</v>
      </c>
      <c r="C2287" s="110">
        <v>511</v>
      </c>
      <c r="D2287" s="110">
        <v>28.4</v>
      </c>
      <c r="E2287" s="110">
        <v>47.9</v>
      </c>
      <c r="F2287" s="110">
        <v>171</v>
      </c>
      <c r="G2287" s="110">
        <v>9.5</v>
      </c>
      <c r="H2287" s="110">
        <v>48</v>
      </c>
      <c r="I2287" s="110">
        <v>473</v>
      </c>
      <c r="J2287" s="110">
        <v>26.3</v>
      </c>
      <c r="K2287" s="110">
        <v>48.4</v>
      </c>
      <c r="L2287" s="110">
        <v>384</v>
      </c>
      <c r="M2287" s="110">
        <v>21.3</v>
      </c>
      <c r="N2287" s="110">
        <v>52.1</v>
      </c>
      <c r="O2287" s="110">
        <v>261</v>
      </c>
      <c r="P2287" s="110">
        <v>14.5</v>
      </c>
      <c r="Q2287" s="110">
        <v>65.5</v>
      </c>
    </row>
    <row r="2288" spans="1:17" ht="25.5" x14ac:dyDescent="0.2">
      <c r="A2288" s="108" t="s">
        <v>3143</v>
      </c>
      <c r="B2288" s="110">
        <v>201</v>
      </c>
      <c r="C2288" s="110">
        <v>44</v>
      </c>
      <c r="D2288" s="110">
        <v>21.9</v>
      </c>
      <c r="E2288" s="110">
        <v>38.6</v>
      </c>
      <c r="F2288" s="110">
        <v>18</v>
      </c>
      <c r="G2288" s="110">
        <v>9</v>
      </c>
      <c r="H2288" s="110">
        <v>33.299999999999997</v>
      </c>
      <c r="I2288" s="110">
        <v>40</v>
      </c>
      <c r="J2288" s="110">
        <v>19.899999999999999</v>
      </c>
      <c r="K2288" s="110">
        <v>47.5</v>
      </c>
      <c r="L2288" s="110">
        <v>55</v>
      </c>
      <c r="M2288" s="110">
        <v>27.4</v>
      </c>
      <c r="N2288" s="110">
        <v>47.3</v>
      </c>
      <c r="O2288" s="110">
        <v>44</v>
      </c>
      <c r="P2288" s="110">
        <v>21.9</v>
      </c>
      <c r="Q2288" s="110">
        <v>47.7</v>
      </c>
    </row>
    <row r="2289" spans="1:17" ht="25.5" x14ac:dyDescent="0.2">
      <c r="A2289" s="108" t="s">
        <v>3144</v>
      </c>
      <c r="B2289" s="110">
        <v>681</v>
      </c>
      <c r="C2289" s="110">
        <v>147</v>
      </c>
      <c r="D2289" s="110">
        <v>21.6</v>
      </c>
      <c r="E2289" s="110">
        <v>57.8</v>
      </c>
      <c r="F2289" s="110">
        <v>44</v>
      </c>
      <c r="G2289" s="110">
        <v>6.5</v>
      </c>
      <c r="H2289" s="110">
        <v>52.3</v>
      </c>
      <c r="I2289" s="110">
        <v>167</v>
      </c>
      <c r="J2289" s="110">
        <v>24.5</v>
      </c>
      <c r="K2289" s="110">
        <v>47.9</v>
      </c>
      <c r="L2289" s="110">
        <v>152</v>
      </c>
      <c r="M2289" s="110">
        <v>22.3</v>
      </c>
      <c r="N2289" s="110">
        <v>49.3</v>
      </c>
      <c r="O2289" s="110">
        <v>171</v>
      </c>
      <c r="P2289" s="110">
        <v>25.1</v>
      </c>
      <c r="Q2289" s="110">
        <v>54.4</v>
      </c>
    </row>
    <row r="2290" spans="1:17" ht="25.5" x14ac:dyDescent="0.2">
      <c r="A2290" s="108" t="s">
        <v>3145</v>
      </c>
      <c r="B2290" s="110">
        <v>580</v>
      </c>
      <c r="C2290" s="110">
        <v>139</v>
      </c>
      <c r="D2290" s="110">
        <v>24</v>
      </c>
      <c r="E2290" s="110">
        <v>44.6</v>
      </c>
      <c r="F2290" s="110">
        <v>52</v>
      </c>
      <c r="G2290" s="110">
        <v>9</v>
      </c>
      <c r="H2290" s="110">
        <v>44.2</v>
      </c>
      <c r="I2290" s="110">
        <v>140</v>
      </c>
      <c r="J2290" s="110">
        <v>24.1</v>
      </c>
      <c r="K2290" s="110">
        <v>48.6</v>
      </c>
      <c r="L2290" s="110">
        <v>185</v>
      </c>
      <c r="M2290" s="110">
        <v>31.9</v>
      </c>
      <c r="N2290" s="110">
        <v>50.3</v>
      </c>
      <c r="O2290" s="110">
        <v>64</v>
      </c>
      <c r="P2290" s="110">
        <v>11</v>
      </c>
      <c r="Q2290" s="110">
        <v>59.4</v>
      </c>
    </row>
    <row r="2291" spans="1:17" ht="25.5" x14ac:dyDescent="0.2">
      <c r="A2291" s="108" t="s">
        <v>3146</v>
      </c>
      <c r="B2291" s="110">
        <v>708</v>
      </c>
      <c r="C2291" s="110">
        <v>183</v>
      </c>
      <c r="D2291" s="110">
        <v>25.8</v>
      </c>
      <c r="E2291" s="110">
        <v>45.9</v>
      </c>
      <c r="F2291" s="110">
        <v>53</v>
      </c>
      <c r="G2291" s="110">
        <v>7.5</v>
      </c>
      <c r="H2291" s="110">
        <v>49.1</v>
      </c>
      <c r="I2291" s="110">
        <v>178</v>
      </c>
      <c r="J2291" s="110">
        <v>25.1</v>
      </c>
      <c r="K2291" s="110">
        <v>49.4</v>
      </c>
      <c r="L2291" s="110">
        <v>179</v>
      </c>
      <c r="M2291" s="110">
        <v>25.3</v>
      </c>
      <c r="N2291" s="110">
        <v>46.4</v>
      </c>
      <c r="O2291" s="110">
        <v>115</v>
      </c>
      <c r="P2291" s="110">
        <v>16.2</v>
      </c>
      <c r="Q2291" s="110">
        <v>59.1</v>
      </c>
    </row>
    <row r="2292" spans="1:17" ht="25.5" x14ac:dyDescent="0.2">
      <c r="A2292" s="108" t="s">
        <v>3147</v>
      </c>
      <c r="B2292" s="110">
        <v>187</v>
      </c>
      <c r="C2292" s="110">
        <v>32</v>
      </c>
      <c r="D2292" s="110">
        <v>17.100000000000001</v>
      </c>
      <c r="E2292" s="110">
        <v>40.6</v>
      </c>
      <c r="F2292" s="110">
        <v>8</v>
      </c>
      <c r="G2292" s="110">
        <v>4.3</v>
      </c>
      <c r="H2292" s="110">
        <v>37.5</v>
      </c>
      <c r="I2292" s="110">
        <v>49</v>
      </c>
      <c r="J2292" s="110">
        <v>26.2</v>
      </c>
      <c r="K2292" s="110">
        <v>53.1</v>
      </c>
      <c r="L2292" s="110">
        <v>50</v>
      </c>
      <c r="M2292" s="110">
        <v>26.7</v>
      </c>
      <c r="N2292" s="110">
        <v>40</v>
      </c>
      <c r="O2292" s="110">
        <v>48</v>
      </c>
      <c r="P2292" s="110">
        <v>25.7</v>
      </c>
      <c r="Q2292" s="110">
        <v>56.3</v>
      </c>
    </row>
    <row r="2293" spans="1:17" ht="25.5" x14ac:dyDescent="0.2">
      <c r="A2293" s="108" t="s">
        <v>3148</v>
      </c>
      <c r="B2293" s="110">
        <v>303</v>
      </c>
      <c r="C2293" s="110">
        <v>81</v>
      </c>
      <c r="D2293" s="110">
        <v>26.7</v>
      </c>
      <c r="E2293" s="110">
        <v>33.299999999999997</v>
      </c>
      <c r="F2293" s="110">
        <v>28</v>
      </c>
      <c r="G2293" s="110">
        <v>9.1999999999999993</v>
      </c>
      <c r="H2293" s="110">
        <v>50</v>
      </c>
      <c r="I2293" s="110">
        <v>65</v>
      </c>
      <c r="J2293" s="110">
        <v>21.5</v>
      </c>
      <c r="K2293" s="110">
        <v>46.2</v>
      </c>
      <c r="L2293" s="110">
        <v>77</v>
      </c>
      <c r="M2293" s="110">
        <v>25.4</v>
      </c>
      <c r="N2293" s="110">
        <v>50.6</v>
      </c>
      <c r="O2293" s="110">
        <v>52</v>
      </c>
      <c r="P2293" s="110">
        <v>17.2</v>
      </c>
      <c r="Q2293" s="110">
        <v>61.5</v>
      </c>
    </row>
    <row r="2294" spans="1:17" ht="25.5" x14ac:dyDescent="0.2">
      <c r="A2294" s="108" t="s">
        <v>3149</v>
      </c>
      <c r="B2294" s="110">
        <v>92</v>
      </c>
      <c r="C2294" s="110">
        <v>12</v>
      </c>
      <c r="D2294" s="110">
        <v>13</v>
      </c>
      <c r="E2294" s="110">
        <v>41.7</v>
      </c>
      <c r="F2294" s="110">
        <v>4</v>
      </c>
      <c r="G2294" s="110">
        <v>4.3</v>
      </c>
      <c r="H2294" s="110">
        <v>50</v>
      </c>
      <c r="I2294" s="110">
        <v>18</v>
      </c>
      <c r="J2294" s="110">
        <v>19.600000000000001</v>
      </c>
      <c r="K2294" s="110">
        <v>38.9</v>
      </c>
      <c r="L2294" s="110">
        <v>37</v>
      </c>
      <c r="M2294" s="110">
        <v>40.200000000000003</v>
      </c>
      <c r="N2294" s="110">
        <v>51.4</v>
      </c>
      <c r="O2294" s="110">
        <v>21</v>
      </c>
      <c r="P2294" s="110">
        <v>22.8</v>
      </c>
      <c r="Q2294" s="110">
        <v>57.1</v>
      </c>
    </row>
    <row r="2295" spans="1:17" x14ac:dyDescent="0.2">
      <c r="A2295" s="108" t="s">
        <v>3150</v>
      </c>
      <c r="B2295" s="110">
        <v>88</v>
      </c>
      <c r="C2295" s="110">
        <v>24</v>
      </c>
      <c r="D2295" s="110">
        <v>27.3</v>
      </c>
      <c r="E2295" s="110">
        <v>54.2</v>
      </c>
      <c r="F2295" s="110">
        <v>1</v>
      </c>
      <c r="G2295" s="110">
        <v>1.1000000000000001</v>
      </c>
      <c r="H2295" s="110">
        <v>0</v>
      </c>
      <c r="I2295" s="110">
        <v>28</v>
      </c>
      <c r="J2295" s="110">
        <v>31.8</v>
      </c>
      <c r="K2295" s="110">
        <v>42.9</v>
      </c>
      <c r="L2295" s="110">
        <v>25</v>
      </c>
      <c r="M2295" s="110">
        <v>28.4</v>
      </c>
      <c r="N2295" s="110">
        <v>44</v>
      </c>
      <c r="O2295" s="110">
        <v>10</v>
      </c>
      <c r="P2295" s="110">
        <v>11.4</v>
      </c>
      <c r="Q2295" s="110">
        <v>50</v>
      </c>
    </row>
    <row r="2296" spans="1:17" ht="25.5" x14ac:dyDescent="0.2">
      <c r="A2296" s="108" t="s">
        <v>3151</v>
      </c>
      <c r="B2296" s="110">
        <v>181</v>
      </c>
      <c r="C2296" s="110">
        <v>26</v>
      </c>
      <c r="D2296" s="110">
        <v>14.4</v>
      </c>
      <c r="E2296" s="110">
        <v>34.6</v>
      </c>
      <c r="F2296" s="110">
        <v>13</v>
      </c>
      <c r="G2296" s="110">
        <v>7.2</v>
      </c>
      <c r="H2296" s="110">
        <v>61.5</v>
      </c>
      <c r="I2296" s="110">
        <v>31</v>
      </c>
      <c r="J2296" s="110">
        <v>17.100000000000001</v>
      </c>
      <c r="K2296" s="110">
        <v>51.6</v>
      </c>
      <c r="L2296" s="110">
        <v>74</v>
      </c>
      <c r="M2296" s="110">
        <v>40.9</v>
      </c>
      <c r="N2296" s="110">
        <v>50</v>
      </c>
      <c r="O2296" s="110">
        <v>37</v>
      </c>
      <c r="P2296" s="110">
        <v>20.399999999999999</v>
      </c>
      <c r="Q2296" s="110">
        <v>40.5</v>
      </c>
    </row>
    <row r="2297" spans="1:17" ht="25.5" x14ac:dyDescent="0.2">
      <c r="A2297" s="108" t="s">
        <v>3152</v>
      </c>
      <c r="B2297" s="109">
        <v>17591</v>
      </c>
      <c r="C2297" s="109">
        <v>3718</v>
      </c>
      <c r="D2297" s="110">
        <v>21.1</v>
      </c>
      <c r="E2297" s="110">
        <v>49.5</v>
      </c>
      <c r="F2297" s="109">
        <v>1494</v>
      </c>
      <c r="G2297" s="110">
        <v>8.5</v>
      </c>
      <c r="H2297" s="110">
        <v>52.2</v>
      </c>
      <c r="I2297" s="109">
        <v>6035</v>
      </c>
      <c r="J2297" s="110">
        <v>34.299999999999997</v>
      </c>
      <c r="K2297" s="110">
        <v>49.5</v>
      </c>
      <c r="L2297" s="109">
        <v>4120</v>
      </c>
      <c r="M2297" s="110">
        <v>23.4</v>
      </c>
      <c r="N2297" s="110">
        <v>52.9</v>
      </c>
      <c r="O2297" s="109">
        <v>2224</v>
      </c>
      <c r="P2297" s="110">
        <v>12.6</v>
      </c>
      <c r="Q2297" s="110">
        <v>63.9</v>
      </c>
    </row>
    <row r="2298" spans="1:17" ht="25.5" x14ac:dyDescent="0.2">
      <c r="A2298" s="108" t="s">
        <v>3153</v>
      </c>
      <c r="B2298" s="110">
        <v>979</v>
      </c>
      <c r="C2298" s="110">
        <v>250</v>
      </c>
      <c r="D2298" s="110">
        <v>25.5</v>
      </c>
      <c r="E2298" s="110">
        <v>49.2</v>
      </c>
      <c r="F2298" s="110">
        <v>63</v>
      </c>
      <c r="G2298" s="110">
        <v>6.4</v>
      </c>
      <c r="H2298" s="110">
        <v>54</v>
      </c>
      <c r="I2298" s="110">
        <v>243</v>
      </c>
      <c r="J2298" s="110">
        <v>24.8</v>
      </c>
      <c r="K2298" s="110">
        <v>50.2</v>
      </c>
      <c r="L2298" s="110">
        <v>196</v>
      </c>
      <c r="M2298" s="110">
        <v>20</v>
      </c>
      <c r="N2298" s="110">
        <v>54.6</v>
      </c>
      <c r="O2298" s="110">
        <v>227</v>
      </c>
      <c r="P2298" s="110">
        <v>23.2</v>
      </c>
      <c r="Q2298" s="110">
        <v>62.6</v>
      </c>
    </row>
    <row r="2299" spans="1:17" ht="25.5" x14ac:dyDescent="0.2">
      <c r="A2299" s="108" t="s">
        <v>3154</v>
      </c>
      <c r="B2299" s="109">
        <v>1962</v>
      </c>
      <c r="C2299" s="110">
        <v>531</v>
      </c>
      <c r="D2299" s="110">
        <v>27.1</v>
      </c>
      <c r="E2299" s="110">
        <v>52.5</v>
      </c>
      <c r="F2299" s="110">
        <v>128</v>
      </c>
      <c r="G2299" s="110">
        <v>6.5</v>
      </c>
      <c r="H2299" s="110">
        <v>46.9</v>
      </c>
      <c r="I2299" s="110">
        <v>577</v>
      </c>
      <c r="J2299" s="110">
        <v>29.4</v>
      </c>
      <c r="K2299" s="110">
        <v>51.3</v>
      </c>
      <c r="L2299" s="110">
        <v>437</v>
      </c>
      <c r="M2299" s="110">
        <v>22.3</v>
      </c>
      <c r="N2299" s="110">
        <v>51.5</v>
      </c>
      <c r="O2299" s="110">
        <v>289</v>
      </c>
      <c r="P2299" s="110">
        <v>14.7</v>
      </c>
      <c r="Q2299" s="110">
        <v>55.4</v>
      </c>
    </row>
    <row r="2300" spans="1:17" ht="38.25" x14ac:dyDescent="0.2">
      <c r="A2300" s="108" t="s">
        <v>3155</v>
      </c>
      <c r="B2300" s="109">
        <v>2017</v>
      </c>
      <c r="C2300" s="110">
        <v>407</v>
      </c>
      <c r="D2300" s="110">
        <v>20.2</v>
      </c>
      <c r="E2300" s="110">
        <v>51.1</v>
      </c>
      <c r="F2300" s="110">
        <v>79</v>
      </c>
      <c r="G2300" s="110">
        <v>3.9</v>
      </c>
      <c r="H2300" s="110">
        <v>45.6</v>
      </c>
      <c r="I2300" s="110">
        <v>433</v>
      </c>
      <c r="J2300" s="110">
        <v>21.5</v>
      </c>
      <c r="K2300" s="110">
        <v>50.1</v>
      </c>
      <c r="L2300" s="110">
        <v>592</v>
      </c>
      <c r="M2300" s="110">
        <v>29.4</v>
      </c>
      <c r="N2300" s="110">
        <v>48.6</v>
      </c>
      <c r="O2300" s="110">
        <v>506</v>
      </c>
      <c r="P2300" s="110">
        <v>25.1</v>
      </c>
      <c r="Q2300" s="110">
        <v>52.8</v>
      </c>
    </row>
    <row r="2301" spans="1:17" ht="25.5" x14ac:dyDescent="0.2">
      <c r="A2301" s="108" t="s">
        <v>3156</v>
      </c>
      <c r="B2301" s="109">
        <v>13332</v>
      </c>
      <c r="C2301" s="109">
        <v>3721</v>
      </c>
      <c r="D2301" s="110">
        <v>27.9</v>
      </c>
      <c r="E2301" s="110">
        <v>50.1</v>
      </c>
      <c r="F2301" s="110">
        <v>834</v>
      </c>
      <c r="G2301" s="110">
        <v>6.3</v>
      </c>
      <c r="H2301" s="110">
        <v>52.2</v>
      </c>
      <c r="I2301" s="109">
        <v>4517</v>
      </c>
      <c r="J2301" s="110">
        <v>33.9</v>
      </c>
      <c r="K2301" s="110">
        <v>51.2</v>
      </c>
      <c r="L2301" s="109">
        <v>3220</v>
      </c>
      <c r="M2301" s="110">
        <v>24.2</v>
      </c>
      <c r="N2301" s="110">
        <v>51.1</v>
      </c>
      <c r="O2301" s="109">
        <v>1040</v>
      </c>
      <c r="P2301" s="110">
        <v>7.8</v>
      </c>
      <c r="Q2301" s="110">
        <v>50.1</v>
      </c>
    </row>
    <row r="2302" spans="1:17" ht="25.5" x14ac:dyDescent="0.2">
      <c r="A2302" s="108" t="s">
        <v>3157</v>
      </c>
      <c r="B2302" s="110">
        <v>45</v>
      </c>
      <c r="C2302" s="110">
        <v>5</v>
      </c>
      <c r="D2302" s="110">
        <v>11.1</v>
      </c>
      <c r="E2302" s="110">
        <v>40</v>
      </c>
      <c r="F2302" s="110">
        <v>3</v>
      </c>
      <c r="G2302" s="110">
        <v>6.7</v>
      </c>
      <c r="H2302" s="110">
        <v>66.7</v>
      </c>
      <c r="I2302" s="110">
        <v>8</v>
      </c>
      <c r="J2302" s="110">
        <v>17.8</v>
      </c>
      <c r="K2302" s="110">
        <v>50</v>
      </c>
      <c r="L2302" s="110">
        <v>21</v>
      </c>
      <c r="M2302" s="110">
        <v>46.7</v>
      </c>
      <c r="N2302" s="110">
        <v>42.9</v>
      </c>
      <c r="O2302" s="110">
        <v>8</v>
      </c>
      <c r="P2302" s="110">
        <v>17.8</v>
      </c>
      <c r="Q2302" s="110">
        <v>37.5</v>
      </c>
    </row>
    <row r="2303" spans="1:17" ht="25.5" x14ac:dyDescent="0.2">
      <c r="A2303" s="108" t="s">
        <v>3158</v>
      </c>
      <c r="B2303" s="109">
        <v>14178</v>
      </c>
      <c r="C2303" s="109">
        <v>3627</v>
      </c>
      <c r="D2303" s="110">
        <v>25.6</v>
      </c>
      <c r="E2303" s="110">
        <v>48.2</v>
      </c>
      <c r="F2303" s="109">
        <v>1187</v>
      </c>
      <c r="G2303" s="110">
        <v>8.4</v>
      </c>
      <c r="H2303" s="110">
        <v>46.9</v>
      </c>
      <c r="I2303" s="109">
        <v>3701</v>
      </c>
      <c r="J2303" s="110">
        <v>26.1</v>
      </c>
      <c r="K2303" s="110">
        <v>48.7</v>
      </c>
      <c r="L2303" s="109">
        <v>3464</v>
      </c>
      <c r="M2303" s="110">
        <v>24.4</v>
      </c>
      <c r="N2303" s="110">
        <v>52.3</v>
      </c>
      <c r="O2303" s="109">
        <v>2199</v>
      </c>
      <c r="P2303" s="110">
        <v>15.5</v>
      </c>
      <c r="Q2303" s="110">
        <v>60.7</v>
      </c>
    </row>
    <row r="2304" spans="1:17" ht="25.5" x14ac:dyDescent="0.2">
      <c r="A2304" s="108" t="s">
        <v>3159</v>
      </c>
      <c r="B2304" s="110">
        <v>63</v>
      </c>
      <c r="C2304" s="110">
        <v>7</v>
      </c>
      <c r="D2304" s="110">
        <v>11.1</v>
      </c>
      <c r="E2304" s="110">
        <v>57.1</v>
      </c>
      <c r="F2304" s="110">
        <v>3</v>
      </c>
      <c r="G2304" s="110">
        <v>4.8</v>
      </c>
      <c r="H2304" s="110">
        <v>100</v>
      </c>
      <c r="I2304" s="110">
        <v>5</v>
      </c>
      <c r="J2304" s="110">
        <v>7.9</v>
      </c>
      <c r="K2304" s="110">
        <v>40</v>
      </c>
      <c r="L2304" s="110">
        <v>26</v>
      </c>
      <c r="M2304" s="110">
        <v>41.3</v>
      </c>
      <c r="N2304" s="110">
        <v>50</v>
      </c>
      <c r="O2304" s="110">
        <v>22</v>
      </c>
      <c r="P2304" s="110">
        <v>34.9</v>
      </c>
      <c r="Q2304" s="110">
        <v>54.5</v>
      </c>
    </row>
    <row r="2305" spans="1:17" ht="38.25" x14ac:dyDescent="0.2">
      <c r="A2305" s="108" t="s">
        <v>3160</v>
      </c>
      <c r="B2305" s="109">
        <v>3504</v>
      </c>
      <c r="C2305" s="110">
        <v>920</v>
      </c>
      <c r="D2305" s="110">
        <v>26.3</v>
      </c>
      <c r="E2305" s="110">
        <v>47.1</v>
      </c>
      <c r="F2305" s="110">
        <v>204</v>
      </c>
      <c r="G2305" s="110">
        <v>5.8</v>
      </c>
      <c r="H2305" s="110">
        <v>50</v>
      </c>
      <c r="I2305" s="110">
        <v>582</v>
      </c>
      <c r="J2305" s="110">
        <v>16.600000000000001</v>
      </c>
      <c r="K2305" s="110">
        <v>52.1</v>
      </c>
      <c r="L2305" s="109">
        <v>1361</v>
      </c>
      <c r="M2305" s="110">
        <v>38.799999999999997</v>
      </c>
      <c r="N2305" s="110">
        <v>48.8</v>
      </c>
      <c r="O2305" s="110">
        <v>437</v>
      </c>
      <c r="P2305" s="110">
        <v>12.5</v>
      </c>
      <c r="Q2305" s="110">
        <v>50.1</v>
      </c>
    </row>
    <row r="2306" spans="1:17" ht="25.5" x14ac:dyDescent="0.2">
      <c r="A2306" s="108" t="s">
        <v>3161</v>
      </c>
      <c r="B2306" s="110">
        <v>212</v>
      </c>
      <c r="C2306" s="110">
        <v>77</v>
      </c>
      <c r="D2306" s="110">
        <v>36.299999999999997</v>
      </c>
      <c r="E2306" s="110">
        <v>45.5</v>
      </c>
      <c r="F2306" s="110">
        <v>23</v>
      </c>
      <c r="G2306" s="110">
        <v>10.8</v>
      </c>
      <c r="H2306" s="110">
        <v>39.1</v>
      </c>
      <c r="I2306" s="110">
        <v>50</v>
      </c>
      <c r="J2306" s="110">
        <v>23.6</v>
      </c>
      <c r="K2306" s="110">
        <v>50</v>
      </c>
      <c r="L2306" s="110">
        <v>49</v>
      </c>
      <c r="M2306" s="110">
        <v>23.1</v>
      </c>
      <c r="N2306" s="110">
        <v>55.1</v>
      </c>
      <c r="O2306" s="110">
        <v>13</v>
      </c>
      <c r="P2306" s="110">
        <v>6.1</v>
      </c>
      <c r="Q2306" s="110">
        <v>61.5</v>
      </c>
    </row>
    <row r="2307" spans="1:17" ht="38.25" x14ac:dyDescent="0.2">
      <c r="A2307" s="108" t="s">
        <v>3162</v>
      </c>
      <c r="B2307" s="109">
        <v>6424</v>
      </c>
      <c r="C2307" s="109">
        <v>1410</v>
      </c>
      <c r="D2307" s="110">
        <v>21.9</v>
      </c>
      <c r="E2307" s="110">
        <v>50.1</v>
      </c>
      <c r="F2307" s="110">
        <v>547</v>
      </c>
      <c r="G2307" s="110">
        <v>8.5</v>
      </c>
      <c r="H2307" s="110">
        <v>47.7</v>
      </c>
      <c r="I2307" s="109">
        <v>1442</v>
      </c>
      <c r="J2307" s="110">
        <v>22.4</v>
      </c>
      <c r="K2307" s="110">
        <v>50.6</v>
      </c>
      <c r="L2307" s="109">
        <v>1753</v>
      </c>
      <c r="M2307" s="110">
        <v>27.3</v>
      </c>
      <c r="N2307" s="110">
        <v>50.9</v>
      </c>
      <c r="O2307" s="109">
        <v>1272</v>
      </c>
      <c r="P2307" s="110">
        <v>19.8</v>
      </c>
      <c r="Q2307" s="110">
        <v>58.5</v>
      </c>
    </row>
    <row r="2308" spans="1:17" ht="51" x14ac:dyDescent="0.2">
      <c r="A2308" s="108" t="s">
        <v>3163</v>
      </c>
      <c r="B2308" s="109">
        <v>33880</v>
      </c>
      <c r="C2308" s="109">
        <v>8299</v>
      </c>
      <c r="D2308" s="110">
        <v>24.5</v>
      </c>
      <c r="E2308" s="110">
        <v>50.2</v>
      </c>
      <c r="F2308" s="109">
        <v>2844</v>
      </c>
      <c r="G2308" s="110">
        <v>8.4</v>
      </c>
      <c r="H2308" s="110">
        <v>50.2</v>
      </c>
      <c r="I2308" s="109">
        <v>8914</v>
      </c>
      <c r="J2308" s="110">
        <v>26.3</v>
      </c>
      <c r="K2308" s="110">
        <v>51.6</v>
      </c>
      <c r="L2308" s="109">
        <v>9837</v>
      </c>
      <c r="M2308" s="110">
        <v>29</v>
      </c>
      <c r="N2308" s="110">
        <v>52.2</v>
      </c>
      <c r="O2308" s="109">
        <v>3986</v>
      </c>
      <c r="P2308" s="110">
        <v>11.8</v>
      </c>
      <c r="Q2308" s="110">
        <v>57.7</v>
      </c>
    </row>
    <row r="2309" spans="1:17" x14ac:dyDescent="0.2">
      <c r="A2309" s="108" t="s">
        <v>3164</v>
      </c>
      <c r="B2309" s="110">
        <v>137</v>
      </c>
      <c r="C2309" s="110">
        <v>23</v>
      </c>
      <c r="D2309" s="110">
        <v>16.8</v>
      </c>
      <c r="E2309" s="110">
        <v>56.5</v>
      </c>
      <c r="F2309" s="110">
        <v>10</v>
      </c>
      <c r="G2309" s="110">
        <v>7.3</v>
      </c>
      <c r="H2309" s="110">
        <v>50</v>
      </c>
      <c r="I2309" s="110">
        <v>16</v>
      </c>
      <c r="J2309" s="110">
        <v>11.7</v>
      </c>
      <c r="K2309" s="110">
        <v>56.3</v>
      </c>
      <c r="L2309" s="110">
        <v>60</v>
      </c>
      <c r="M2309" s="110">
        <v>43.8</v>
      </c>
      <c r="N2309" s="110">
        <v>51.7</v>
      </c>
      <c r="O2309" s="110">
        <v>28</v>
      </c>
      <c r="P2309" s="110">
        <v>20.399999999999999</v>
      </c>
      <c r="Q2309" s="110">
        <v>71.400000000000006</v>
      </c>
    </row>
    <row r="2310" spans="1:17" ht="38.25" x14ac:dyDescent="0.2">
      <c r="A2310" s="108" t="s">
        <v>3165</v>
      </c>
      <c r="B2310" s="110">
        <v>86</v>
      </c>
      <c r="C2310" s="110">
        <v>11</v>
      </c>
      <c r="D2310" s="110">
        <v>12.8</v>
      </c>
      <c r="E2310" s="110">
        <v>63.6</v>
      </c>
      <c r="F2310" s="110">
        <v>4</v>
      </c>
      <c r="G2310" s="110">
        <v>4.7</v>
      </c>
      <c r="H2310" s="110">
        <v>25</v>
      </c>
      <c r="I2310" s="110">
        <v>14</v>
      </c>
      <c r="J2310" s="110">
        <v>16.3</v>
      </c>
      <c r="K2310" s="110">
        <v>35.700000000000003</v>
      </c>
      <c r="L2310" s="110">
        <v>39</v>
      </c>
      <c r="M2310" s="110">
        <v>45.3</v>
      </c>
      <c r="N2310" s="110">
        <v>43.6</v>
      </c>
      <c r="O2310" s="110">
        <v>18</v>
      </c>
      <c r="P2310" s="110">
        <v>20.9</v>
      </c>
      <c r="Q2310" s="110">
        <v>50</v>
      </c>
    </row>
    <row r="2311" spans="1:17" ht="25.5" x14ac:dyDescent="0.2">
      <c r="A2311" s="108" t="s">
        <v>3166</v>
      </c>
      <c r="B2311" s="110">
        <v>572</v>
      </c>
      <c r="C2311" s="110">
        <v>159</v>
      </c>
      <c r="D2311" s="110">
        <v>27.8</v>
      </c>
      <c r="E2311" s="110">
        <v>48.4</v>
      </c>
      <c r="F2311" s="110">
        <v>39</v>
      </c>
      <c r="G2311" s="110">
        <v>6.8</v>
      </c>
      <c r="H2311" s="110">
        <v>48.7</v>
      </c>
      <c r="I2311" s="110">
        <v>130</v>
      </c>
      <c r="J2311" s="110">
        <v>22.7</v>
      </c>
      <c r="K2311" s="110">
        <v>46.9</v>
      </c>
      <c r="L2311" s="110">
        <v>145</v>
      </c>
      <c r="M2311" s="110">
        <v>25.3</v>
      </c>
      <c r="N2311" s="110">
        <v>55.9</v>
      </c>
      <c r="O2311" s="110">
        <v>99</v>
      </c>
      <c r="P2311" s="110">
        <v>17.3</v>
      </c>
      <c r="Q2311" s="110">
        <v>61.6</v>
      </c>
    </row>
    <row r="2312" spans="1:17" ht="25.5" x14ac:dyDescent="0.2">
      <c r="A2312" s="108" t="s">
        <v>3167</v>
      </c>
      <c r="B2312" s="109">
        <v>5251</v>
      </c>
      <c r="C2312" s="109">
        <v>1720</v>
      </c>
      <c r="D2312" s="110">
        <v>32.799999999999997</v>
      </c>
      <c r="E2312" s="110">
        <v>49</v>
      </c>
      <c r="F2312" s="110">
        <v>447</v>
      </c>
      <c r="G2312" s="110">
        <v>8.5</v>
      </c>
      <c r="H2312" s="110">
        <v>50.3</v>
      </c>
      <c r="I2312" s="109">
        <v>1937</v>
      </c>
      <c r="J2312" s="110">
        <v>36.9</v>
      </c>
      <c r="K2312" s="110">
        <v>48.8</v>
      </c>
      <c r="L2312" s="110">
        <v>807</v>
      </c>
      <c r="M2312" s="110">
        <v>15.4</v>
      </c>
      <c r="N2312" s="110">
        <v>49.4</v>
      </c>
      <c r="O2312" s="110">
        <v>340</v>
      </c>
      <c r="P2312" s="110">
        <v>6.5</v>
      </c>
      <c r="Q2312" s="110">
        <v>56.8</v>
      </c>
    </row>
    <row r="2313" spans="1:17" x14ac:dyDescent="0.2">
      <c r="A2313" s="108" t="s">
        <v>3168</v>
      </c>
      <c r="B2313" s="110">
        <v>751</v>
      </c>
      <c r="C2313" s="110">
        <v>176</v>
      </c>
      <c r="D2313" s="110">
        <v>23.4</v>
      </c>
      <c r="E2313" s="110">
        <v>52.8</v>
      </c>
      <c r="F2313" s="110">
        <v>34</v>
      </c>
      <c r="G2313" s="110">
        <v>4.5</v>
      </c>
      <c r="H2313" s="110">
        <v>70.599999999999994</v>
      </c>
      <c r="I2313" s="110">
        <v>150</v>
      </c>
      <c r="J2313" s="110">
        <v>20</v>
      </c>
      <c r="K2313" s="110">
        <v>52</v>
      </c>
      <c r="L2313" s="110">
        <v>179</v>
      </c>
      <c r="M2313" s="110">
        <v>23.8</v>
      </c>
      <c r="N2313" s="110">
        <v>55.3</v>
      </c>
      <c r="O2313" s="110">
        <v>212</v>
      </c>
      <c r="P2313" s="110">
        <v>28.2</v>
      </c>
      <c r="Q2313" s="110">
        <v>54.2</v>
      </c>
    </row>
    <row r="2314" spans="1:17" ht="25.5" x14ac:dyDescent="0.2">
      <c r="A2314" s="108" t="s">
        <v>3169</v>
      </c>
      <c r="B2314" s="110">
        <v>559</v>
      </c>
      <c r="C2314" s="110">
        <v>105</v>
      </c>
      <c r="D2314" s="110">
        <v>18.8</v>
      </c>
      <c r="E2314" s="110">
        <v>55.2</v>
      </c>
      <c r="F2314" s="110">
        <v>30</v>
      </c>
      <c r="G2314" s="110">
        <v>5.4</v>
      </c>
      <c r="H2314" s="110">
        <v>46.7</v>
      </c>
      <c r="I2314" s="110">
        <v>114</v>
      </c>
      <c r="J2314" s="110">
        <v>20.399999999999999</v>
      </c>
      <c r="K2314" s="110">
        <v>50</v>
      </c>
      <c r="L2314" s="110">
        <v>152</v>
      </c>
      <c r="M2314" s="110">
        <v>27.2</v>
      </c>
      <c r="N2314" s="110">
        <v>50</v>
      </c>
      <c r="O2314" s="110">
        <v>158</v>
      </c>
      <c r="P2314" s="110">
        <v>28.3</v>
      </c>
      <c r="Q2314" s="110">
        <v>65.2</v>
      </c>
    </row>
    <row r="2315" spans="1:17" ht="25.5" x14ac:dyDescent="0.2">
      <c r="A2315" s="108" t="s">
        <v>3170</v>
      </c>
      <c r="B2315" s="109">
        <v>3299</v>
      </c>
      <c r="C2315" s="110">
        <v>748</v>
      </c>
      <c r="D2315" s="110">
        <v>22.7</v>
      </c>
      <c r="E2315" s="110">
        <v>50.5</v>
      </c>
      <c r="F2315" s="110">
        <v>280</v>
      </c>
      <c r="G2315" s="110">
        <v>8.5</v>
      </c>
      <c r="H2315" s="110">
        <v>40.700000000000003</v>
      </c>
      <c r="I2315" s="110">
        <v>761</v>
      </c>
      <c r="J2315" s="110">
        <v>23.1</v>
      </c>
      <c r="K2315" s="110">
        <v>49.7</v>
      </c>
      <c r="L2315" s="110">
        <v>874</v>
      </c>
      <c r="M2315" s="110">
        <v>26.5</v>
      </c>
      <c r="N2315" s="110">
        <v>49.3</v>
      </c>
      <c r="O2315" s="110">
        <v>636</v>
      </c>
      <c r="P2315" s="110">
        <v>19.3</v>
      </c>
      <c r="Q2315" s="110">
        <v>62.9</v>
      </c>
    </row>
    <row r="2316" spans="1:17" ht="25.5" x14ac:dyDescent="0.2">
      <c r="A2316" s="108" t="s">
        <v>3171</v>
      </c>
      <c r="B2316" s="109">
        <v>2256</v>
      </c>
      <c r="C2316" s="110">
        <v>612</v>
      </c>
      <c r="D2316" s="110">
        <v>27.1</v>
      </c>
      <c r="E2316" s="110">
        <v>51.3</v>
      </c>
      <c r="F2316" s="110">
        <v>138</v>
      </c>
      <c r="G2316" s="110">
        <v>6.1</v>
      </c>
      <c r="H2316" s="110">
        <v>54.3</v>
      </c>
      <c r="I2316" s="110">
        <v>667</v>
      </c>
      <c r="J2316" s="110">
        <v>29.6</v>
      </c>
      <c r="K2316" s="110">
        <v>48.6</v>
      </c>
      <c r="L2316" s="110">
        <v>504</v>
      </c>
      <c r="M2316" s="110">
        <v>22.3</v>
      </c>
      <c r="N2316" s="110">
        <v>51.6</v>
      </c>
      <c r="O2316" s="110">
        <v>335</v>
      </c>
      <c r="P2316" s="110">
        <v>14.8</v>
      </c>
      <c r="Q2316" s="110">
        <v>59.1</v>
      </c>
    </row>
    <row r="2317" spans="1:17" ht="25.5" x14ac:dyDescent="0.2">
      <c r="A2317" s="108" t="s">
        <v>3172</v>
      </c>
      <c r="B2317" s="110">
        <v>633</v>
      </c>
      <c r="C2317" s="110">
        <v>163</v>
      </c>
      <c r="D2317" s="110">
        <v>25.8</v>
      </c>
      <c r="E2317" s="110">
        <v>48.5</v>
      </c>
      <c r="F2317" s="110">
        <v>43</v>
      </c>
      <c r="G2317" s="110">
        <v>6.8</v>
      </c>
      <c r="H2317" s="110">
        <v>48.8</v>
      </c>
      <c r="I2317" s="110">
        <v>149</v>
      </c>
      <c r="J2317" s="110">
        <v>23.5</v>
      </c>
      <c r="K2317" s="110">
        <v>50.3</v>
      </c>
      <c r="L2317" s="110">
        <v>136</v>
      </c>
      <c r="M2317" s="110">
        <v>21.5</v>
      </c>
      <c r="N2317" s="110">
        <v>41.9</v>
      </c>
      <c r="O2317" s="110">
        <v>142</v>
      </c>
      <c r="P2317" s="110">
        <v>22.4</v>
      </c>
      <c r="Q2317" s="110">
        <v>64.099999999999994</v>
      </c>
    </row>
    <row r="2318" spans="1:17" ht="25.5" x14ac:dyDescent="0.2">
      <c r="A2318" s="108" t="s">
        <v>3173</v>
      </c>
      <c r="B2318" s="110">
        <v>369</v>
      </c>
      <c r="C2318" s="110">
        <v>91</v>
      </c>
      <c r="D2318" s="110">
        <v>24.7</v>
      </c>
      <c r="E2318" s="110">
        <v>48.4</v>
      </c>
      <c r="F2318" s="110">
        <v>17</v>
      </c>
      <c r="G2318" s="110">
        <v>4.5999999999999996</v>
      </c>
      <c r="H2318" s="110">
        <v>41.2</v>
      </c>
      <c r="I2318" s="110">
        <v>67</v>
      </c>
      <c r="J2318" s="110">
        <v>18.2</v>
      </c>
      <c r="K2318" s="110">
        <v>50.7</v>
      </c>
      <c r="L2318" s="110">
        <v>104</v>
      </c>
      <c r="M2318" s="110">
        <v>28.2</v>
      </c>
      <c r="N2318" s="110">
        <v>51</v>
      </c>
      <c r="O2318" s="110">
        <v>90</v>
      </c>
      <c r="P2318" s="110">
        <v>24.4</v>
      </c>
      <c r="Q2318" s="110">
        <v>57.8</v>
      </c>
    </row>
    <row r="2319" spans="1:17" ht="25.5" x14ac:dyDescent="0.2">
      <c r="A2319" s="108" t="s">
        <v>3174</v>
      </c>
      <c r="B2319" s="110">
        <v>430</v>
      </c>
      <c r="C2319" s="110">
        <v>126</v>
      </c>
      <c r="D2319" s="110">
        <v>29.3</v>
      </c>
      <c r="E2319" s="110">
        <v>47.6</v>
      </c>
      <c r="F2319" s="110">
        <v>32</v>
      </c>
      <c r="G2319" s="110">
        <v>7.4</v>
      </c>
      <c r="H2319" s="110">
        <v>40.6</v>
      </c>
      <c r="I2319" s="110">
        <v>130</v>
      </c>
      <c r="J2319" s="110">
        <v>30.2</v>
      </c>
      <c r="K2319" s="110">
        <v>46.2</v>
      </c>
      <c r="L2319" s="110">
        <v>100</v>
      </c>
      <c r="M2319" s="110">
        <v>23.3</v>
      </c>
      <c r="N2319" s="110">
        <v>44</v>
      </c>
      <c r="O2319" s="110">
        <v>42</v>
      </c>
      <c r="P2319" s="110">
        <v>9.8000000000000007</v>
      </c>
      <c r="Q2319" s="110">
        <v>52.4</v>
      </c>
    </row>
    <row r="2320" spans="1:17" ht="25.5" x14ac:dyDescent="0.2">
      <c r="A2320" s="108" t="s">
        <v>3175</v>
      </c>
      <c r="B2320" s="110">
        <v>29</v>
      </c>
      <c r="C2320" s="110">
        <v>4</v>
      </c>
      <c r="D2320" s="110">
        <v>13.8</v>
      </c>
      <c r="E2320" s="110">
        <v>75</v>
      </c>
      <c r="F2320" s="110">
        <v>0</v>
      </c>
      <c r="G2320" s="110">
        <v>0</v>
      </c>
      <c r="H2320" s="110" t="s">
        <v>979</v>
      </c>
      <c r="I2320" s="110">
        <v>4</v>
      </c>
      <c r="J2320" s="110">
        <v>13.8</v>
      </c>
      <c r="K2320" s="110">
        <v>50</v>
      </c>
      <c r="L2320" s="110">
        <v>16</v>
      </c>
      <c r="M2320" s="110">
        <v>55.2</v>
      </c>
      <c r="N2320" s="110">
        <v>56.3</v>
      </c>
      <c r="O2320" s="110">
        <v>5</v>
      </c>
      <c r="P2320" s="110">
        <v>17.2</v>
      </c>
      <c r="Q2320" s="110">
        <v>40</v>
      </c>
    </row>
    <row r="2321" spans="1:17" ht="25.5" x14ac:dyDescent="0.2">
      <c r="A2321" s="108" t="s">
        <v>3176</v>
      </c>
      <c r="B2321" s="109">
        <v>5470</v>
      </c>
      <c r="C2321" s="109">
        <v>1861</v>
      </c>
      <c r="D2321" s="110">
        <v>34</v>
      </c>
      <c r="E2321" s="110">
        <v>49.7</v>
      </c>
      <c r="F2321" s="110">
        <v>335</v>
      </c>
      <c r="G2321" s="110">
        <v>6.1</v>
      </c>
      <c r="H2321" s="110">
        <v>45.1</v>
      </c>
      <c r="I2321" s="109">
        <v>1802</v>
      </c>
      <c r="J2321" s="110">
        <v>32.9</v>
      </c>
      <c r="K2321" s="110">
        <v>50.1</v>
      </c>
      <c r="L2321" s="109">
        <v>1141</v>
      </c>
      <c r="M2321" s="110">
        <v>20.9</v>
      </c>
      <c r="N2321" s="110">
        <v>49.4</v>
      </c>
      <c r="O2321" s="110">
        <v>331</v>
      </c>
      <c r="P2321" s="110">
        <v>6.1</v>
      </c>
      <c r="Q2321" s="110">
        <v>58</v>
      </c>
    </row>
    <row r="2322" spans="1:17" ht="25.5" x14ac:dyDescent="0.2">
      <c r="A2322" s="108" t="s">
        <v>3177</v>
      </c>
      <c r="B2322" s="110">
        <v>491</v>
      </c>
      <c r="C2322" s="110">
        <v>138</v>
      </c>
      <c r="D2322" s="110">
        <v>28.1</v>
      </c>
      <c r="E2322" s="110">
        <v>47.1</v>
      </c>
      <c r="F2322" s="110">
        <v>48</v>
      </c>
      <c r="G2322" s="110">
        <v>9.8000000000000007</v>
      </c>
      <c r="H2322" s="110">
        <v>50</v>
      </c>
      <c r="I2322" s="110">
        <v>129</v>
      </c>
      <c r="J2322" s="110">
        <v>26.3</v>
      </c>
      <c r="K2322" s="110">
        <v>48.8</v>
      </c>
      <c r="L2322" s="110">
        <v>120</v>
      </c>
      <c r="M2322" s="110">
        <v>24.4</v>
      </c>
      <c r="N2322" s="110">
        <v>48.3</v>
      </c>
      <c r="O2322" s="110">
        <v>56</v>
      </c>
      <c r="P2322" s="110">
        <v>11.4</v>
      </c>
      <c r="Q2322" s="110">
        <v>58.9</v>
      </c>
    </row>
    <row r="2323" spans="1:17" ht="25.5" x14ac:dyDescent="0.2">
      <c r="A2323" s="108" t="s">
        <v>3178</v>
      </c>
      <c r="B2323" s="110">
        <v>760</v>
      </c>
      <c r="C2323" s="110">
        <v>171</v>
      </c>
      <c r="D2323" s="110">
        <v>22.5</v>
      </c>
      <c r="E2323" s="110">
        <v>58.5</v>
      </c>
      <c r="F2323" s="110">
        <v>38</v>
      </c>
      <c r="G2323" s="110">
        <v>5</v>
      </c>
      <c r="H2323" s="110">
        <v>55.3</v>
      </c>
      <c r="I2323" s="110">
        <v>152</v>
      </c>
      <c r="J2323" s="110">
        <v>20</v>
      </c>
      <c r="K2323" s="110">
        <v>50.7</v>
      </c>
      <c r="L2323" s="110">
        <v>189</v>
      </c>
      <c r="M2323" s="110">
        <v>24.9</v>
      </c>
      <c r="N2323" s="110">
        <v>49.2</v>
      </c>
      <c r="O2323" s="110">
        <v>210</v>
      </c>
      <c r="P2323" s="110">
        <v>27.6</v>
      </c>
      <c r="Q2323" s="110">
        <v>59</v>
      </c>
    </row>
    <row r="2324" spans="1:17" ht="25.5" x14ac:dyDescent="0.2">
      <c r="A2324" s="108" t="s">
        <v>3179</v>
      </c>
      <c r="B2324" s="110">
        <v>675</v>
      </c>
      <c r="C2324" s="110">
        <v>147</v>
      </c>
      <c r="D2324" s="110">
        <v>21.8</v>
      </c>
      <c r="E2324" s="110">
        <v>54.4</v>
      </c>
      <c r="F2324" s="110">
        <v>53</v>
      </c>
      <c r="G2324" s="110">
        <v>7.9</v>
      </c>
      <c r="H2324" s="110">
        <v>50.9</v>
      </c>
      <c r="I2324" s="110">
        <v>196</v>
      </c>
      <c r="J2324" s="110">
        <v>29</v>
      </c>
      <c r="K2324" s="110">
        <v>49</v>
      </c>
      <c r="L2324" s="110">
        <v>206</v>
      </c>
      <c r="M2324" s="110">
        <v>30.5</v>
      </c>
      <c r="N2324" s="110">
        <v>48.5</v>
      </c>
      <c r="O2324" s="110">
        <v>73</v>
      </c>
      <c r="P2324" s="110">
        <v>10.8</v>
      </c>
      <c r="Q2324" s="110">
        <v>54.8</v>
      </c>
    </row>
    <row r="2325" spans="1:17" ht="25.5" x14ac:dyDescent="0.2">
      <c r="A2325" s="108" t="s">
        <v>3180</v>
      </c>
      <c r="B2325" s="109">
        <v>5931</v>
      </c>
      <c r="C2325" s="109">
        <v>1857</v>
      </c>
      <c r="D2325" s="110">
        <v>31.3</v>
      </c>
      <c r="E2325" s="110">
        <v>49.6</v>
      </c>
      <c r="F2325" s="110">
        <v>396</v>
      </c>
      <c r="G2325" s="110">
        <v>6.7</v>
      </c>
      <c r="H2325" s="110">
        <v>49.7</v>
      </c>
      <c r="I2325" s="109">
        <v>1766</v>
      </c>
      <c r="J2325" s="110">
        <v>29.8</v>
      </c>
      <c r="K2325" s="110">
        <v>50.6</v>
      </c>
      <c r="L2325" s="109">
        <v>1244</v>
      </c>
      <c r="M2325" s="110">
        <v>21</v>
      </c>
      <c r="N2325" s="110">
        <v>51.7</v>
      </c>
      <c r="O2325" s="110">
        <v>668</v>
      </c>
      <c r="P2325" s="110">
        <v>11.3</v>
      </c>
      <c r="Q2325" s="110">
        <v>58.7</v>
      </c>
    </row>
    <row r="2326" spans="1:17" ht="25.5" x14ac:dyDescent="0.2">
      <c r="A2326" s="108" t="s">
        <v>3181</v>
      </c>
      <c r="B2326" s="109">
        <v>1068</v>
      </c>
      <c r="C2326" s="110">
        <v>248</v>
      </c>
      <c r="D2326" s="110">
        <v>23.2</v>
      </c>
      <c r="E2326" s="110">
        <v>49.2</v>
      </c>
      <c r="F2326" s="110">
        <v>90</v>
      </c>
      <c r="G2326" s="110">
        <v>8.4</v>
      </c>
      <c r="H2326" s="110">
        <v>36.700000000000003</v>
      </c>
      <c r="I2326" s="110">
        <v>257</v>
      </c>
      <c r="J2326" s="110">
        <v>24.1</v>
      </c>
      <c r="K2326" s="110">
        <v>47.9</v>
      </c>
      <c r="L2326" s="110">
        <v>322</v>
      </c>
      <c r="M2326" s="110">
        <v>30.1</v>
      </c>
      <c r="N2326" s="110">
        <v>48.4</v>
      </c>
      <c r="O2326" s="110">
        <v>151</v>
      </c>
      <c r="P2326" s="110">
        <v>14.1</v>
      </c>
      <c r="Q2326" s="110">
        <v>55.6</v>
      </c>
    </row>
    <row r="2327" spans="1:17" ht="25.5" x14ac:dyDescent="0.2">
      <c r="A2327" s="108" t="s">
        <v>3182</v>
      </c>
      <c r="B2327" s="110">
        <v>262</v>
      </c>
      <c r="C2327" s="110">
        <v>62</v>
      </c>
      <c r="D2327" s="110">
        <v>23.7</v>
      </c>
      <c r="E2327" s="110">
        <v>50</v>
      </c>
      <c r="F2327" s="110">
        <v>12</v>
      </c>
      <c r="G2327" s="110">
        <v>4.5999999999999996</v>
      </c>
      <c r="H2327" s="110">
        <v>41.7</v>
      </c>
      <c r="I2327" s="110">
        <v>52</v>
      </c>
      <c r="J2327" s="110">
        <v>19.8</v>
      </c>
      <c r="K2327" s="110">
        <v>50</v>
      </c>
      <c r="L2327" s="110">
        <v>76</v>
      </c>
      <c r="M2327" s="110">
        <v>29</v>
      </c>
      <c r="N2327" s="110">
        <v>47.4</v>
      </c>
      <c r="O2327" s="110">
        <v>60</v>
      </c>
      <c r="P2327" s="110">
        <v>22.9</v>
      </c>
      <c r="Q2327" s="110">
        <v>61.7</v>
      </c>
    </row>
    <row r="2328" spans="1:17" ht="25.5" x14ac:dyDescent="0.2">
      <c r="A2328" s="108" t="s">
        <v>3183</v>
      </c>
      <c r="B2328" s="110">
        <v>456</v>
      </c>
      <c r="C2328" s="110">
        <v>99</v>
      </c>
      <c r="D2328" s="110">
        <v>21.7</v>
      </c>
      <c r="E2328" s="110">
        <v>56.6</v>
      </c>
      <c r="F2328" s="110">
        <v>25</v>
      </c>
      <c r="G2328" s="110">
        <v>5.5</v>
      </c>
      <c r="H2328" s="110">
        <v>40</v>
      </c>
      <c r="I2328" s="110">
        <v>131</v>
      </c>
      <c r="J2328" s="110">
        <v>28.7</v>
      </c>
      <c r="K2328" s="110">
        <v>48.1</v>
      </c>
      <c r="L2328" s="110">
        <v>121</v>
      </c>
      <c r="M2328" s="110">
        <v>26.5</v>
      </c>
      <c r="N2328" s="110">
        <v>46.3</v>
      </c>
      <c r="O2328" s="110">
        <v>80</v>
      </c>
      <c r="P2328" s="110">
        <v>17.5</v>
      </c>
      <c r="Q2328" s="110">
        <v>56.3</v>
      </c>
    </row>
    <row r="2329" spans="1:17" ht="25.5" x14ac:dyDescent="0.2">
      <c r="A2329" s="108" t="s">
        <v>3184</v>
      </c>
      <c r="B2329" s="110">
        <v>193</v>
      </c>
      <c r="C2329" s="110">
        <v>48</v>
      </c>
      <c r="D2329" s="110">
        <v>24.9</v>
      </c>
      <c r="E2329" s="110">
        <v>56.3</v>
      </c>
      <c r="F2329" s="110">
        <v>8</v>
      </c>
      <c r="G2329" s="110">
        <v>4.0999999999999996</v>
      </c>
      <c r="H2329" s="110">
        <v>37.5</v>
      </c>
      <c r="I2329" s="110">
        <v>34</v>
      </c>
      <c r="J2329" s="110">
        <v>17.600000000000001</v>
      </c>
      <c r="K2329" s="110">
        <v>52.9</v>
      </c>
      <c r="L2329" s="110">
        <v>70</v>
      </c>
      <c r="M2329" s="110">
        <v>36.299999999999997</v>
      </c>
      <c r="N2329" s="110">
        <v>45.7</v>
      </c>
      <c r="O2329" s="110">
        <v>33</v>
      </c>
      <c r="P2329" s="110">
        <v>17.100000000000001</v>
      </c>
      <c r="Q2329" s="110">
        <v>60.6</v>
      </c>
    </row>
    <row r="2330" spans="1:17" ht="25.5" x14ac:dyDescent="0.2">
      <c r="A2330" s="108" t="s">
        <v>3185</v>
      </c>
      <c r="B2330" s="110">
        <v>68</v>
      </c>
      <c r="C2330" s="110">
        <v>15</v>
      </c>
      <c r="D2330" s="110">
        <v>22.1</v>
      </c>
      <c r="E2330" s="110">
        <v>46.7</v>
      </c>
      <c r="F2330" s="110">
        <v>5</v>
      </c>
      <c r="G2330" s="110">
        <v>7.4</v>
      </c>
      <c r="H2330" s="110">
        <v>0</v>
      </c>
      <c r="I2330" s="110">
        <v>14</v>
      </c>
      <c r="J2330" s="110">
        <v>20.6</v>
      </c>
      <c r="K2330" s="110">
        <v>50</v>
      </c>
      <c r="L2330" s="110">
        <v>22</v>
      </c>
      <c r="M2330" s="110">
        <v>32.4</v>
      </c>
      <c r="N2330" s="110">
        <v>36.4</v>
      </c>
      <c r="O2330" s="110">
        <v>12</v>
      </c>
      <c r="P2330" s="110">
        <v>17.600000000000001</v>
      </c>
      <c r="Q2330" s="110">
        <v>50</v>
      </c>
    </row>
    <row r="2331" spans="1:17" ht="25.5" x14ac:dyDescent="0.2">
      <c r="A2331" s="108" t="s">
        <v>3186</v>
      </c>
      <c r="B2331" s="110">
        <v>292</v>
      </c>
      <c r="C2331" s="110">
        <v>59</v>
      </c>
      <c r="D2331" s="110">
        <v>20.2</v>
      </c>
      <c r="E2331" s="110">
        <v>55.9</v>
      </c>
      <c r="F2331" s="110">
        <v>25</v>
      </c>
      <c r="G2331" s="110">
        <v>8.6</v>
      </c>
      <c r="H2331" s="110">
        <v>48</v>
      </c>
      <c r="I2331" s="110">
        <v>78</v>
      </c>
      <c r="J2331" s="110">
        <v>26.7</v>
      </c>
      <c r="K2331" s="110">
        <v>39.700000000000003</v>
      </c>
      <c r="L2331" s="110">
        <v>79</v>
      </c>
      <c r="M2331" s="110">
        <v>27.1</v>
      </c>
      <c r="N2331" s="110">
        <v>43</v>
      </c>
      <c r="O2331" s="110">
        <v>51</v>
      </c>
      <c r="P2331" s="110">
        <v>17.5</v>
      </c>
      <c r="Q2331" s="110">
        <v>68.599999999999994</v>
      </c>
    </row>
    <row r="2332" spans="1:17" x14ac:dyDescent="0.2">
      <c r="A2332" s="108" t="s">
        <v>3187</v>
      </c>
      <c r="B2332" s="110">
        <v>81</v>
      </c>
      <c r="C2332" s="110">
        <v>18</v>
      </c>
      <c r="D2332" s="110">
        <v>22.2</v>
      </c>
      <c r="E2332" s="110">
        <v>50</v>
      </c>
      <c r="F2332" s="110">
        <v>2</v>
      </c>
      <c r="G2332" s="110">
        <v>2.5</v>
      </c>
      <c r="H2332" s="110">
        <v>100</v>
      </c>
      <c r="I2332" s="110">
        <v>25</v>
      </c>
      <c r="J2332" s="110">
        <v>30.9</v>
      </c>
      <c r="K2332" s="110">
        <v>36</v>
      </c>
      <c r="L2332" s="110">
        <v>27</v>
      </c>
      <c r="M2332" s="110">
        <v>33.299999999999997</v>
      </c>
      <c r="N2332" s="110">
        <v>44.4</v>
      </c>
      <c r="O2332" s="110">
        <v>9</v>
      </c>
      <c r="P2332" s="110">
        <v>11.1</v>
      </c>
      <c r="Q2332" s="110">
        <v>55.6</v>
      </c>
    </row>
    <row r="2333" spans="1:17" ht="25.5" x14ac:dyDescent="0.2">
      <c r="A2333" s="108" t="s">
        <v>3188</v>
      </c>
      <c r="B2333" s="109">
        <v>1815</v>
      </c>
      <c r="C2333" s="110">
        <v>431</v>
      </c>
      <c r="D2333" s="110">
        <v>23.7</v>
      </c>
      <c r="E2333" s="110">
        <v>47.6</v>
      </c>
      <c r="F2333" s="110">
        <v>138</v>
      </c>
      <c r="G2333" s="110">
        <v>7.6</v>
      </c>
      <c r="H2333" s="110">
        <v>52.9</v>
      </c>
      <c r="I2333" s="110">
        <v>442</v>
      </c>
      <c r="J2333" s="110">
        <v>24.4</v>
      </c>
      <c r="K2333" s="110">
        <v>46.6</v>
      </c>
      <c r="L2333" s="110">
        <v>430</v>
      </c>
      <c r="M2333" s="110">
        <v>23.7</v>
      </c>
      <c r="N2333" s="110">
        <v>49.5</v>
      </c>
      <c r="O2333" s="110">
        <v>374</v>
      </c>
      <c r="P2333" s="110">
        <v>20.6</v>
      </c>
      <c r="Q2333" s="110">
        <v>59.4</v>
      </c>
    </row>
    <row r="2334" spans="1:17" ht="25.5" x14ac:dyDescent="0.2">
      <c r="A2334" s="108" t="s">
        <v>3189</v>
      </c>
      <c r="B2334" s="110">
        <v>759</v>
      </c>
      <c r="C2334" s="110">
        <v>197</v>
      </c>
      <c r="D2334" s="110">
        <v>26</v>
      </c>
      <c r="E2334" s="110">
        <v>43.7</v>
      </c>
      <c r="F2334" s="110">
        <v>66</v>
      </c>
      <c r="G2334" s="110">
        <v>8.6999999999999993</v>
      </c>
      <c r="H2334" s="110">
        <v>50</v>
      </c>
      <c r="I2334" s="110">
        <v>160</v>
      </c>
      <c r="J2334" s="110">
        <v>21.1</v>
      </c>
      <c r="K2334" s="110">
        <v>45.6</v>
      </c>
      <c r="L2334" s="110">
        <v>201</v>
      </c>
      <c r="M2334" s="110">
        <v>26.5</v>
      </c>
      <c r="N2334" s="110">
        <v>52.7</v>
      </c>
      <c r="O2334" s="110">
        <v>135</v>
      </c>
      <c r="P2334" s="110">
        <v>17.8</v>
      </c>
      <c r="Q2334" s="110">
        <v>62.2</v>
      </c>
    </row>
    <row r="2335" spans="1:17" ht="25.5" x14ac:dyDescent="0.2">
      <c r="A2335" s="108" t="s">
        <v>3190</v>
      </c>
      <c r="B2335" s="110">
        <v>65</v>
      </c>
      <c r="C2335" s="110">
        <v>16</v>
      </c>
      <c r="D2335" s="110">
        <v>24.6</v>
      </c>
      <c r="E2335" s="110">
        <v>56.3</v>
      </c>
      <c r="F2335" s="110">
        <v>3</v>
      </c>
      <c r="G2335" s="110">
        <v>4.5999999999999996</v>
      </c>
      <c r="H2335" s="110">
        <v>33.299999999999997</v>
      </c>
      <c r="I2335" s="110">
        <v>15</v>
      </c>
      <c r="J2335" s="110">
        <v>23.1</v>
      </c>
      <c r="K2335" s="110">
        <v>53.3</v>
      </c>
      <c r="L2335" s="110">
        <v>22</v>
      </c>
      <c r="M2335" s="110">
        <v>33.799999999999997</v>
      </c>
      <c r="N2335" s="110">
        <v>36.4</v>
      </c>
      <c r="O2335" s="110">
        <v>9</v>
      </c>
      <c r="P2335" s="110">
        <v>13.8</v>
      </c>
      <c r="Q2335" s="110">
        <v>44.4</v>
      </c>
    </row>
    <row r="2336" spans="1:17" ht="38.25" x14ac:dyDescent="0.2">
      <c r="A2336" s="108" t="s">
        <v>3191</v>
      </c>
      <c r="B2336" s="110">
        <v>180</v>
      </c>
      <c r="C2336" s="110">
        <v>44</v>
      </c>
      <c r="D2336" s="110">
        <v>24.4</v>
      </c>
      <c r="E2336" s="110">
        <v>54.5</v>
      </c>
      <c r="F2336" s="110">
        <v>5</v>
      </c>
      <c r="G2336" s="110">
        <v>2.8</v>
      </c>
      <c r="H2336" s="110">
        <v>0</v>
      </c>
      <c r="I2336" s="110">
        <v>53</v>
      </c>
      <c r="J2336" s="110">
        <v>29.4</v>
      </c>
      <c r="K2336" s="110">
        <v>50.9</v>
      </c>
      <c r="L2336" s="110">
        <v>45</v>
      </c>
      <c r="M2336" s="110">
        <v>25</v>
      </c>
      <c r="N2336" s="110">
        <v>55.6</v>
      </c>
      <c r="O2336" s="110">
        <v>33</v>
      </c>
      <c r="P2336" s="110">
        <v>18.3</v>
      </c>
      <c r="Q2336" s="110">
        <v>48.5</v>
      </c>
    </row>
    <row r="2337" spans="1:17" ht="25.5" x14ac:dyDescent="0.2">
      <c r="A2337" s="108" t="s">
        <v>3192</v>
      </c>
      <c r="B2337" s="110">
        <v>501</v>
      </c>
      <c r="C2337" s="110">
        <v>86</v>
      </c>
      <c r="D2337" s="110">
        <v>17.2</v>
      </c>
      <c r="E2337" s="110">
        <v>44.2</v>
      </c>
      <c r="F2337" s="110">
        <v>43</v>
      </c>
      <c r="G2337" s="110">
        <v>8.6</v>
      </c>
      <c r="H2337" s="110">
        <v>25.6</v>
      </c>
      <c r="I2337" s="110">
        <v>94</v>
      </c>
      <c r="J2337" s="110">
        <v>18.8</v>
      </c>
      <c r="K2337" s="110">
        <v>47.9</v>
      </c>
      <c r="L2337" s="110">
        <v>147</v>
      </c>
      <c r="M2337" s="110">
        <v>29.3</v>
      </c>
      <c r="N2337" s="110">
        <v>51</v>
      </c>
      <c r="O2337" s="110">
        <v>131</v>
      </c>
      <c r="P2337" s="110">
        <v>26.1</v>
      </c>
      <c r="Q2337" s="110">
        <v>56.5</v>
      </c>
    </row>
    <row r="2338" spans="1:17" ht="25.5" x14ac:dyDescent="0.2">
      <c r="A2338" s="108" t="s">
        <v>3193</v>
      </c>
      <c r="B2338" s="110">
        <v>134</v>
      </c>
      <c r="C2338" s="110">
        <v>37</v>
      </c>
      <c r="D2338" s="110">
        <v>27.6</v>
      </c>
      <c r="E2338" s="110">
        <v>43.2</v>
      </c>
      <c r="F2338" s="110">
        <v>14</v>
      </c>
      <c r="G2338" s="110">
        <v>10.4</v>
      </c>
      <c r="H2338" s="110">
        <v>57.1</v>
      </c>
      <c r="I2338" s="110">
        <v>28</v>
      </c>
      <c r="J2338" s="110">
        <v>20.9</v>
      </c>
      <c r="K2338" s="110">
        <v>50</v>
      </c>
      <c r="L2338" s="110">
        <v>39</v>
      </c>
      <c r="M2338" s="110">
        <v>29.1</v>
      </c>
      <c r="N2338" s="110">
        <v>43.6</v>
      </c>
      <c r="O2338" s="110">
        <v>16</v>
      </c>
      <c r="P2338" s="110">
        <v>11.9</v>
      </c>
      <c r="Q2338" s="110">
        <v>56.3</v>
      </c>
    </row>
    <row r="2339" spans="1:17" ht="25.5" x14ac:dyDescent="0.2">
      <c r="A2339" s="108" t="s">
        <v>3194</v>
      </c>
      <c r="B2339" s="110">
        <v>762</v>
      </c>
      <c r="C2339" s="110">
        <v>197</v>
      </c>
      <c r="D2339" s="110">
        <v>25.9</v>
      </c>
      <c r="E2339" s="110">
        <v>52.8</v>
      </c>
      <c r="F2339" s="110">
        <v>71</v>
      </c>
      <c r="G2339" s="110">
        <v>9.3000000000000007</v>
      </c>
      <c r="H2339" s="110">
        <v>63.4</v>
      </c>
      <c r="I2339" s="110">
        <v>239</v>
      </c>
      <c r="J2339" s="110">
        <v>31.4</v>
      </c>
      <c r="K2339" s="110">
        <v>49</v>
      </c>
      <c r="L2339" s="110">
        <v>133</v>
      </c>
      <c r="M2339" s="110">
        <v>17.5</v>
      </c>
      <c r="N2339" s="110">
        <v>45.1</v>
      </c>
      <c r="O2339" s="110">
        <v>122</v>
      </c>
      <c r="P2339" s="110">
        <v>16</v>
      </c>
      <c r="Q2339" s="110">
        <v>54.9</v>
      </c>
    </row>
    <row r="2340" spans="1:17" ht="25.5" x14ac:dyDescent="0.2">
      <c r="A2340" s="108" t="s">
        <v>3195</v>
      </c>
      <c r="B2340" s="110">
        <v>12</v>
      </c>
      <c r="C2340" s="110">
        <v>0</v>
      </c>
      <c r="D2340" s="110">
        <v>0</v>
      </c>
      <c r="E2340" s="110" t="s">
        <v>979</v>
      </c>
      <c r="F2340" s="110">
        <v>2</v>
      </c>
      <c r="G2340" s="110">
        <v>16.7</v>
      </c>
      <c r="H2340" s="110">
        <v>50</v>
      </c>
      <c r="I2340" s="110">
        <v>0</v>
      </c>
      <c r="J2340" s="110">
        <v>0</v>
      </c>
      <c r="K2340" s="110" t="s">
        <v>979</v>
      </c>
      <c r="L2340" s="110">
        <v>8</v>
      </c>
      <c r="M2340" s="110">
        <v>66.7</v>
      </c>
      <c r="N2340" s="110">
        <v>50</v>
      </c>
      <c r="O2340" s="110">
        <v>2</v>
      </c>
      <c r="P2340" s="110">
        <v>16.7</v>
      </c>
      <c r="Q2340" s="110">
        <v>50</v>
      </c>
    </row>
    <row r="2341" spans="1:17" ht="25.5" x14ac:dyDescent="0.2">
      <c r="A2341" s="108" t="s">
        <v>3196</v>
      </c>
      <c r="B2341" s="110">
        <v>161</v>
      </c>
      <c r="C2341" s="110">
        <v>47</v>
      </c>
      <c r="D2341" s="110">
        <v>29.2</v>
      </c>
      <c r="E2341" s="110">
        <v>36.200000000000003</v>
      </c>
      <c r="F2341" s="110">
        <v>13</v>
      </c>
      <c r="G2341" s="110">
        <v>8.1</v>
      </c>
      <c r="H2341" s="110">
        <v>61.5</v>
      </c>
      <c r="I2341" s="110">
        <v>47</v>
      </c>
      <c r="J2341" s="110">
        <v>29.2</v>
      </c>
      <c r="K2341" s="110">
        <v>40.4</v>
      </c>
      <c r="L2341" s="110">
        <v>36</v>
      </c>
      <c r="M2341" s="110">
        <v>22.4</v>
      </c>
      <c r="N2341" s="110">
        <v>50</v>
      </c>
      <c r="O2341" s="110">
        <v>18</v>
      </c>
      <c r="P2341" s="110">
        <v>11.2</v>
      </c>
      <c r="Q2341" s="110">
        <v>55.6</v>
      </c>
    </row>
    <row r="2342" spans="1:17" ht="25.5" x14ac:dyDescent="0.2">
      <c r="A2342" s="108" t="s">
        <v>3197</v>
      </c>
      <c r="B2342" s="110">
        <v>169</v>
      </c>
      <c r="C2342" s="110">
        <v>38</v>
      </c>
      <c r="D2342" s="110">
        <v>22.5</v>
      </c>
      <c r="E2342" s="110">
        <v>44.7</v>
      </c>
      <c r="F2342" s="110">
        <v>15</v>
      </c>
      <c r="G2342" s="110">
        <v>8.9</v>
      </c>
      <c r="H2342" s="110">
        <v>60</v>
      </c>
      <c r="I2342" s="110">
        <v>41</v>
      </c>
      <c r="J2342" s="110">
        <v>24.3</v>
      </c>
      <c r="K2342" s="110">
        <v>53.7</v>
      </c>
      <c r="L2342" s="110">
        <v>56</v>
      </c>
      <c r="M2342" s="110">
        <v>33.1</v>
      </c>
      <c r="N2342" s="110">
        <v>41.1</v>
      </c>
      <c r="O2342" s="110">
        <v>19</v>
      </c>
      <c r="P2342" s="110">
        <v>11.2</v>
      </c>
      <c r="Q2342" s="110">
        <v>52.6</v>
      </c>
    </row>
    <row r="2343" spans="1:17" ht="38.25" x14ac:dyDescent="0.2">
      <c r="A2343" s="108" t="s">
        <v>3198</v>
      </c>
      <c r="B2343" s="109">
        <v>4830</v>
      </c>
      <c r="C2343" s="109">
        <v>1133</v>
      </c>
      <c r="D2343" s="110">
        <v>23.5</v>
      </c>
      <c r="E2343" s="110">
        <v>50.1</v>
      </c>
      <c r="F2343" s="110">
        <v>326</v>
      </c>
      <c r="G2343" s="110">
        <v>6.7</v>
      </c>
      <c r="H2343" s="110">
        <v>47.5</v>
      </c>
      <c r="I2343" s="109">
        <v>1098</v>
      </c>
      <c r="J2343" s="110">
        <v>22.7</v>
      </c>
      <c r="K2343" s="110">
        <v>51.2</v>
      </c>
      <c r="L2343" s="109">
        <v>1473</v>
      </c>
      <c r="M2343" s="110">
        <v>30.5</v>
      </c>
      <c r="N2343" s="110">
        <v>52.7</v>
      </c>
      <c r="O2343" s="110">
        <v>800</v>
      </c>
      <c r="P2343" s="110">
        <v>16.600000000000001</v>
      </c>
      <c r="Q2343" s="110">
        <v>58.3</v>
      </c>
    </row>
    <row r="2344" spans="1:17" ht="38.25" x14ac:dyDescent="0.2">
      <c r="A2344" s="108" t="s">
        <v>3199</v>
      </c>
      <c r="B2344" s="110">
        <v>665</v>
      </c>
      <c r="C2344" s="110">
        <v>163</v>
      </c>
      <c r="D2344" s="110">
        <v>24.5</v>
      </c>
      <c r="E2344" s="110">
        <v>47.2</v>
      </c>
      <c r="F2344" s="110">
        <v>47</v>
      </c>
      <c r="G2344" s="110">
        <v>7.1</v>
      </c>
      <c r="H2344" s="110">
        <v>40.4</v>
      </c>
      <c r="I2344" s="110">
        <v>143</v>
      </c>
      <c r="J2344" s="110">
        <v>21.5</v>
      </c>
      <c r="K2344" s="110">
        <v>50.3</v>
      </c>
      <c r="L2344" s="110">
        <v>187</v>
      </c>
      <c r="M2344" s="110">
        <v>28.1</v>
      </c>
      <c r="N2344" s="110">
        <v>51.3</v>
      </c>
      <c r="O2344" s="110">
        <v>125</v>
      </c>
      <c r="P2344" s="110">
        <v>18.8</v>
      </c>
      <c r="Q2344" s="110">
        <v>58.4</v>
      </c>
    </row>
    <row r="2345" spans="1:17" ht="25.5" x14ac:dyDescent="0.2">
      <c r="A2345" s="108" t="s">
        <v>3200</v>
      </c>
      <c r="B2345" s="110">
        <v>87</v>
      </c>
      <c r="C2345" s="110">
        <v>17</v>
      </c>
      <c r="D2345" s="110">
        <v>19.5</v>
      </c>
      <c r="E2345" s="110">
        <v>47.1</v>
      </c>
      <c r="F2345" s="110">
        <v>7</v>
      </c>
      <c r="G2345" s="110">
        <v>8</v>
      </c>
      <c r="H2345" s="110">
        <v>28.6</v>
      </c>
      <c r="I2345" s="110">
        <v>23</v>
      </c>
      <c r="J2345" s="110">
        <v>26.4</v>
      </c>
      <c r="K2345" s="110">
        <v>47.8</v>
      </c>
      <c r="L2345" s="110">
        <v>23</v>
      </c>
      <c r="M2345" s="110">
        <v>26.4</v>
      </c>
      <c r="N2345" s="110">
        <v>34.799999999999997</v>
      </c>
      <c r="O2345" s="110">
        <v>17</v>
      </c>
      <c r="P2345" s="110">
        <v>19.5</v>
      </c>
      <c r="Q2345" s="110">
        <v>41.2</v>
      </c>
    </row>
    <row r="2346" spans="1:17" ht="25.5" x14ac:dyDescent="0.2">
      <c r="A2346" s="108" t="s">
        <v>3201</v>
      </c>
      <c r="B2346" s="110">
        <v>504</v>
      </c>
      <c r="C2346" s="110">
        <v>136</v>
      </c>
      <c r="D2346" s="110">
        <v>27</v>
      </c>
      <c r="E2346" s="110">
        <v>47.1</v>
      </c>
      <c r="F2346" s="110">
        <v>32</v>
      </c>
      <c r="G2346" s="110">
        <v>6.3</v>
      </c>
      <c r="H2346" s="110">
        <v>50</v>
      </c>
      <c r="I2346" s="110">
        <v>129</v>
      </c>
      <c r="J2346" s="110">
        <v>25.6</v>
      </c>
      <c r="K2346" s="110">
        <v>51.9</v>
      </c>
      <c r="L2346" s="110">
        <v>133</v>
      </c>
      <c r="M2346" s="110">
        <v>26.4</v>
      </c>
      <c r="N2346" s="110">
        <v>48.1</v>
      </c>
      <c r="O2346" s="110">
        <v>74</v>
      </c>
      <c r="P2346" s="110">
        <v>14.7</v>
      </c>
      <c r="Q2346" s="110">
        <v>59.5</v>
      </c>
    </row>
    <row r="2347" spans="1:17" ht="38.25" x14ac:dyDescent="0.2">
      <c r="A2347" s="108" t="s">
        <v>3202</v>
      </c>
      <c r="B2347" s="110">
        <v>683</v>
      </c>
      <c r="C2347" s="110">
        <v>144</v>
      </c>
      <c r="D2347" s="110">
        <v>21.1</v>
      </c>
      <c r="E2347" s="110">
        <v>44.4</v>
      </c>
      <c r="F2347" s="110">
        <v>43</v>
      </c>
      <c r="G2347" s="110">
        <v>6.3</v>
      </c>
      <c r="H2347" s="110">
        <v>44.2</v>
      </c>
      <c r="I2347" s="110">
        <v>134</v>
      </c>
      <c r="J2347" s="110">
        <v>19.600000000000001</v>
      </c>
      <c r="K2347" s="110">
        <v>45.5</v>
      </c>
      <c r="L2347" s="110">
        <v>170</v>
      </c>
      <c r="M2347" s="110">
        <v>24.9</v>
      </c>
      <c r="N2347" s="110">
        <v>52.9</v>
      </c>
      <c r="O2347" s="110">
        <v>192</v>
      </c>
      <c r="P2347" s="110">
        <v>28.1</v>
      </c>
      <c r="Q2347" s="110">
        <v>60.4</v>
      </c>
    </row>
    <row r="2348" spans="1:17" ht="38.25" x14ac:dyDescent="0.2">
      <c r="A2348" s="108" t="s">
        <v>3203</v>
      </c>
      <c r="B2348" s="110">
        <v>229</v>
      </c>
      <c r="C2348" s="110">
        <v>52</v>
      </c>
      <c r="D2348" s="110">
        <v>22.7</v>
      </c>
      <c r="E2348" s="110">
        <v>40.4</v>
      </c>
      <c r="F2348" s="110">
        <v>12</v>
      </c>
      <c r="G2348" s="110">
        <v>5.2</v>
      </c>
      <c r="H2348" s="110">
        <v>33.299999999999997</v>
      </c>
      <c r="I2348" s="110">
        <v>36</v>
      </c>
      <c r="J2348" s="110">
        <v>15.7</v>
      </c>
      <c r="K2348" s="110">
        <v>50</v>
      </c>
      <c r="L2348" s="110">
        <v>87</v>
      </c>
      <c r="M2348" s="110">
        <v>38</v>
      </c>
      <c r="N2348" s="110">
        <v>44.8</v>
      </c>
      <c r="O2348" s="110">
        <v>42</v>
      </c>
      <c r="P2348" s="110">
        <v>18.3</v>
      </c>
      <c r="Q2348" s="110">
        <v>42.9</v>
      </c>
    </row>
    <row r="2349" spans="1:17" ht="25.5" x14ac:dyDescent="0.2">
      <c r="A2349" s="108" t="s">
        <v>3204</v>
      </c>
      <c r="B2349" s="109">
        <v>5063</v>
      </c>
      <c r="C2349" s="109">
        <v>1023</v>
      </c>
      <c r="D2349" s="110">
        <v>20.2</v>
      </c>
      <c r="E2349" s="110">
        <v>49.9</v>
      </c>
      <c r="F2349" s="110">
        <v>341</v>
      </c>
      <c r="G2349" s="110">
        <v>6.7</v>
      </c>
      <c r="H2349" s="110">
        <v>48.4</v>
      </c>
      <c r="I2349" s="109">
        <v>1101</v>
      </c>
      <c r="J2349" s="110">
        <v>21.7</v>
      </c>
      <c r="K2349" s="110">
        <v>50.8</v>
      </c>
      <c r="L2349" s="109">
        <v>1398</v>
      </c>
      <c r="M2349" s="110">
        <v>27.6</v>
      </c>
      <c r="N2349" s="110">
        <v>50.9</v>
      </c>
      <c r="O2349" s="109">
        <v>1200</v>
      </c>
      <c r="P2349" s="110">
        <v>23.7</v>
      </c>
      <c r="Q2349" s="110">
        <v>56.8</v>
      </c>
    </row>
    <row r="2350" spans="1:17" ht="38.25" x14ac:dyDescent="0.2">
      <c r="A2350" s="108" t="s">
        <v>3205</v>
      </c>
      <c r="B2350" s="109">
        <v>2549</v>
      </c>
      <c r="C2350" s="110">
        <v>683</v>
      </c>
      <c r="D2350" s="110">
        <v>26.8</v>
      </c>
      <c r="E2350" s="110">
        <v>51.1</v>
      </c>
      <c r="F2350" s="110">
        <v>167</v>
      </c>
      <c r="G2350" s="110">
        <v>6.6</v>
      </c>
      <c r="H2350" s="110">
        <v>52.7</v>
      </c>
      <c r="I2350" s="110">
        <v>713</v>
      </c>
      <c r="J2350" s="110">
        <v>28</v>
      </c>
      <c r="K2350" s="110">
        <v>50.5</v>
      </c>
      <c r="L2350" s="110">
        <v>641</v>
      </c>
      <c r="M2350" s="110">
        <v>25.1</v>
      </c>
      <c r="N2350" s="110">
        <v>52</v>
      </c>
      <c r="O2350" s="110">
        <v>345</v>
      </c>
      <c r="P2350" s="110">
        <v>13.5</v>
      </c>
      <c r="Q2350" s="110">
        <v>57.7</v>
      </c>
    </row>
    <row r="2351" spans="1:17" ht="38.25" x14ac:dyDescent="0.2">
      <c r="A2351" s="108" t="s">
        <v>3206</v>
      </c>
      <c r="B2351" s="109">
        <v>8069</v>
      </c>
      <c r="C2351" s="109">
        <v>2189</v>
      </c>
      <c r="D2351" s="110">
        <v>27.1</v>
      </c>
      <c r="E2351" s="110">
        <v>49.4</v>
      </c>
      <c r="F2351" s="110">
        <v>516</v>
      </c>
      <c r="G2351" s="110">
        <v>6.4</v>
      </c>
      <c r="H2351" s="110">
        <v>49.2</v>
      </c>
      <c r="I2351" s="109">
        <v>1681</v>
      </c>
      <c r="J2351" s="110">
        <v>20.8</v>
      </c>
      <c r="K2351" s="110">
        <v>50.2</v>
      </c>
      <c r="L2351" s="109">
        <v>2797</v>
      </c>
      <c r="M2351" s="110">
        <v>34.700000000000003</v>
      </c>
      <c r="N2351" s="110">
        <v>50.2</v>
      </c>
      <c r="O2351" s="110">
        <v>886</v>
      </c>
      <c r="P2351" s="110">
        <v>11</v>
      </c>
      <c r="Q2351" s="110">
        <v>49.1</v>
      </c>
    </row>
    <row r="2352" spans="1:17" ht="38.25" x14ac:dyDescent="0.2">
      <c r="A2352" s="108" t="s">
        <v>3207</v>
      </c>
      <c r="B2352" s="110">
        <v>230</v>
      </c>
      <c r="C2352" s="110">
        <v>49</v>
      </c>
      <c r="D2352" s="110">
        <v>21.3</v>
      </c>
      <c r="E2352" s="110">
        <v>42.9</v>
      </c>
      <c r="F2352" s="110">
        <v>10</v>
      </c>
      <c r="G2352" s="110">
        <v>4.3</v>
      </c>
      <c r="H2352" s="110">
        <v>70</v>
      </c>
      <c r="I2352" s="110">
        <v>46</v>
      </c>
      <c r="J2352" s="110">
        <v>20</v>
      </c>
      <c r="K2352" s="110">
        <v>39.1</v>
      </c>
      <c r="L2352" s="110">
        <v>72</v>
      </c>
      <c r="M2352" s="110">
        <v>31.3</v>
      </c>
      <c r="N2352" s="110">
        <v>45.8</v>
      </c>
      <c r="O2352" s="110">
        <v>53</v>
      </c>
      <c r="P2352" s="110">
        <v>23</v>
      </c>
      <c r="Q2352" s="110">
        <v>50.9</v>
      </c>
    </row>
    <row r="2353" spans="1:17" ht="38.25" x14ac:dyDescent="0.2">
      <c r="A2353" s="108" t="s">
        <v>3208</v>
      </c>
      <c r="B2353" s="110">
        <v>103</v>
      </c>
      <c r="C2353" s="110">
        <v>25</v>
      </c>
      <c r="D2353" s="110">
        <v>24.3</v>
      </c>
      <c r="E2353" s="110">
        <v>44</v>
      </c>
      <c r="F2353" s="110">
        <v>7</v>
      </c>
      <c r="G2353" s="110">
        <v>6.8</v>
      </c>
      <c r="H2353" s="110">
        <v>57.1</v>
      </c>
      <c r="I2353" s="110">
        <v>33</v>
      </c>
      <c r="J2353" s="110">
        <v>32</v>
      </c>
      <c r="K2353" s="110">
        <v>42.4</v>
      </c>
      <c r="L2353" s="110">
        <v>25</v>
      </c>
      <c r="M2353" s="110">
        <v>24.3</v>
      </c>
      <c r="N2353" s="110">
        <v>40</v>
      </c>
      <c r="O2353" s="110">
        <v>13</v>
      </c>
      <c r="P2353" s="110">
        <v>12.6</v>
      </c>
      <c r="Q2353" s="110">
        <v>61.5</v>
      </c>
    </row>
    <row r="2354" spans="1:17" ht="38.25" x14ac:dyDescent="0.2">
      <c r="A2354" s="108" t="s">
        <v>3209</v>
      </c>
      <c r="B2354" s="110">
        <v>238</v>
      </c>
      <c r="C2354" s="110">
        <v>45</v>
      </c>
      <c r="D2354" s="110">
        <v>18.899999999999999</v>
      </c>
      <c r="E2354" s="110">
        <v>40</v>
      </c>
      <c r="F2354" s="110">
        <v>24</v>
      </c>
      <c r="G2354" s="110">
        <v>10.1</v>
      </c>
      <c r="H2354" s="110">
        <v>54.2</v>
      </c>
      <c r="I2354" s="110">
        <v>42</v>
      </c>
      <c r="J2354" s="110">
        <v>17.600000000000001</v>
      </c>
      <c r="K2354" s="110">
        <v>40.5</v>
      </c>
      <c r="L2354" s="110">
        <v>67</v>
      </c>
      <c r="M2354" s="110">
        <v>28.2</v>
      </c>
      <c r="N2354" s="110">
        <v>49.3</v>
      </c>
      <c r="O2354" s="110">
        <v>60</v>
      </c>
      <c r="P2354" s="110">
        <v>25.2</v>
      </c>
      <c r="Q2354" s="110">
        <v>55</v>
      </c>
    </row>
    <row r="2355" spans="1:17" ht="25.5" x14ac:dyDescent="0.2">
      <c r="A2355" s="108" t="s">
        <v>3210</v>
      </c>
      <c r="B2355" s="110">
        <v>783</v>
      </c>
      <c r="C2355" s="110">
        <v>224</v>
      </c>
      <c r="D2355" s="110">
        <v>28.6</v>
      </c>
      <c r="E2355" s="110">
        <v>49.1</v>
      </c>
      <c r="F2355" s="110">
        <v>55</v>
      </c>
      <c r="G2355" s="110">
        <v>7</v>
      </c>
      <c r="H2355" s="110">
        <v>49.1</v>
      </c>
      <c r="I2355" s="110">
        <v>208</v>
      </c>
      <c r="J2355" s="110">
        <v>26.6</v>
      </c>
      <c r="K2355" s="110">
        <v>49</v>
      </c>
      <c r="L2355" s="110">
        <v>195</v>
      </c>
      <c r="M2355" s="110">
        <v>24.9</v>
      </c>
      <c r="N2355" s="110">
        <v>51.3</v>
      </c>
      <c r="O2355" s="110">
        <v>101</v>
      </c>
      <c r="P2355" s="110">
        <v>12.9</v>
      </c>
      <c r="Q2355" s="110">
        <v>56.4</v>
      </c>
    </row>
    <row r="2356" spans="1:17" ht="38.25" x14ac:dyDescent="0.2">
      <c r="A2356" s="108" t="s">
        <v>3211</v>
      </c>
      <c r="B2356" s="109">
        <v>1004</v>
      </c>
      <c r="C2356" s="110">
        <v>175</v>
      </c>
      <c r="D2356" s="110">
        <v>17.399999999999999</v>
      </c>
      <c r="E2356" s="110">
        <v>52</v>
      </c>
      <c r="F2356" s="110">
        <v>31</v>
      </c>
      <c r="G2356" s="110">
        <v>3.1</v>
      </c>
      <c r="H2356" s="110">
        <v>22.6</v>
      </c>
      <c r="I2356" s="110">
        <v>195</v>
      </c>
      <c r="J2356" s="110">
        <v>19.399999999999999</v>
      </c>
      <c r="K2356" s="110">
        <v>46.7</v>
      </c>
      <c r="L2356" s="110">
        <v>363</v>
      </c>
      <c r="M2356" s="110">
        <v>36.200000000000003</v>
      </c>
      <c r="N2356" s="110">
        <v>48.2</v>
      </c>
      <c r="O2356" s="110">
        <v>240</v>
      </c>
      <c r="P2356" s="110">
        <v>23.9</v>
      </c>
      <c r="Q2356" s="110">
        <v>46.3</v>
      </c>
    </row>
    <row r="2357" spans="1:17" ht="51" x14ac:dyDescent="0.2">
      <c r="A2357" s="108" t="s">
        <v>3212</v>
      </c>
      <c r="B2357" s="109">
        <v>1051</v>
      </c>
      <c r="C2357" s="110">
        <v>213</v>
      </c>
      <c r="D2357" s="110">
        <v>20.3</v>
      </c>
      <c r="E2357" s="110">
        <v>48.4</v>
      </c>
      <c r="F2357" s="110">
        <v>68</v>
      </c>
      <c r="G2357" s="110">
        <v>6.5</v>
      </c>
      <c r="H2357" s="110">
        <v>58.8</v>
      </c>
      <c r="I2357" s="110">
        <v>265</v>
      </c>
      <c r="J2357" s="110">
        <v>25.2</v>
      </c>
      <c r="K2357" s="110">
        <v>43.8</v>
      </c>
      <c r="L2357" s="110">
        <v>379</v>
      </c>
      <c r="M2357" s="110">
        <v>36.1</v>
      </c>
      <c r="N2357" s="110">
        <v>50.1</v>
      </c>
      <c r="O2357" s="110">
        <v>126</v>
      </c>
      <c r="P2357" s="110">
        <v>12</v>
      </c>
      <c r="Q2357" s="110">
        <v>57.1</v>
      </c>
    </row>
    <row r="2358" spans="1:17" ht="38.25" x14ac:dyDescent="0.2">
      <c r="A2358" s="108" t="s">
        <v>3213</v>
      </c>
      <c r="B2358" s="110">
        <v>251</v>
      </c>
      <c r="C2358" s="110">
        <v>42</v>
      </c>
      <c r="D2358" s="110">
        <v>16.7</v>
      </c>
      <c r="E2358" s="110">
        <v>38.1</v>
      </c>
      <c r="F2358" s="110">
        <v>12</v>
      </c>
      <c r="G2358" s="110">
        <v>4.8</v>
      </c>
      <c r="H2358" s="110">
        <v>33.299999999999997</v>
      </c>
      <c r="I2358" s="110">
        <v>48</v>
      </c>
      <c r="J2358" s="110">
        <v>19.100000000000001</v>
      </c>
      <c r="K2358" s="110">
        <v>41.7</v>
      </c>
      <c r="L2358" s="110">
        <v>88</v>
      </c>
      <c r="M2358" s="110">
        <v>35.1</v>
      </c>
      <c r="N2358" s="110">
        <v>50</v>
      </c>
      <c r="O2358" s="110">
        <v>61</v>
      </c>
      <c r="P2358" s="110">
        <v>24.3</v>
      </c>
      <c r="Q2358" s="110">
        <v>57.4</v>
      </c>
    </row>
    <row r="2359" spans="1:17" ht="25.5" x14ac:dyDescent="0.2">
      <c r="A2359" s="108" t="s">
        <v>3214</v>
      </c>
      <c r="B2359" s="109">
        <v>1694</v>
      </c>
      <c r="C2359" s="110">
        <v>380</v>
      </c>
      <c r="D2359" s="110">
        <v>22.4</v>
      </c>
      <c r="E2359" s="110">
        <v>50.8</v>
      </c>
      <c r="F2359" s="110">
        <v>127</v>
      </c>
      <c r="G2359" s="110">
        <v>7.5</v>
      </c>
      <c r="H2359" s="110">
        <v>49.6</v>
      </c>
      <c r="I2359" s="110">
        <v>400</v>
      </c>
      <c r="J2359" s="110">
        <v>23.6</v>
      </c>
      <c r="K2359" s="110">
        <v>50.3</v>
      </c>
      <c r="L2359" s="110">
        <v>412</v>
      </c>
      <c r="M2359" s="110">
        <v>24.3</v>
      </c>
      <c r="N2359" s="110">
        <v>51.9</v>
      </c>
      <c r="O2359" s="110">
        <v>375</v>
      </c>
      <c r="P2359" s="110">
        <v>22.1</v>
      </c>
      <c r="Q2359" s="110">
        <v>63.2</v>
      </c>
    </row>
    <row r="2360" spans="1:17" ht="38.25" x14ac:dyDescent="0.2">
      <c r="A2360" s="108" t="s">
        <v>3215</v>
      </c>
      <c r="B2360" s="110">
        <v>311</v>
      </c>
      <c r="C2360" s="110">
        <v>71</v>
      </c>
      <c r="D2360" s="110">
        <v>22.8</v>
      </c>
      <c r="E2360" s="110">
        <v>47.9</v>
      </c>
      <c r="F2360" s="110">
        <v>17</v>
      </c>
      <c r="G2360" s="110">
        <v>5.5</v>
      </c>
      <c r="H2360" s="110">
        <v>41.2</v>
      </c>
      <c r="I2360" s="110">
        <v>61</v>
      </c>
      <c r="J2360" s="110">
        <v>19.600000000000001</v>
      </c>
      <c r="K2360" s="110">
        <v>52.5</v>
      </c>
      <c r="L2360" s="110">
        <v>132</v>
      </c>
      <c r="M2360" s="110">
        <v>42.4</v>
      </c>
      <c r="N2360" s="110">
        <v>50.8</v>
      </c>
      <c r="O2360" s="110">
        <v>30</v>
      </c>
      <c r="P2360" s="110">
        <v>9.6</v>
      </c>
      <c r="Q2360" s="110">
        <v>50</v>
      </c>
    </row>
    <row r="2361" spans="1:17" ht="25.5" x14ac:dyDescent="0.2">
      <c r="A2361" s="108" t="s">
        <v>3216</v>
      </c>
      <c r="B2361" s="109">
        <v>1796</v>
      </c>
      <c r="C2361" s="110">
        <v>410</v>
      </c>
      <c r="D2361" s="110">
        <v>22.8</v>
      </c>
      <c r="E2361" s="110">
        <v>45.9</v>
      </c>
      <c r="F2361" s="110">
        <v>118</v>
      </c>
      <c r="G2361" s="110">
        <v>6.6</v>
      </c>
      <c r="H2361" s="110">
        <v>47.5</v>
      </c>
      <c r="I2361" s="110">
        <v>377</v>
      </c>
      <c r="J2361" s="110">
        <v>21</v>
      </c>
      <c r="K2361" s="110">
        <v>50.4</v>
      </c>
      <c r="L2361" s="110">
        <v>688</v>
      </c>
      <c r="M2361" s="110">
        <v>38.299999999999997</v>
      </c>
      <c r="N2361" s="110">
        <v>49.9</v>
      </c>
      <c r="O2361" s="110">
        <v>203</v>
      </c>
      <c r="P2361" s="110">
        <v>11.3</v>
      </c>
      <c r="Q2361" s="110">
        <v>49.3</v>
      </c>
    </row>
    <row r="2362" spans="1:17" ht="25.5" x14ac:dyDescent="0.2">
      <c r="A2362" s="108" t="s">
        <v>3217</v>
      </c>
      <c r="B2362" s="109">
        <v>55954</v>
      </c>
      <c r="C2362" s="109">
        <v>17800</v>
      </c>
      <c r="D2362" s="110">
        <v>31.8</v>
      </c>
      <c r="E2362" s="110">
        <v>48.7</v>
      </c>
      <c r="F2362" s="109">
        <v>3736</v>
      </c>
      <c r="G2362" s="110">
        <v>6.7</v>
      </c>
      <c r="H2362" s="110">
        <v>46.8</v>
      </c>
      <c r="I2362" s="109">
        <v>16068</v>
      </c>
      <c r="J2362" s="110">
        <v>28.7</v>
      </c>
      <c r="K2362" s="110">
        <v>51.7</v>
      </c>
      <c r="L2362" s="109">
        <v>15123</v>
      </c>
      <c r="M2362" s="110">
        <v>27</v>
      </c>
      <c r="N2362" s="110">
        <v>49.3</v>
      </c>
      <c r="O2362" s="109">
        <v>3227</v>
      </c>
      <c r="P2362" s="110">
        <v>5.8</v>
      </c>
      <c r="Q2362" s="110">
        <v>53.9</v>
      </c>
    </row>
    <row r="2363" spans="1:17" ht="25.5" x14ac:dyDescent="0.2">
      <c r="A2363" s="108" t="s">
        <v>3218</v>
      </c>
      <c r="B2363" s="110">
        <v>824</v>
      </c>
      <c r="C2363" s="110">
        <v>173</v>
      </c>
      <c r="D2363" s="110">
        <v>21</v>
      </c>
      <c r="E2363" s="110">
        <v>48</v>
      </c>
      <c r="F2363" s="110">
        <v>38</v>
      </c>
      <c r="G2363" s="110">
        <v>4.5999999999999996</v>
      </c>
      <c r="H2363" s="110">
        <v>39.5</v>
      </c>
      <c r="I2363" s="110">
        <v>159</v>
      </c>
      <c r="J2363" s="110">
        <v>19.3</v>
      </c>
      <c r="K2363" s="110">
        <v>50.3</v>
      </c>
      <c r="L2363" s="110">
        <v>182</v>
      </c>
      <c r="M2363" s="110">
        <v>22.1</v>
      </c>
      <c r="N2363" s="110">
        <v>52.2</v>
      </c>
      <c r="O2363" s="110">
        <v>272</v>
      </c>
      <c r="P2363" s="110">
        <v>33</v>
      </c>
      <c r="Q2363" s="110">
        <v>62.9</v>
      </c>
    </row>
    <row r="2364" spans="1:17" ht="25.5" x14ac:dyDescent="0.2">
      <c r="A2364" s="108" t="s">
        <v>3219</v>
      </c>
      <c r="B2364" s="110">
        <v>340</v>
      </c>
      <c r="C2364" s="110">
        <v>69</v>
      </c>
      <c r="D2364" s="110">
        <v>20.3</v>
      </c>
      <c r="E2364" s="110">
        <v>62.3</v>
      </c>
      <c r="F2364" s="110">
        <v>30</v>
      </c>
      <c r="G2364" s="110">
        <v>8.8000000000000007</v>
      </c>
      <c r="H2364" s="110">
        <v>40</v>
      </c>
      <c r="I2364" s="110">
        <v>57</v>
      </c>
      <c r="J2364" s="110">
        <v>16.8</v>
      </c>
      <c r="K2364" s="110">
        <v>45.6</v>
      </c>
      <c r="L2364" s="110">
        <v>105</v>
      </c>
      <c r="M2364" s="110">
        <v>30.9</v>
      </c>
      <c r="N2364" s="110">
        <v>50.5</v>
      </c>
      <c r="O2364" s="110">
        <v>79</v>
      </c>
      <c r="P2364" s="110">
        <v>23.2</v>
      </c>
      <c r="Q2364" s="110">
        <v>58.2</v>
      </c>
    </row>
    <row r="2365" spans="1:17" ht="25.5" x14ac:dyDescent="0.2">
      <c r="A2365" s="108" t="s">
        <v>3220</v>
      </c>
      <c r="B2365" s="110">
        <v>686</v>
      </c>
      <c r="C2365" s="110">
        <v>196</v>
      </c>
      <c r="D2365" s="110">
        <v>28.6</v>
      </c>
      <c r="E2365" s="110">
        <v>51</v>
      </c>
      <c r="F2365" s="110">
        <v>51</v>
      </c>
      <c r="G2365" s="110">
        <v>7.4</v>
      </c>
      <c r="H2365" s="110">
        <v>47.1</v>
      </c>
      <c r="I2365" s="110">
        <v>193</v>
      </c>
      <c r="J2365" s="110">
        <v>28.1</v>
      </c>
      <c r="K2365" s="110">
        <v>50.8</v>
      </c>
      <c r="L2365" s="110">
        <v>188</v>
      </c>
      <c r="M2365" s="110">
        <v>27.4</v>
      </c>
      <c r="N2365" s="110">
        <v>40.4</v>
      </c>
      <c r="O2365" s="110">
        <v>58</v>
      </c>
      <c r="P2365" s="110">
        <v>8.5</v>
      </c>
      <c r="Q2365" s="110">
        <v>62.1</v>
      </c>
    </row>
    <row r="2366" spans="1:17" ht="25.5" x14ac:dyDescent="0.2">
      <c r="A2366" s="108" t="s">
        <v>3221</v>
      </c>
      <c r="B2366" s="110">
        <v>754</v>
      </c>
      <c r="C2366" s="110">
        <v>137</v>
      </c>
      <c r="D2366" s="110">
        <v>18.2</v>
      </c>
      <c r="E2366" s="110">
        <v>43.8</v>
      </c>
      <c r="F2366" s="110">
        <v>38</v>
      </c>
      <c r="G2366" s="110">
        <v>5</v>
      </c>
      <c r="H2366" s="110">
        <v>36.799999999999997</v>
      </c>
      <c r="I2366" s="110">
        <v>145</v>
      </c>
      <c r="J2366" s="110">
        <v>19.2</v>
      </c>
      <c r="K2366" s="110">
        <v>49.7</v>
      </c>
      <c r="L2366" s="110">
        <v>262</v>
      </c>
      <c r="M2366" s="110">
        <v>34.700000000000003</v>
      </c>
      <c r="N2366" s="110">
        <v>50.8</v>
      </c>
      <c r="O2366" s="110">
        <v>172</v>
      </c>
      <c r="P2366" s="110">
        <v>22.8</v>
      </c>
      <c r="Q2366" s="110">
        <v>64</v>
      </c>
    </row>
    <row r="2367" spans="1:17" ht="25.5" x14ac:dyDescent="0.2">
      <c r="A2367" s="108" t="s">
        <v>3222</v>
      </c>
      <c r="B2367" s="110">
        <v>181</v>
      </c>
      <c r="C2367" s="110">
        <v>38</v>
      </c>
      <c r="D2367" s="110">
        <v>21</v>
      </c>
      <c r="E2367" s="110">
        <v>57.9</v>
      </c>
      <c r="F2367" s="110">
        <v>14</v>
      </c>
      <c r="G2367" s="110">
        <v>7.7</v>
      </c>
      <c r="H2367" s="110">
        <v>35.700000000000003</v>
      </c>
      <c r="I2367" s="110">
        <v>31</v>
      </c>
      <c r="J2367" s="110">
        <v>17.100000000000001</v>
      </c>
      <c r="K2367" s="110">
        <v>51.6</v>
      </c>
      <c r="L2367" s="110">
        <v>45</v>
      </c>
      <c r="M2367" s="110">
        <v>24.9</v>
      </c>
      <c r="N2367" s="110">
        <v>42.2</v>
      </c>
      <c r="O2367" s="110">
        <v>53</v>
      </c>
      <c r="P2367" s="110">
        <v>29.3</v>
      </c>
      <c r="Q2367" s="110">
        <v>49.1</v>
      </c>
    </row>
    <row r="2368" spans="1:17" ht="25.5" x14ac:dyDescent="0.2">
      <c r="A2368" s="108" t="s">
        <v>3223</v>
      </c>
      <c r="B2368" s="110">
        <v>111</v>
      </c>
      <c r="C2368" s="110">
        <v>18</v>
      </c>
      <c r="D2368" s="110">
        <v>16.2</v>
      </c>
      <c r="E2368" s="110">
        <v>33.299999999999997</v>
      </c>
      <c r="F2368" s="110">
        <v>11</v>
      </c>
      <c r="G2368" s="110">
        <v>9.9</v>
      </c>
      <c r="H2368" s="110">
        <v>36.4</v>
      </c>
      <c r="I2368" s="110">
        <v>23</v>
      </c>
      <c r="J2368" s="110">
        <v>20.7</v>
      </c>
      <c r="K2368" s="110">
        <v>43.5</v>
      </c>
      <c r="L2368" s="110">
        <v>42</v>
      </c>
      <c r="M2368" s="110">
        <v>37.799999999999997</v>
      </c>
      <c r="N2368" s="110">
        <v>52.4</v>
      </c>
      <c r="O2368" s="110">
        <v>17</v>
      </c>
      <c r="P2368" s="110">
        <v>15.3</v>
      </c>
      <c r="Q2368" s="110">
        <v>47.1</v>
      </c>
    </row>
    <row r="2369" spans="1:17" ht="25.5" x14ac:dyDescent="0.2">
      <c r="A2369" s="108" t="s">
        <v>3224</v>
      </c>
      <c r="B2369" s="110">
        <v>104</v>
      </c>
      <c r="C2369" s="110">
        <v>18</v>
      </c>
      <c r="D2369" s="110">
        <v>17.3</v>
      </c>
      <c r="E2369" s="110">
        <v>61.1</v>
      </c>
      <c r="F2369" s="110">
        <v>10</v>
      </c>
      <c r="G2369" s="110">
        <v>9.6</v>
      </c>
      <c r="H2369" s="110">
        <v>80</v>
      </c>
      <c r="I2369" s="110">
        <v>30</v>
      </c>
      <c r="J2369" s="110">
        <v>28.8</v>
      </c>
      <c r="K2369" s="110">
        <v>40</v>
      </c>
      <c r="L2369" s="110">
        <v>30</v>
      </c>
      <c r="M2369" s="110">
        <v>28.8</v>
      </c>
      <c r="N2369" s="110">
        <v>40</v>
      </c>
      <c r="O2369" s="110">
        <v>16</v>
      </c>
      <c r="P2369" s="110">
        <v>15.4</v>
      </c>
      <c r="Q2369" s="110">
        <v>62.5</v>
      </c>
    </row>
    <row r="2370" spans="1:17" ht="25.5" x14ac:dyDescent="0.2">
      <c r="A2370" s="108" t="s">
        <v>3225</v>
      </c>
      <c r="B2370" s="109">
        <v>2379</v>
      </c>
      <c r="C2370" s="110">
        <v>420</v>
      </c>
      <c r="D2370" s="110">
        <v>17.7</v>
      </c>
      <c r="E2370" s="110">
        <v>50.2</v>
      </c>
      <c r="F2370" s="110">
        <v>315</v>
      </c>
      <c r="G2370" s="110">
        <v>13.2</v>
      </c>
      <c r="H2370" s="110">
        <v>50.8</v>
      </c>
      <c r="I2370" s="110">
        <v>929</v>
      </c>
      <c r="J2370" s="110">
        <v>39.1</v>
      </c>
      <c r="K2370" s="110">
        <v>48.1</v>
      </c>
      <c r="L2370" s="110">
        <v>476</v>
      </c>
      <c r="M2370" s="110">
        <v>20</v>
      </c>
      <c r="N2370" s="110">
        <v>50.8</v>
      </c>
      <c r="O2370" s="110">
        <v>239</v>
      </c>
      <c r="P2370" s="110">
        <v>10</v>
      </c>
      <c r="Q2370" s="110">
        <v>59.8</v>
      </c>
    </row>
    <row r="2371" spans="1:17" ht="38.25" x14ac:dyDescent="0.2">
      <c r="A2371" s="108" t="s">
        <v>3226</v>
      </c>
      <c r="B2371" s="109">
        <v>2499</v>
      </c>
      <c r="C2371" s="110">
        <v>712</v>
      </c>
      <c r="D2371" s="110">
        <v>28.5</v>
      </c>
      <c r="E2371" s="110">
        <v>47.1</v>
      </c>
      <c r="F2371" s="110">
        <v>212</v>
      </c>
      <c r="G2371" s="110">
        <v>8.5</v>
      </c>
      <c r="H2371" s="110">
        <v>46.7</v>
      </c>
      <c r="I2371" s="110">
        <v>705</v>
      </c>
      <c r="J2371" s="110">
        <v>28.2</v>
      </c>
      <c r="K2371" s="110">
        <v>47.9</v>
      </c>
      <c r="L2371" s="110">
        <v>556</v>
      </c>
      <c r="M2371" s="110">
        <v>22.2</v>
      </c>
      <c r="N2371" s="110">
        <v>47.8</v>
      </c>
      <c r="O2371" s="110">
        <v>314</v>
      </c>
      <c r="P2371" s="110">
        <v>12.6</v>
      </c>
      <c r="Q2371" s="110">
        <v>60.5</v>
      </c>
    </row>
    <row r="2372" spans="1:17" ht="25.5" x14ac:dyDescent="0.2">
      <c r="A2372" s="108" t="s">
        <v>3227</v>
      </c>
      <c r="B2372" s="110">
        <v>929</v>
      </c>
      <c r="C2372" s="110">
        <v>214</v>
      </c>
      <c r="D2372" s="110">
        <v>23</v>
      </c>
      <c r="E2372" s="110">
        <v>51.4</v>
      </c>
      <c r="F2372" s="110">
        <v>63</v>
      </c>
      <c r="G2372" s="110">
        <v>6.8</v>
      </c>
      <c r="H2372" s="110">
        <v>39.700000000000003</v>
      </c>
      <c r="I2372" s="110">
        <v>216</v>
      </c>
      <c r="J2372" s="110">
        <v>23.3</v>
      </c>
      <c r="K2372" s="110">
        <v>50.5</v>
      </c>
      <c r="L2372" s="110">
        <v>257</v>
      </c>
      <c r="M2372" s="110">
        <v>27.7</v>
      </c>
      <c r="N2372" s="110">
        <v>50.6</v>
      </c>
      <c r="O2372" s="110">
        <v>179</v>
      </c>
      <c r="P2372" s="110">
        <v>19.3</v>
      </c>
      <c r="Q2372" s="110">
        <v>57.5</v>
      </c>
    </row>
    <row r="2373" spans="1:17" ht="38.25" x14ac:dyDescent="0.2">
      <c r="A2373" s="108" t="s">
        <v>3228</v>
      </c>
      <c r="B2373" s="109">
        <v>4058</v>
      </c>
      <c r="C2373" s="109">
        <v>1015</v>
      </c>
      <c r="D2373" s="110">
        <v>25</v>
      </c>
      <c r="E2373" s="110">
        <v>49.8</v>
      </c>
      <c r="F2373" s="110">
        <v>333</v>
      </c>
      <c r="G2373" s="110">
        <v>8.1999999999999993</v>
      </c>
      <c r="H2373" s="110">
        <v>49.8</v>
      </c>
      <c r="I2373" s="109">
        <v>1049</v>
      </c>
      <c r="J2373" s="110">
        <v>25.9</v>
      </c>
      <c r="K2373" s="110">
        <v>48.4</v>
      </c>
      <c r="L2373" s="110">
        <v>987</v>
      </c>
      <c r="M2373" s="110">
        <v>24.3</v>
      </c>
      <c r="N2373" s="110">
        <v>50.8</v>
      </c>
      <c r="O2373" s="110">
        <v>674</v>
      </c>
      <c r="P2373" s="110">
        <v>16.600000000000001</v>
      </c>
      <c r="Q2373" s="110">
        <v>61.6</v>
      </c>
    </row>
    <row r="2374" spans="1:17" ht="25.5" x14ac:dyDescent="0.2">
      <c r="A2374" s="108" t="s">
        <v>3229</v>
      </c>
      <c r="B2374" s="110">
        <v>86</v>
      </c>
      <c r="C2374" s="110">
        <v>14</v>
      </c>
      <c r="D2374" s="110">
        <v>16.3</v>
      </c>
      <c r="E2374" s="110">
        <v>64.3</v>
      </c>
      <c r="F2374" s="110">
        <v>6</v>
      </c>
      <c r="G2374" s="110">
        <v>7</v>
      </c>
      <c r="H2374" s="110">
        <v>66.7</v>
      </c>
      <c r="I2374" s="110">
        <v>18</v>
      </c>
      <c r="J2374" s="110">
        <v>20.9</v>
      </c>
      <c r="K2374" s="110">
        <v>50</v>
      </c>
      <c r="L2374" s="110">
        <v>30</v>
      </c>
      <c r="M2374" s="110">
        <v>34.9</v>
      </c>
      <c r="N2374" s="110">
        <v>43.3</v>
      </c>
      <c r="O2374" s="110">
        <v>18</v>
      </c>
      <c r="P2374" s="110">
        <v>20.9</v>
      </c>
      <c r="Q2374" s="110">
        <v>50</v>
      </c>
    </row>
    <row r="2375" spans="1:17" ht="25.5" x14ac:dyDescent="0.2">
      <c r="A2375" s="108" t="s">
        <v>3230</v>
      </c>
      <c r="B2375" s="110">
        <v>41</v>
      </c>
      <c r="C2375" s="110">
        <v>10</v>
      </c>
      <c r="D2375" s="110">
        <v>24.4</v>
      </c>
      <c r="E2375" s="110">
        <v>60</v>
      </c>
      <c r="F2375" s="110">
        <v>3</v>
      </c>
      <c r="G2375" s="110">
        <v>7.3</v>
      </c>
      <c r="H2375" s="110">
        <v>33.299999999999997</v>
      </c>
      <c r="I2375" s="110">
        <v>14</v>
      </c>
      <c r="J2375" s="110">
        <v>34.1</v>
      </c>
      <c r="K2375" s="110">
        <v>57.1</v>
      </c>
      <c r="L2375" s="110">
        <v>6</v>
      </c>
      <c r="M2375" s="110">
        <v>14.6</v>
      </c>
      <c r="N2375" s="110">
        <v>33.299999999999997</v>
      </c>
      <c r="O2375" s="110">
        <v>8</v>
      </c>
      <c r="P2375" s="110">
        <v>19.5</v>
      </c>
      <c r="Q2375" s="110">
        <v>50</v>
      </c>
    </row>
    <row r="2376" spans="1:17" ht="25.5" x14ac:dyDescent="0.2">
      <c r="A2376" s="108" t="s">
        <v>3231</v>
      </c>
      <c r="B2376" s="110">
        <v>52</v>
      </c>
      <c r="C2376" s="110">
        <v>11</v>
      </c>
      <c r="D2376" s="110">
        <v>21.2</v>
      </c>
      <c r="E2376" s="110">
        <v>63.6</v>
      </c>
      <c r="F2376" s="110">
        <v>2</v>
      </c>
      <c r="G2376" s="110">
        <v>3.8</v>
      </c>
      <c r="H2376" s="110">
        <v>0</v>
      </c>
      <c r="I2376" s="110">
        <v>12</v>
      </c>
      <c r="J2376" s="110">
        <v>23.1</v>
      </c>
      <c r="K2376" s="110">
        <v>50</v>
      </c>
      <c r="L2376" s="110">
        <v>21</v>
      </c>
      <c r="M2376" s="110">
        <v>40.4</v>
      </c>
      <c r="N2376" s="110">
        <v>57.1</v>
      </c>
      <c r="O2376" s="110">
        <v>6</v>
      </c>
      <c r="P2376" s="110">
        <v>11.5</v>
      </c>
      <c r="Q2376" s="110">
        <v>33.299999999999997</v>
      </c>
    </row>
    <row r="2377" spans="1:17" ht="25.5" x14ac:dyDescent="0.2">
      <c r="A2377" s="108" t="s">
        <v>3232</v>
      </c>
      <c r="B2377" s="110">
        <v>209</v>
      </c>
      <c r="C2377" s="110">
        <v>37</v>
      </c>
      <c r="D2377" s="110">
        <v>17.7</v>
      </c>
      <c r="E2377" s="110">
        <v>59.5</v>
      </c>
      <c r="F2377" s="110">
        <v>11</v>
      </c>
      <c r="G2377" s="110">
        <v>5.3</v>
      </c>
      <c r="H2377" s="110">
        <v>45.5</v>
      </c>
      <c r="I2377" s="110">
        <v>37</v>
      </c>
      <c r="J2377" s="110">
        <v>17.7</v>
      </c>
      <c r="K2377" s="110">
        <v>48.6</v>
      </c>
      <c r="L2377" s="110">
        <v>54</v>
      </c>
      <c r="M2377" s="110">
        <v>25.8</v>
      </c>
      <c r="N2377" s="110">
        <v>50</v>
      </c>
      <c r="O2377" s="110">
        <v>70</v>
      </c>
      <c r="P2377" s="110">
        <v>33.5</v>
      </c>
      <c r="Q2377" s="110">
        <v>50</v>
      </c>
    </row>
    <row r="2378" spans="1:17" ht="38.25" x14ac:dyDescent="0.2">
      <c r="A2378" s="108" t="s">
        <v>3233</v>
      </c>
      <c r="B2378" s="109">
        <v>1730</v>
      </c>
      <c r="C2378" s="110">
        <v>484</v>
      </c>
      <c r="D2378" s="110">
        <v>28</v>
      </c>
      <c r="E2378" s="110">
        <v>49.4</v>
      </c>
      <c r="F2378" s="110">
        <v>132</v>
      </c>
      <c r="G2378" s="110">
        <v>7.6</v>
      </c>
      <c r="H2378" s="110">
        <v>53</v>
      </c>
      <c r="I2378" s="110">
        <v>507</v>
      </c>
      <c r="J2378" s="110">
        <v>29.3</v>
      </c>
      <c r="K2378" s="110">
        <v>48.1</v>
      </c>
      <c r="L2378" s="110">
        <v>404</v>
      </c>
      <c r="M2378" s="110">
        <v>23.4</v>
      </c>
      <c r="N2378" s="110">
        <v>51.2</v>
      </c>
      <c r="O2378" s="110">
        <v>203</v>
      </c>
      <c r="P2378" s="110">
        <v>11.7</v>
      </c>
      <c r="Q2378" s="110">
        <v>56.2</v>
      </c>
    </row>
    <row r="2379" spans="1:17" ht="25.5" x14ac:dyDescent="0.2">
      <c r="A2379" s="108" t="s">
        <v>3234</v>
      </c>
      <c r="B2379" s="109">
        <v>1620</v>
      </c>
      <c r="C2379" s="110">
        <v>485</v>
      </c>
      <c r="D2379" s="110">
        <v>29.9</v>
      </c>
      <c r="E2379" s="110">
        <v>42.5</v>
      </c>
      <c r="F2379" s="110">
        <v>94</v>
      </c>
      <c r="G2379" s="110">
        <v>5.8</v>
      </c>
      <c r="H2379" s="110">
        <v>52.1</v>
      </c>
      <c r="I2379" s="110">
        <v>431</v>
      </c>
      <c r="J2379" s="110">
        <v>26.6</v>
      </c>
      <c r="K2379" s="110">
        <v>49.9</v>
      </c>
      <c r="L2379" s="110">
        <v>396</v>
      </c>
      <c r="M2379" s="110">
        <v>24.4</v>
      </c>
      <c r="N2379" s="110">
        <v>50.3</v>
      </c>
      <c r="O2379" s="110">
        <v>214</v>
      </c>
      <c r="P2379" s="110">
        <v>13.2</v>
      </c>
      <c r="Q2379" s="110">
        <v>58.9</v>
      </c>
    </row>
    <row r="2380" spans="1:17" ht="25.5" x14ac:dyDescent="0.2">
      <c r="A2380" s="108" t="s">
        <v>3235</v>
      </c>
      <c r="B2380" s="110">
        <v>250</v>
      </c>
      <c r="C2380" s="110">
        <v>67</v>
      </c>
      <c r="D2380" s="110">
        <v>26.8</v>
      </c>
      <c r="E2380" s="110">
        <v>46.3</v>
      </c>
      <c r="F2380" s="110">
        <v>21</v>
      </c>
      <c r="G2380" s="110">
        <v>8.4</v>
      </c>
      <c r="H2380" s="110">
        <v>23.8</v>
      </c>
      <c r="I2380" s="110">
        <v>46</v>
      </c>
      <c r="J2380" s="110">
        <v>18.399999999999999</v>
      </c>
      <c r="K2380" s="110">
        <v>52.2</v>
      </c>
      <c r="L2380" s="110">
        <v>73</v>
      </c>
      <c r="M2380" s="110">
        <v>29.2</v>
      </c>
      <c r="N2380" s="110">
        <v>45.2</v>
      </c>
      <c r="O2380" s="110">
        <v>43</v>
      </c>
      <c r="P2380" s="110">
        <v>17.2</v>
      </c>
      <c r="Q2380" s="110">
        <v>55.8</v>
      </c>
    </row>
    <row r="2381" spans="1:17" ht="25.5" x14ac:dyDescent="0.2">
      <c r="A2381" s="108" t="s">
        <v>3236</v>
      </c>
      <c r="B2381" s="109">
        <v>2049</v>
      </c>
      <c r="C2381" s="110">
        <v>522</v>
      </c>
      <c r="D2381" s="110">
        <v>25.5</v>
      </c>
      <c r="E2381" s="110">
        <v>50.2</v>
      </c>
      <c r="F2381" s="110">
        <v>202</v>
      </c>
      <c r="G2381" s="110">
        <v>9.9</v>
      </c>
      <c r="H2381" s="110">
        <v>47.5</v>
      </c>
      <c r="I2381" s="110">
        <v>592</v>
      </c>
      <c r="J2381" s="110">
        <v>28.9</v>
      </c>
      <c r="K2381" s="110">
        <v>44.4</v>
      </c>
      <c r="L2381" s="110">
        <v>599</v>
      </c>
      <c r="M2381" s="110">
        <v>29.2</v>
      </c>
      <c r="N2381" s="110">
        <v>48.6</v>
      </c>
      <c r="O2381" s="110">
        <v>134</v>
      </c>
      <c r="P2381" s="110">
        <v>6.5</v>
      </c>
      <c r="Q2381" s="110">
        <v>53</v>
      </c>
    </row>
    <row r="2382" spans="1:17" ht="25.5" x14ac:dyDescent="0.2">
      <c r="A2382" s="108" t="s">
        <v>3237</v>
      </c>
      <c r="B2382" s="110">
        <v>623</v>
      </c>
      <c r="C2382" s="110">
        <v>37</v>
      </c>
      <c r="D2382" s="110">
        <v>5.9</v>
      </c>
      <c r="E2382" s="110">
        <v>35.1</v>
      </c>
      <c r="F2382" s="110">
        <v>23</v>
      </c>
      <c r="G2382" s="110">
        <v>3.7</v>
      </c>
      <c r="H2382" s="110">
        <v>73.900000000000006</v>
      </c>
      <c r="I2382" s="110">
        <v>86</v>
      </c>
      <c r="J2382" s="110">
        <v>13.8</v>
      </c>
      <c r="K2382" s="110">
        <v>54.7</v>
      </c>
      <c r="L2382" s="110">
        <v>186</v>
      </c>
      <c r="M2382" s="110">
        <v>29.9</v>
      </c>
      <c r="N2382" s="110">
        <v>57</v>
      </c>
      <c r="O2382" s="110">
        <v>291</v>
      </c>
      <c r="P2382" s="110">
        <v>46.7</v>
      </c>
      <c r="Q2382" s="110">
        <v>61.5</v>
      </c>
    </row>
    <row r="2383" spans="1:17" ht="25.5" x14ac:dyDescent="0.2">
      <c r="A2383" s="108" t="s">
        <v>3238</v>
      </c>
      <c r="B2383" s="109">
        <v>4442</v>
      </c>
      <c r="C2383" s="109">
        <v>1146</v>
      </c>
      <c r="D2383" s="110">
        <v>25.8</v>
      </c>
      <c r="E2383" s="110">
        <v>48.6</v>
      </c>
      <c r="F2383" s="110">
        <v>254</v>
      </c>
      <c r="G2383" s="110">
        <v>5.7</v>
      </c>
      <c r="H2383" s="110">
        <v>45.3</v>
      </c>
      <c r="I2383" s="109">
        <v>1190</v>
      </c>
      <c r="J2383" s="110">
        <v>26.8</v>
      </c>
      <c r="K2383" s="110">
        <v>48.9</v>
      </c>
      <c r="L2383" s="109">
        <v>1132</v>
      </c>
      <c r="M2383" s="110">
        <v>25.5</v>
      </c>
      <c r="N2383" s="110">
        <v>52.9</v>
      </c>
      <c r="O2383" s="110">
        <v>720</v>
      </c>
      <c r="P2383" s="110">
        <v>16.2</v>
      </c>
      <c r="Q2383" s="110">
        <v>51.9</v>
      </c>
    </row>
    <row r="2384" spans="1:17" ht="38.25" x14ac:dyDescent="0.2">
      <c r="A2384" s="108" t="s">
        <v>3239</v>
      </c>
      <c r="B2384" s="109">
        <v>20216</v>
      </c>
      <c r="C2384" s="109">
        <v>5831</v>
      </c>
      <c r="D2384" s="110">
        <v>28.8</v>
      </c>
      <c r="E2384" s="110">
        <v>48.9</v>
      </c>
      <c r="F2384" s="109">
        <v>1563</v>
      </c>
      <c r="G2384" s="110">
        <v>7.7</v>
      </c>
      <c r="H2384" s="110">
        <v>40.9</v>
      </c>
      <c r="I2384" s="109">
        <v>5471</v>
      </c>
      <c r="J2384" s="110">
        <v>27.1</v>
      </c>
      <c r="K2384" s="110">
        <v>44.1</v>
      </c>
      <c r="L2384" s="109">
        <v>6382</v>
      </c>
      <c r="M2384" s="110">
        <v>31.6</v>
      </c>
      <c r="N2384" s="110">
        <v>46.2</v>
      </c>
      <c r="O2384" s="110">
        <v>969</v>
      </c>
      <c r="P2384" s="110">
        <v>4.8</v>
      </c>
      <c r="Q2384" s="110">
        <v>50.1</v>
      </c>
    </row>
    <row r="2385" spans="1:17" ht="25.5" x14ac:dyDescent="0.2">
      <c r="A2385" s="108" t="s">
        <v>3240</v>
      </c>
      <c r="B2385" s="110">
        <v>227</v>
      </c>
      <c r="C2385" s="110">
        <v>55</v>
      </c>
      <c r="D2385" s="110">
        <v>24.2</v>
      </c>
      <c r="E2385" s="110">
        <v>58.2</v>
      </c>
      <c r="F2385" s="110">
        <v>15</v>
      </c>
      <c r="G2385" s="110">
        <v>6.6</v>
      </c>
      <c r="H2385" s="110">
        <v>26.7</v>
      </c>
      <c r="I2385" s="110">
        <v>47</v>
      </c>
      <c r="J2385" s="110">
        <v>20.7</v>
      </c>
      <c r="K2385" s="110">
        <v>51.1</v>
      </c>
      <c r="L2385" s="110">
        <v>59</v>
      </c>
      <c r="M2385" s="110">
        <v>26</v>
      </c>
      <c r="N2385" s="110">
        <v>49.2</v>
      </c>
      <c r="O2385" s="110">
        <v>51</v>
      </c>
      <c r="P2385" s="110">
        <v>22.5</v>
      </c>
      <c r="Q2385" s="110">
        <v>52.9</v>
      </c>
    </row>
    <row r="2386" spans="1:17" ht="25.5" x14ac:dyDescent="0.2">
      <c r="A2386" s="108" t="s">
        <v>3241</v>
      </c>
      <c r="B2386" s="109">
        <v>6726</v>
      </c>
      <c r="C2386" s="109">
        <v>1672</v>
      </c>
      <c r="D2386" s="110">
        <v>24.9</v>
      </c>
      <c r="E2386" s="110">
        <v>48.3</v>
      </c>
      <c r="F2386" s="110">
        <v>493</v>
      </c>
      <c r="G2386" s="110">
        <v>7.3</v>
      </c>
      <c r="H2386" s="110">
        <v>45.6</v>
      </c>
      <c r="I2386" s="109">
        <v>1609</v>
      </c>
      <c r="J2386" s="110">
        <v>23.9</v>
      </c>
      <c r="K2386" s="110">
        <v>49.3</v>
      </c>
      <c r="L2386" s="109">
        <v>1717</v>
      </c>
      <c r="M2386" s="110">
        <v>25.5</v>
      </c>
      <c r="N2386" s="110">
        <v>51.1</v>
      </c>
      <c r="O2386" s="109">
        <v>1235</v>
      </c>
      <c r="P2386" s="110">
        <v>18.399999999999999</v>
      </c>
      <c r="Q2386" s="110">
        <v>60.2</v>
      </c>
    </row>
    <row r="2387" spans="1:17" ht="38.25" x14ac:dyDescent="0.2">
      <c r="A2387" s="108" t="s">
        <v>3242</v>
      </c>
      <c r="B2387" s="109">
        <v>9773</v>
      </c>
      <c r="C2387" s="109">
        <v>1906</v>
      </c>
      <c r="D2387" s="110">
        <v>19.5</v>
      </c>
      <c r="E2387" s="110">
        <v>49</v>
      </c>
      <c r="F2387" s="109">
        <v>1074</v>
      </c>
      <c r="G2387" s="110">
        <v>11</v>
      </c>
      <c r="H2387" s="110">
        <v>53.6</v>
      </c>
      <c r="I2387" s="109">
        <v>2494</v>
      </c>
      <c r="J2387" s="110">
        <v>25.5</v>
      </c>
      <c r="K2387" s="110">
        <v>50</v>
      </c>
      <c r="L2387" s="109">
        <v>2863</v>
      </c>
      <c r="M2387" s="110">
        <v>29.3</v>
      </c>
      <c r="N2387" s="110">
        <v>51.8</v>
      </c>
      <c r="O2387" s="109">
        <v>1436</v>
      </c>
      <c r="P2387" s="110">
        <v>14.7</v>
      </c>
      <c r="Q2387" s="110">
        <v>60.2</v>
      </c>
    </row>
    <row r="2388" spans="1:17" ht="25.5" x14ac:dyDescent="0.2">
      <c r="A2388" s="108" t="s">
        <v>3243</v>
      </c>
      <c r="B2388" s="109">
        <v>8343</v>
      </c>
      <c r="C2388" s="109">
        <v>1855</v>
      </c>
      <c r="D2388" s="110">
        <v>22.2</v>
      </c>
      <c r="E2388" s="110">
        <v>47.8</v>
      </c>
      <c r="F2388" s="110">
        <v>713</v>
      </c>
      <c r="G2388" s="110">
        <v>8.5</v>
      </c>
      <c r="H2388" s="110">
        <v>52</v>
      </c>
      <c r="I2388" s="109">
        <v>1956</v>
      </c>
      <c r="J2388" s="110">
        <v>23.4</v>
      </c>
      <c r="K2388" s="110">
        <v>49.3</v>
      </c>
      <c r="L2388" s="109">
        <v>2097</v>
      </c>
      <c r="M2388" s="110">
        <v>25.1</v>
      </c>
      <c r="N2388" s="110">
        <v>53.3</v>
      </c>
      <c r="O2388" s="109">
        <v>1722</v>
      </c>
      <c r="P2388" s="110">
        <v>20.6</v>
      </c>
      <c r="Q2388" s="110">
        <v>63.1</v>
      </c>
    </row>
    <row r="2389" spans="1:17" ht="38.25" x14ac:dyDescent="0.2">
      <c r="A2389" s="108" t="s">
        <v>3244</v>
      </c>
      <c r="B2389" s="109">
        <v>1208</v>
      </c>
      <c r="C2389" s="110">
        <v>397</v>
      </c>
      <c r="D2389" s="110">
        <v>32.9</v>
      </c>
      <c r="E2389" s="110">
        <v>54.9</v>
      </c>
      <c r="F2389" s="110">
        <v>168</v>
      </c>
      <c r="G2389" s="110">
        <v>13.9</v>
      </c>
      <c r="H2389" s="110">
        <v>48.2</v>
      </c>
      <c r="I2389" s="110">
        <v>259</v>
      </c>
      <c r="J2389" s="110">
        <v>21.4</v>
      </c>
      <c r="K2389" s="110">
        <v>51.4</v>
      </c>
      <c r="L2389" s="110">
        <v>281</v>
      </c>
      <c r="M2389" s="110">
        <v>23.3</v>
      </c>
      <c r="N2389" s="110">
        <v>53</v>
      </c>
      <c r="O2389" s="110">
        <v>103</v>
      </c>
      <c r="P2389" s="110">
        <v>8.5</v>
      </c>
      <c r="Q2389" s="110">
        <v>47.6</v>
      </c>
    </row>
    <row r="2390" spans="1:17" ht="25.5" x14ac:dyDescent="0.2">
      <c r="A2390" s="108" t="s">
        <v>3245</v>
      </c>
      <c r="B2390" s="110">
        <v>647</v>
      </c>
      <c r="C2390" s="110">
        <v>149</v>
      </c>
      <c r="D2390" s="110">
        <v>23</v>
      </c>
      <c r="E2390" s="110">
        <v>57</v>
      </c>
      <c r="F2390" s="110">
        <v>37</v>
      </c>
      <c r="G2390" s="110">
        <v>5.7</v>
      </c>
      <c r="H2390" s="110">
        <v>51.4</v>
      </c>
      <c r="I2390" s="110">
        <v>120</v>
      </c>
      <c r="J2390" s="110">
        <v>18.5</v>
      </c>
      <c r="K2390" s="110">
        <v>50.8</v>
      </c>
      <c r="L2390" s="110">
        <v>187</v>
      </c>
      <c r="M2390" s="110">
        <v>28.9</v>
      </c>
      <c r="N2390" s="110">
        <v>49.2</v>
      </c>
      <c r="O2390" s="110">
        <v>154</v>
      </c>
      <c r="P2390" s="110">
        <v>23.8</v>
      </c>
      <c r="Q2390" s="110">
        <v>61</v>
      </c>
    </row>
    <row r="2391" spans="1:17" ht="38.25" x14ac:dyDescent="0.2">
      <c r="A2391" s="108" t="s">
        <v>3246</v>
      </c>
      <c r="B2391" s="110">
        <v>335</v>
      </c>
      <c r="C2391" s="110">
        <v>64</v>
      </c>
      <c r="D2391" s="110">
        <v>19.100000000000001</v>
      </c>
      <c r="E2391" s="110">
        <v>54.7</v>
      </c>
      <c r="F2391" s="110">
        <v>15</v>
      </c>
      <c r="G2391" s="110">
        <v>4.5</v>
      </c>
      <c r="H2391" s="110">
        <v>46.7</v>
      </c>
      <c r="I2391" s="110">
        <v>59</v>
      </c>
      <c r="J2391" s="110">
        <v>17.600000000000001</v>
      </c>
      <c r="K2391" s="110">
        <v>50.8</v>
      </c>
      <c r="L2391" s="110">
        <v>124</v>
      </c>
      <c r="M2391" s="110">
        <v>37</v>
      </c>
      <c r="N2391" s="110">
        <v>48.4</v>
      </c>
      <c r="O2391" s="110">
        <v>73</v>
      </c>
      <c r="P2391" s="110">
        <v>21.8</v>
      </c>
      <c r="Q2391" s="110">
        <v>47.9</v>
      </c>
    </row>
    <row r="2392" spans="1:17" ht="25.5" x14ac:dyDescent="0.2">
      <c r="A2392" s="108" t="s">
        <v>3247</v>
      </c>
      <c r="B2392" s="109">
        <v>1768</v>
      </c>
      <c r="C2392" s="110">
        <v>422</v>
      </c>
      <c r="D2392" s="110">
        <v>23.9</v>
      </c>
      <c r="E2392" s="110">
        <v>51.7</v>
      </c>
      <c r="F2392" s="110">
        <v>99</v>
      </c>
      <c r="G2392" s="110">
        <v>5.6</v>
      </c>
      <c r="H2392" s="110">
        <v>39.4</v>
      </c>
      <c r="I2392" s="110">
        <v>438</v>
      </c>
      <c r="J2392" s="110">
        <v>24.8</v>
      </c>
      <c r="K2392" s="110">
        <v>50.7</v>
      </c>
      <c r="L2392" s="110">
        <v>606</v>
      </c>
      <c r="M2392" s="110">
        <v>34.299999999999997</v>
      </c>
      <c r="N2392" s="110">
        <v>50</v>
      </c>
      <c r="O2392" s="110">
        <v>203</v>
      </c>
      <c r="P2392" s="110">
        <v>11.5</v>
      </c>
      <c r="Q2392" s="110">
        <v>51.2</v>
      </c>
    </row>
    <row r="2393" spans="1:17" ht="38.25" x14ac:dyDescent="0.2">
      <c r="A2393" s="108" t="s">
        <v>3248</v>
      </c>
      <c r="B2393" s="109">
        <v>3458</v>
      </c>
      <c r="C2393" s="110">
        <v>962</v>
      </c>
      <c r="D2393" s="110">
        <v>27.8</v>
      </c>
      <c r="E2393" s="110">
        <v>48.4</v>
      </c>
      <c r="F2393" s="110">
        <v>334</v>
      </c>
      <c r="G2393" s="110">
        <v>9.6999999999999993</v>
      </c>
      <c r="H2393" s="110">
        <v>41.6</v>
      </c>
      <c r="I2393" s="110">
        <v>835</v>
      </c>
      <c r="J2393" s="110">
        <v>24.1</v>
      </c>
      <c r="K2393" s="110">
        <v>48.7</v>
      </c>
      <c r="L2393" s="110">
        <v>703</v>
      </c>
      <c r="M2393" s="110">
        <v>20.3</v>
      </c>
      <c r="N2393" s="110">
        <v>51.6</v>
      </c>
      <c r="O2393" s="110">
        <v>624</v>
      </c>
      <c r="P2393" s="110">
        <v>18</v>
      </c>
      <c r="Q2393" s="110">
        <v>65.900000000000006</v>
      </c>
    </row>
    <row r="2394" spans="1:17" ht="25.5" x14ac:dyDescent="0.2">
      <c r="A2394" s="108" t="s">
        <v>3249</v>
      </c>
      <c r="B2394" s="110">
        <v>156</v>
      </c>
      <c r="C2394" s="110">
        <v>18</v>
      </c>
      <c r="D2394" s="110">
        <v>11.5</v>
      </c>
      <c r="E2394" s="110">
        <v>44.4</v>
      </c>
      <c r="F2394" s="110">
        <v>8</v>
      </c>
      <c r="G2394" s="110">
        <v>5.0999999999999996</v>
      </c>
      <c r="H2394" s="110">
        <v>50</v>
      </c>
      <c r="I2394" s="110">
        <v>15</v>
      </c>
      <c r="J2394" s="110">
        <v>9.6</v>
      </c>
      <c r="K2394" s="110">
        <v>60</v>
      </c>
      <c r="L2394" s="110">
        <v>39</v>
      </c>
      <c r="M2394" s="110">
        <v>25</v>
      </c>
      <c r="N2394" s="110">
        <v>61.5</v>
      </c>
      <c r="O2394" s="110">
        <v>76</v>
      </c>
      <c r="P2394" s="110">
        <v>48.7</v>
      </c>
      <c r="Q2394" s="110">
        <v>56.6</v>
      </c>
    </row>
    <row r="2395" spans="1:17" ht="25.5" x14ac:dyDescent="0.2">
      <c r="A2395" s="108" t="s">
        <v>3250</v>
      </c>
      <c r="B2395" s="109">
        <v>3674</v>
      </c>
      <c r="C2395" s="109">
        <v>1257</v>
      </c>
      <c r="D2395" s="110">
        <v>34.200000000000003</v>
      </c>
      <c r="E2395" s="110">
        <v>49.3</v>
      </c>
      <c r="F2395" s="110">
        <v>211</v>
      </c>
      <c r="G2395" s="110">
        <v>5.7</v>
      </c>
      <c r="H2395" s="110">
        <v>52.6</v>
      </c>
      <c r="I2395" s="109">
        <v>1440</v>
      </c>
      <c r="J2395" s="110">
        <v>39.200000000000003</v>
      </c>
      <c r="K2395" s="110">
        <v>48.5</v>
      </c>
      <c r="L2395" s="110">
        <v>586</v>
      </c>
      <c r="M2395" s="110">
        <v>15.9</v>
      </c>
      <c r="N2395" s="110">
        <v>45.2</v>
      </c>
      <c r="O2395" s="110">
        <v>180</v>
      </c>
      <c r="P2395" s="110">
        <v>4.9000000000000004</v>
      </c>
      <c r="Q2395" s="110">
        <v>56.7</v>
      </c>
    </row>
    <row r="2396" spans="1:17" ht="25.5" x14ac:dyDescent="0.2">
      <c r="A2396" s="108" t="s">
        <v>3251</v>
      </c>
      <c r="B2396" s="110">
        <v>650</v>
      </c>
      <c r="C2396" s="110">
        <v>160</v>
      </c>
      <c r="D2396" s="110">
        <v>24.6</v>
      </c>
      <c r="E2396" s="110">
        <v>43.1</v>
      </c>
      <c r="F2396" s="110">
        <v>48</v>
      </c>
      <c r="G2396" s="110">
        <v>7.4</v>
      </c>
      <c r="H2396" s="110">
        <v>45.8</v>
      </c>
      <c r="I2396" s="110">
        <v>166</v>
      </c>
      <c r="J2396" s="110">
        <v>25.5</v>
      </c>
      <c r="K2396" s="110">
        <v>50.6</v>
      </c>
      <c r="L2396" s="110">
        <v>197</v>
      </c>
      <c r="M2396" s="110">
        <v>30.3</v>
      </c>
      <c r="N2396" s="110">
        <v>52.3</v>
      </c>
      <c r="O2396" s="110">
        <v>79</v>
      </c>
      <c r="P2396" s="110">
        <v>12.2</v>
      </c>
      <c r="Q2396" s="110">
        <v>57</v>
      </c>
    </row>
    <row r="2397" spans="1:17" ht="25.5" x14ac:dyDescent="0.2">
      <c r="A2397" s="108" t="s">
        <v>3252</v>
      </c>
      <c r="B2397" s="110">
        <v>47</v>
      </c>
      <c r="C2397" s="110">
        <v>13</v>
      </c>
      <c r="D2397" s="110">
        <v>27.7</v>
      </c>
      <c r="E2397" s="110">
        <v>53.8</v>
      </c>
      <c r="F2397" s="110">
        <v>4</v>
      </c>
      <c r="G2397" s="110">
        <v>8.5</v>
      </c>
      <c r="H2397" s="110">
        <v>50</v>
      </c>
      <c r="I2397" s="110">
        <v>6</v>
      </c>
      <c r="J2397" s="110">
        <v>12.8</v>
      </c>
      <c r="K2397" s="110">
        <v>50</v>
      </c>
      <c r="L2397" s="110">
        <v>16</v>
      </c>
      <c r="M2397" s="110">
        <v>34</v>
      </c>
      <c r="N2397" s="110">
        <v>56.3</v>
      </c>
      <c r="O2397" s="110">
        <v>8</v>
      </c>
      <c r="P2397" s="110">
        <v>17</v>
      </c>
      <c r="Q2397" s="110">
        <v>50</v>
      </c>
    </row>
    <row r="2398" spans="1:17" ht="25.5" x14ac:dyDescent="0.2">
      <c r="A2398" s="108" t="s">
        <v>3253</v>
      </c>
      <c r="B2398" s="110">
        <v>299</v>
      </c>
      <c r="C2398" s="110">
        <v>70</v>
      </c>
      <c r="D2398" s="110">
        <v>23.4</v>
      </c>
      <c r="E2398" s="110">
        <v>40</v>
      </c>
      <c r="F2398" s="110">
        <v>23</v>
      </c>
      <c r="G2398" s="110">
        <v>7.7</v>
      </c>
      <c r="H2398" s="110">
        <v>47.8</v>
      </c>
      <c r="I2398" s="110">
        <v>84</v>
      </c>
      <c r="J2398" s="110">
        <v>28.1</v>
      </c>
      <c r="K2398" s="110">
        <v>48.8</v>
      </c>
      <c r="L2398" s="110">
        <v>75</v>
      </c>
      <c r="M2398" s="110">
        <v>25.1</v>
      </c>
      <c r="N2398" s="110">
        <v>52</v>
      </c>
      <c r="O2398" s="110">
        <v>47</v>
      </c>
      <c r="P2398" s="110">
        <v>15.7</v>
      </c>
      <c r="Q2398" s="110">
        <v>59.6</v>
      </c>
    </row>
    <row r="2399" spans="1:17" ht="25.5" x14ac:dyDescent="0.2">
      <c r="A2399" s="108" t="s">
        <v>3254</v>
      </c>
      <c r="B2399" s="110">
        <v>191</v>
      </c>
      <c r="C2399" s="110">
        <v>47</v>
      </c>
      <c r="D2399" s="110">
        <v>24.6</v>
      </c>
      <c r="E2399" s="110">
        <v>46.8</v>
      </c>
      <c r="F2399" s="110">
        <v>8</v>
      </c>
      <c r="G2399" s="110">
        <v>4.2</v>
      </c>
      <c r="H2399" s="110">
        <v>50</v>
      </c>
      <c r="I2399" s="110">
        <v>50</v>
      </c>
      <c r="J2399" s="110">
        <v>26.2</v>
      </c>
      <c r="K2399" s="110">
        <v>46</v>
      </c>
      <c r="L2399" s="110">
        <v>55</v>
      </c>
      <c r="M2399" s="110">
        <v>28.8</v>
      </c>
      <c r="N2399" s="110">
        <v>45.5</v>
      </c>
      <c r="O2399" s="110">
        <v>31</v>
      </c>
      <c r="P2399" s="110">
        <v>16.2</v>
      </c>
      <c r="Q2399" s="110">
        <v>61.3</v>
      </c>
    </row>
    <row r="2400" spans="1:17" ht="25.5" x14ac:dyDescent="0.2">
      <c r="A2400" s="108" t="s">
        <v>3255</v>
      </c>
      <c r="B2400" s="110">
        <v>190</v>
      </c>
      <c r="C2400" s="110">
        <v>22</v>
      </c>
      <c r="D2400" s="110">
        <v>11.6</v>
      </c>
      <c r="E2400" s="110">
        <v>59.1</v>
      </c>
      <c r="F2400" s="110">
        <v>25</v>
      </c>
      <c r="G2400" s="110">
        <v>13.2</v>
      </c>
      <c r="H2400" s="110">
        <v>28</v>
      </c>
      <c r="I2400" s="110">
        <v>38</v>
      </c>
      <c r="J2400" s="110">
        <v>20</v>
      </c>
      <c r="K2400" s="110">
        <v>47.4</v>
      </c>
      <c r="L2400" s="110">
        <v>74</v>
      </c>
      <c r="M2400" s="110">
        <v>38.9</v>
      </c>
      <c r="N2400" s="110">
        <v>52.7</v>
      </c>
      <c r="O2400" s="110">
        <v>31</v>
      </c>
      <c r="P2400" s="110">
        <v>16.3</v>
      </c>
      <c r="Q2400" s="110">
        <v>41.9</v>
      </c>
    </row>
    <row r="2401" spans="1:17" ht="25.5" x14ac:dyDescent="0.2">
      <c r="A2401" s="108" t="s">
        <v>3256</v>
      </c>
      <c r="B2401" s="109">
        <v>4745</v>
      </c>
      <c r="C2401" s="109">
        <v>1157</v>
      </c>
      <c r="D2401" s="110">
        <v>24.4</v>
      </c>
      <c r="E2401" s="110">
        <v>49.9</v>
      </c>
      <c r="F2401" s="110">
        <v>304</v>
      </c>
      <c r="G2401" s="110">
        <v>6.4</v>
      </c>
      <c r="H2401" s="110">
        <v>51.6</v>
      </c>
      <c r="I2401" s="109">
        <v>1040</v>
      </c>
      <c r="J2401" s="110">
        <v>21.9</v>
      </c>
      <c r="K2401" s="110">
        <v>51</v>
      </c>
      <c r="L2401" s="109">
        <v>1152</v>
      </c>
      <c r="M2401" s="110">
        <v>24.3</v>
      </c>
      <c r="N2401" s="110">
        <v>52.7</v>
      </c>
      <c r="O2401" s="109">
        <v>1092</v>
      </c>
      <c r="P2401" s="110">
        <v>23</v>
      </c>
      <c r="Q2401" s="110">
        <v>59.6</v>
      </c>
    </row>
    <row r="2402" spans="1:17" x14ac:dyDescent="0.2">
      <c r="A2402" s="108" t="s">
        <v>3257</v>
      </c>
      <c r="B2402" s="110">
        <v>551</v>
      </c>
      <c r="C2402" s="110">
        <v>150</v>
      </c>
      <c r="D2402" s="110">
        <v>27.2</v>
      </c>
      <c r="E2402" s="110">
        <v>50</v>
      </c>
      <c r="F2402" s="110">
        <v>46</v>
      </c>
      <c r="G2402" s="110">
        <v>8.3000000000000007</v>
      </c>
      <c r="H2402" s="110">
        <v>54.3</v>
      </c>
      <c r="I2402" s="110">
        <v>130</v>
      </c>
      <c r="J2402" s="110">
        <v>23.6</v>
      </c>
      <c r="K2402" s="110">
        <v>50</v>
      </c>
      <c r="L2402" s="110">
        <v>144</v>
      </c>
      <c r="M2402" s="110">
        <v>26.1</v>
      </c>
      <c r="N2402" s="110">
        <v>52.8</v>
      </c>
      <c r="O2402" s="110">
        <v>81</v>
      </c>
      <c r="P2402" s="110">
        <v>14.7</v>
      </c>
      <c r="Q2402" s="110">
        <v>54.3</v>
      </c>
    </row>
    <row r="2403" spans="1:17" x14ac:dyDescent="0.2">
      <c r="A2403" s="108" t="s">
        <v>3258</v>
      </c>
      <c r="B2403" s="110">
        <v>448</v>
      </c>
      <c r="C2403" s="110">
        <v>142</v>
      </c>
      <c r="D2403" s="110">
        <v>31.7</v>
      </c>
      <c r="E2403" s="110">
        <v>47.9</v>
      </c>
      <c r="F2403" s="110">
        <v>29</v>
      </c>
      <c r="G2403" s="110">
        <v>6.5</v>
      </c>
      <c r="H2403" s="110">
        <v>58.6</v>
      </c>
      <c r="I2403" s="110">
        <v>127</v>
      </c>
      <c r="J2403" s="110">
        <v>28.3</v>
      </c>
      <c r="K2403" s="110">
        <v>52.8</v>
      </c>
      <c r="L2403" s="110">
        <v>116</v>
      </c>
      <c r="M2403" s="110">
        <v>25.9</v>
      </c>
      <c r="N2403" s="110">
        <v>44.8</v>
      </c>
      <c r="O2403" s="110">
        <v>34</v>
      </c>
      <c r="P2403" s="110">
        <v>7.6</v>
      </c>
      <c r="Q2403" s="110">
        <v>47.1</v>
      </c>
    </row>
    <row r="2404" spans="1:17" ht="25.5" x14ac:dyDescent="0.2">
      <c r="A2404" s="108" t="s">
        <v>3259</v>
      </c>
      <c r="B2404" s="110">
        <v>780</v>
      </c>
      <c r="C2404" s="110">
        <v>149</v>
      </c>
      <c r="D2404" s="110">
        <v>19.100000000000001</v>
      </c>
      <c r="E2404" s="110">
        <v>53.7</v>
      </c>
      <c r="F2404" s="110">
        <v>49</v>
      </c>
      <c r="G2404" s="110">
        <v>6.3</v>
      </c>
      <c r="H2404" s="110">
        <v>55.1</v>
      </c>
      <c r="I2404" s="110">
        <v>156</v>
      </c>
      <c r="J2404" s="110">
        <v>20</v>
      </c>
      <c r="K2404" s="110">
        <v>44.2</v>
      </c>
      <c r="L2404" s="110">
        <v>180</v>
      </c>
      <c r="M2404" s="110">
        <v>23.1</v>
      </c>
      <c r="N2404" s="110">
        <v>51.7</v>
      </c>
      <c r="O2404" s="110">
        <v>246</v>
      </c>
      <c r="P2404" s="110">
        <v>31.5</v>
      </c>
      <c r="Q2404" s="110">
        <v>62.6</v>
      </c>
    </row>
    <row r="2405" spans="1:17" ht="25.5" x14ac:dyDescent="0.2">
      <c r="A2405" s="108" t="s">
        <v>3260</v>
      </c>
      <c r="B2405" s="109">
        <v>2308</v>
      </c>
      <c r="C2405" s="110">
        <v>599</v>
      </c>
      <c r="D2405" s="110">
        <v>26</v>
      </c>
      <c r="E2405" s="110">
        <v>51.4</v>
      </c>
      <c r="F2405" s="110">
        <v>191</v>
      </c>
      <c r="G2405" s="110">
        <v>8.3000000000000007</v>
      </c>
      <c r="H2405" s="110">
        <v>49.7</v>
      </c>
      <c r="I2405" s="110">
        <v>547</v>
      </c>
      <c r="J2405" s="110">
        <v>23.7</v>
      </c>
      <c r="K2405" s="110">
        <v>47</v>
      </c>
      <c r="L2405" s="110">
        <v>545</v>
      </c>
      <c r="M2405" s="110">
        <v>23.6</v>
      </c>
      <c r="N2405" s="110">
        <v>49.7</v>
      </c>
      <c r="O2405" s="110">
        <v>426</v>
      </c>
      <c r="P2405" s="110">
        <v>18.5</v>
      </c>
      <c r="Q2405" s="110">
        <v>59.2</v>
      </c>
    </row>
    <row r="2406" spans="1:17" ht="25.5" x14ac:dyDescent="0.2">
      <c r="A2406" s="108" t="s">
        <v>3261</v>
      </c>
      <c r="B2406" s="109">
        <v>1017</v>
      </c>
      <c r="C2406" s="110">
        <v>266</v>
      </c>
      <c r="D2406" s="110">
        <v>26.2</v>
      </c>
      <c r="E2406" s="110">
        <v>49.2</v>
      </c>
      <c r="F2406" s="110">
        <v>84</v>
      </c>
      <c r="G2406" s="110">
        <v>8.3000000000000007</v>
      </c>
      <c r="H2406" s="110">
        <v>45.2</v>
      </c>
      <c r="I2406" s="110">
        <v>333</v>
      </c>
      <c r="J2406" s="110">
        <v>32.700000000000003</v>
      </c>
      <c r="K2406" s="110">
        <v>47.4</v>
      </c>
      <c r="L2406" s="110">
        <v>248</v>
      </c>
      <c r="M2406" s="110">
        <v>24.4</v>
      </c>
      <c r="N2406" s="110">
        <v>50.8</v>
      </c>
      <c r="O2406" s="110">
        <v>86</v>
      </c>
      <c r="P2406" s="110">
        <v>8.5</v>
      </c>
      <c r="Q2406" s="110">
        <v>64</v>
      </c>
    </row>
    <row r="2407" spans="1:17" ht="25.5" x14ac:dyDescent="0.2">
      <c r="A2407" s="108" t="s">
        <v>3262</v>
      </c>
      <c r="B2407" s="109">
        <v>1551</v>
      </c>
      <c r="C2407" s="110">
        <v>263</v>
      </c>
      <c r="D2407" s="110">
        <v>17</v>
      </c>
      <c r="E2407" s="110">
        <v>50.6</v>
      </c>
      <c r="F2407" s="110">
        <v>77</v>
      </c>
      <c r="G2407" s="110">
        <v>5</v>
      </c>
      <c r="H2407" s="110">
        <v>53.2</v>
      </c>
      <c r="I2407" s="110">
        <v>237</v>
      </c>
      <c r="J2407" s="110">
        <v>15.3</v>
      </c>
      <c r="K2407" s="110">
        <v>48.1</v>
      </c>
      <c r="L2407" s="110">
        <v>420</v>
      </c>
      <c r="M2407" s="110">
        <v>27.1</v>
      </c>
      <c r="N2407" s="110">
        <v>52.6</v>
      </c>
      <c r="O2407" s="110">
        <v>554</v>
      </c>
      <c r="P2407" s="110">
        <v>35.700000000000003</v>
      </c>
      <c r="Q2407" s="110">
        <v>59.4</v>
      </c>
    </row>
    <row r="2408" spans="1:17" ht="25.5" x14ac:dyDescent="0.2">
      <c r="A2408" s="108" t="s">
        <v>3263</v>
      </c>
      <c r="B2408" s="110">
        <v>222</v>
      </c>
      <c r="C2408" s="110">
        <v>67</v>
      </c>
      <c r="D2408" s="110">
        <v>30.2</v>
      </c>
      <c r="E2408" s="110">
        <v>31.3</v>
      </c>
      <c r="F2408" s="110">
        <v>23</v>
      </c>
      <c r="G2408" s="110">
        <v>10.4</v>
      </c>
      <c r="H2408" s="110">
        <v>17.399999999999999</v>
      </c>
      <c r="I2408" s="110">
        <v>49</v>
      </c>
      <c r="J2408" s="110">
        <v>22.1</v>
      </c>
      <c r="K2408" s="110">
        <v>49</v>
      </c>
      <c r="L2408" s="110">
        <v>58</v>
      </c>
      <c r="M2408" s="110">
        <v>26.1</v>
      </c>
      <c r="N2408" s="110">
        <v>48.3</v>
      </c>
      <c r="O2408" s="110">
        <v>25</v>
      </c>
      <c r="P2408" s="110">
        <v>11.3</v>
      </c>
      <c r="Q2408" s="110">
        <v>60</v>
      </c>
    </row>
    <row r="2409" spans="1:17" ht="25.5" x14ac:dyDescent="0.2">
      <c r="A2409" s="108" t="s">
        <v>3264</v>
      </c>
      <c r="B2409" s="110">
        <v>239</v>
      </c>
      <c r="C2409" s="110">
        <v>102</v>
      </c>
      <c r="D2409" s="110">
        <v>42.7</v>
      </c>
      <c r="E2409" s="110">
        <v>53.9</v>
      </c>
      <c r="F2409" s="110">
        <v>28</v>
      </c>
      <c r="G2409" s="110">
        <v>11.7</v>
      </c>
      <c r="H2409" s="110">
        <v>60.7</v>
      </c>
      <c r="I2409" s="110">
        <v>64</v>
      </c>
      <c r="J2409" s="110">
        <v>26.8</v>
      </c>
      <c r="K2409" s="110">
        <v>56.3</v>
      </c>
      <c r="L2409" s="110">
        <v>37</v>
      </c>
      <c r="M2409" s="110">
        <v>15.5</v>
      </c>
      <c r="N2409" s="110">
        <v>59.5</v>
      </c>
      <c r="O2409" s="110">
        <v>8</v>
      </c>
      <c r="P2409" s="110">
        <v>3.3</v>
      </c>
      <c r="Q2409" s="110">
        <v>37.5</v>
      </c>
    </row>
    <row r="2410" spans="1:17" ht="25.5" x14ac:dyDescent="0.2">
      <c r="A2410" s="108" t="s">
        <v>3265</v>
      </c>
      <c r="B2410" s="109">
        <v>1214</v>
      </c>
      <c r="C2410" s="110">
        <v>272</v>
      </c>
      <c r="D2410" s="110">
        <v>22.4</v>
      </c>
      <c r="E2410" s="110">
        <v>40.799999999999997</v>
      </c>
      <c r="F2410" s="110">
        <v>82</v>
      </c>
      <c r="G2410" s="110">
        <v>6.8</v>
      </c>
      <c r="H2410" s="110">
        <v>56.1</v>
      </c>
      <c r="I2410" s="110">
        <v>256</v>
      </c>
      <c r="J2410" s="110">
        <v>21.1</v>
      </c>
      <c r="K2410" s="110">
        <v>52</v>
      </c>
      <c r="L2410" s="110">
        <v>341</v>
      </c>
      <c r="M2410" s="110">
        <v>28.1</v>
      </c>
      <c r="N2410" s="110">
        <v>48.1</v>
      </c>
      <c r="O2410" s="110">
        <v>263</v>
      </c>
      <c r="P2410" s="110">
        <v>21.7</v>
      </c>
      <c r="Q2410" s="110">
        <v>61.2</v>
      </c>
    </row>
    <row r="2411" spans="1:17" ht="25.5" x14ac:dyDescent="0.2">
      <c r="A2411" s="108" t="s">
        <v>3266</v>
      </c>
      <c r="B2411" s="109">
        <v>7676</v>
      </c>
      <c r="C2411" s="109">
        <v>2081</v>
      </c>
      <c r="D2411" s="110">
        <v>27.1</v>
      </c>
      <c r="E2411" s="110">
        <v>48</v>
      </c>
      <c r="F2411" s="110">
        <v>492</v>
      </c>
      <c r="G2411" s="110">
        <v>6.4</v>
      </c>
      <c r="H2411" s="110">
        <v>47</v>
      </c>
      <c r="I2411" s="109">
        <v>1374</v>
      </c>
      <c r="J2411" s="110">
        <v>17.899999999999999</v>
      </c>
      <c r="K2411" s="110">
        <v>51.8</v>
      </c>
      <c r="L2411" s="109">
        <v>2705</v>
      </c>
      <c r="M2411" s="110">
        <v>35.200000000000003</v>
      </c>
      <c r="N2411" s="110">
        <v>50.9</v>
      </c>
      <c r="O2411" s="109">
        <v>1024</v>
      </c>
      <c r="P2411" s="110">
        <v>13.3</v>
      </c>
      <c r="Q2411" s="110">
        <v>62.6</v>
      </c>
    </row>
    <row r="2412" spans="1:17" ht="25.5" x14ac:dyDescent="0.2">
      <c r="A2412" s="108" t="s">
        <v>3267</v>
      </c>
      <c r="B2412" s="110">
        <v>370</v>
      </c>
      <c r="C2412" s="110">
        <v>101</v>
      </c>
      <c r="D2412" s="110">
        <v>27.3</v>
      </c>
      <c r="E2412" s="110">
        <v>37.6</v>
      </c>
      <c r="F2412" s="110">
        <v>21</v>
      </c>
      <c r="G2412" s="110">
        <v>5.7</v>
      </c>
      <c r="H2412" s="110">
        <v>42.9</v>
      </c>
      <c r="I2412" s="110">
        <v>91</v>
      </c>
      <c r="J2412" s="110">
        <v>24.6</v>
      </c>
      <c r="K2412" s="110">
        <v>52.7</v>
      </c>
      <c r="L2412" s="110">
        <v>109</v>
      </c>
      <c r="M2412" s="110">
        <v>29.5</v>
      </c>
      <c r="N2412" s="110">
        <v>52.3</v>
      </c>
      <c r="O2412" s="110">
        <v>48</v>
      </c>
      <c r="P2412" s="110">
        <v>13</v>
      </c>
      <c r="Q2412" s="110">
        <v>43.8</v>
      </c>
    </row>
    <row r="2413" spans="1:17" ht="25.5" x14ac:dyDescent="0.2">
      <c r="A2413" s="108" t="s">
        <v>3268</v>
      </c>
      <c r="B2413" s="110">
        <v>57</v>
      </c>
      <c r="C2413" s="110">
        <v>15</v>
      </c>
      <c r="D2413" s="110">
        <v>26.3</v>
      </c>
      <c r="E2413" s="110">
        <v>33.299999999999997</v>
      </c>
      <c r="F2413" s="110">
        <v>4</v>
      </c>
      <c r="G2413" s="110">
        <v>7</v>
      </c>
      <c r="H2413" s="110">
        <v>50</v>
      </c>
      <c r="I2413" s="110">
        <v>14</v>
      </c>
      <c r="J2413" s="110">
        <v>24.6</v>
      </c>
      <c r="K2413" s="110">
        <v>42.9</v>
      </c>
      <c r="L2413" s="110">
        <v>13</v>
      </c>
      <c r="M2413" s="110">
        <v>22.8</v>
      </c>
      <c r="N2413" s="110">
        <v>61.5</v>
      </c>
      <c r="O2413" s="110">
        <v>11</v>
      </c>
      <c r="P2413" s="110">
        <v>19.3</v>
      </c>
      <c r="Q2413" s="110">
        <v>18.2</v>
      </c>
    </row>
    <row r="2414" spans="1:17" ht="51" x14ac:dyDescent="0.2">
      <c r="A2414" s="108" t="s">
        <v>3269</v>
      </c>
      <c r="B2414" s="110">
        <v>57</v>
      </c>
      <c r="C2414" s="110">
        <v>10</v>
      </c>
      <c r="D2414" s="110">
        <v>17.5</v>
      </c>
      <c r="E2414" s="110">
        <v>50</v>
      </c>
      <c r="F2414" s="110">
        <v>2</v>
      </c>
      <c r="G2414" s="110">
        <v>3.5</v>
      </c>
      <c r="H2414" s="110">
        <v>50</v>
      </c>
      <c r="I2414" s="110">
        <v>12</v>
      </c>
      <c r="J2414" s="110">
        <v>21.1</v>
      </c>
      <c r="K2414" s="110">
        <v>41.7</v>
      </c>
      <c r="L2414" s="110">
        <v>18</v>
      </c>
      <c r="M2414" s="110">
        <v>31.6</v>
      </c>
      <c r="N2414" s="110">
        <v>50</v>
      </c>
      <c r="O2414" s="110">
        <v>15</v>
      </c>
      <c r="P2414" s="110">
        <v>26.3</v>
      </c>
      <c r="Q2414" s="110">
        <v>53.3</v>
      </c>
    </row>
    <row r="2415" spans="1:17" ht="25.5" x14ac:dyDescent="0.2">
      <c r="A2415" s="108" t="s">
        <v>3270</v>
      </c>
      <c r="B2415" s="109">
        <v>39309</v>
      </c>
      <c r="C2415" s="109">
        <v>6403</v>
      </c>
      <c r="D2415" s="110">
        <v>16.3</v>
      </c>
      <c r="E2415" s="110">
        <v>48.6</v>
      </c>
      <c r="F2415" s="109">
        <v>12851</v>
      </c>
      <c r="G2415" s="110">
        <v>32.700000000000003</v>
      </c>
      <c r="H2415" s="110">
        <v>49.2</v>
      </c>
      <c r="I2415" s="109">
        <v>9350</v>
      </c>
      <c r="J2415" s="110">
        <v>23.8</v>
      </c>
      <c r="K2415" s="110">
        <v>46.3</v>
      </c>
      <c r="L2415" s="109">
        <v>6523</v>
      </c>
      <c r="M2415" s="110">
        <v>16.600000000000001</v>
      </c>
      <c r="N2415" s="110">
        <v>50.8</v>
      </c>
      <c r="O2415" s="109">
        <v>4182</v>
      </c>
      <c r="P2415" s="110">
        <v>10.6</v>
      </c>
      <c r="Q2415" s="110">
        <v>61.5</v>
      </c>
    </row>
    <row r="2416" spans="1:17" ht="25.5" x14ac:dyDescent="0.2">
      <c r="A2416" s="108" t="s">
        <v>3271</v>
      </c>
      <c r="B2416" s="109">
        <v>1197</v>
      </c>
      <c r="C2416" s="110">
        <v>348</v>
      </c>
      <c r="D2416" s="110">
        <v>29.1</v>
      </c>
      <c r="E2416" s="110">
        <v>47.4</v>
      </c>
      <c r="F2416" s="110">
        <v>76</v>
      </c>
      <c r="G2416" s="110">
        <v>6.3</v>
      </c>
      <c r="H2416" s="110">
        <v>46.1</v>
      </c>
      <c r="I2416" s="110">
        <v>316</v>
      </c>
      <c r="J2416" s="110">
        <v>26.4</v>
      </c>
      <c r="K2416" s="110">
        <v>49.4</v>
      </c>
      <c r="L2416" s="110">
        <v>326</v>
      </c>
      <c r="M2416" s="110">
        <v>27.2</v>
      </c>
      <c r="N2416" s="110">
        <v>50.6</v>
      </c>
      <c r="O2416" s="110">
        <v>131</v>
      </c>
      <c r="P2416" s="110">
        <v>10.9</v>
      </c>
      <c r="Q2416" s="110">
        <v>53.4</v>
      </c>
    </row>
    <row r="2417" spans="1:17" ht="38.25" x14ac:dyDescent="0.2">
      <c r="A2417" s="108" t="s">
        <v>3272</v>
      </c>
      <c r="B2417" s="109">
        <v>61567</v>
      </c>
      <c r="C2417" s="109">
        <v>16556</v>
      </c>
      <c r="D2417" s="110">
        <v>26.9</v>
      </c>
      <c r="E2417" s="110">
        <v>49.5</v>
      </c>
      <c r="F2417" s="109">
        <v>3931</v>
      </c>
      <c r="G2417" s="110">
        <v>6.4</v>
      </c>
      <c r="H2417" s="110">
        <v>48.1</v>
      </c>
      <c r="I2417" s="109">
        <v>17706</v>
      </c>
      <c r="J2417" s="110">
        <v>28.8</v>
      </c>
      <c r="K2417" s="110">
        <v>52.1</v>
      </c>
      <c r="L2417" s="109">
        <v>18842</v>
      </c>
      <c r="M2417" s="110">
        <v>30.6</v>
      </c>
      <c r="N2417" s="110">
        <v>51.9</v>
      </c>
      <c r="O2417" s="109">
        <v>4532</v>
      </c>
      <c r="P2417" s="110">
        <v>7.4</v>
      </c>
      <c r="Q2417" s="110">
        <v>54.7</v>
      </c>
    </row>
    <row r="2418" spans="1:17" ht="25.5" x14ac:dyDescent="0.2">
      <c r="A2418" s="108" t="s">
        <v>3273</v>
      </c>
      <c r="B2418" s="109">
        <v>2059</v>
      </c>
      <c r="C2418" s="110">
        <v>639</v>
      </c>
      <c r="D2418" s="110">
        <v>31</v>
      </c>
      <c r="E2418" s="110">
        <v>51.2</v>
      </c>
      <c r="F2418" s="110">
        <v>152</v>
      </c>
      <c r="G2418" s="110">
        <v>7.4</v>
      </c>
      <c r="H2418" s="110">
        <v>52</v>
      </c>
      <c r="I2418" s="110">
        <v>615</v>
      </c>
      <c r="J2418" s="110">
        <v>29.9</v>
      </c>
      <c r="K2418" s="110">
        <v>51.4</v>
      </c>
      <c r="L2418" s="110">
        <v>462</v>
      </c>
      <c r="M2418" s="110">
        <v>22.4</v>
      </c>
      <c r="N2418" s="110">
        <v>47.6</v>
      </c>
      <c r="O2418" s="110">
        <v>191</v>
      </c>
      <c r="P2418" s="110">
        <v>9.3000000000000007</v>
      </c>
      <c r="Q2418" s="110">
        <v>59.7</v>
      </c>
    </row>
    <row r="2419" spans="1:17" ht="38.25" x14ac:dyDescent="0.2">
      <c r="A2419" s="108" t="s">
        <v>3274</v>
      </c>
      <c r="B2419" s="109">
        <v>1768</v>
      </c>
      <c r="C2419" s="110">
        <v>390</v>
      </c>
      <c r="D2419" s="110">
        <v>22.1</v>
      </c>
      <c r="E2419" s="110">
        <v>49.2</v>
      </c>
      <c r="F2419" s="110">
        <v>146</v>
      </c>
      <c r="G2419" s="110">
        <v>8.3000000000000007</v>
      </c>
      <c r="H2419" s="110">
        <v>41.8</v>
      </c>
      <c r="I2419" s="110">
        <v>401</v>
      </c>
      <c r="J2419" s="110">
        <v>22.7</v>
      </c>
      <c r="K2419" s="110">
        <v>48.6</v>
      </c>
      <c r="L2419" s="110">
        <v>590</v>
      </c>
      <c r="M2419" s="110">
        <v>33.4</v>
      </c>
      <c r="N2419" s="110">
        <v>48.1</v>
      </c>
      <c r="O2419" s="110">
        <v>241</v>
      </c>
      <c r="P2419" s="110">
        <v>13.6</v>
      </c>
      <c r="Q2419" s="110">
        <v>63.1</v>
      </c>
    </row>
    <row r="2420" spans="1:17" ht="25.5" x14ac:dyDescent="0.2">
      <c r="A2420" s="108" t="s">
        <v>3275</v>
      </c>
      <c r="B2420" s="109">
        <v>1756</v>
      </c>
      <c r="C2420" s="110">
        <v>481</v>
      </c>
      <c r="D2420" s="110">
        <v>27.4</v>
      </c>
      <c r="E2420" s="110">
        <v>50.5</v>
      </c>
      <c r="F2420" s="110">
        <v>113</v>
      </c>
      <c r="G2420" s="110">
        <v>6.4</v>
      </c>
      <c r="H2420" s="110">
        <v>48.7</v>
      </c>
      <c r="I2420" s="110">
        <v>453</v>
      </c>
      <c r="J2420" s="110">
        <v>25.8</v>
      </c>
      <c r="K2420" s="110">
        <v>50.1</v>
      </c>
      <c r="L2420" s="110">
        <v>402</v>
      </c>
      <c r="M2420" s="110">
        <v>22.9</v>
      </c>
      <c r="N2420" s="110">
        <v>49.5</v>
      </c>
      <c r="O2420" s="110">
        <v>307</v>
      </c>
      <c r="P2420" s="110">
        <v>17.5</v>
      </c>
      <c r="Q2420" s="110">
        <v>59.3</v>
      </c>
    </row>
    <row r="2421" spans="1:17" ht="25.5" x14ac:dyDescent="0.2">
      <c r="A2421" s="108" t="s">
        <v>3276</v>
      </c>
      <c r="B2421" s="110">
        <v>176</v>
      </c>
      <c r="C2421" s="110">
        <v>28</v>
      </c>
      <c r="D2421" s="110">
        <v>15.9</v>
      </c>
      <c r="E2421" s="110">
        <v>50</v>
      </c>
      <c r="F2421" s="110">
        <v>22</v>
      </c>
      <c r="G2421" s="110">
        <v>12.5</v>
      </c>
      <c r="H2421" s="110">
        <v>45.5</v>
      </c>
      <c r="I2421" s="110">
        <v>35</v>
      </c>
      <c r="J2421" s="110">
        <v>19.899999999999999</v>
      </c>
      <c r="K2421" s="110">
        <v>34.299999999999997</v>
      </c>
      <c r="L2421" s="110">
        <v>64</v>
      </c>
      <c r="M2421" s="110">
        <v>36.4</v>
      </c>
      <c r="N2421" s="110">
        <v>45.3</v>
      </c>
      <c r="O2421" s="110">
        <v>27</v>
      </c>
      <c r="P2421" s="110">
        <v>15.3</v>
      </c>
      <c r="Q2421" s="110">
        <v>55.6</v>
      </c>
    </row>
    <row r="2422" spans="1:17" ht="25.5" x14ac:dyDescent="0.2">
      <c r="A2422" s="108" t="s">
        <v>3277</v>
      </c>
      <c r="B2422" s="109">
        <v>38018</v>
      </c>
      <c r="C2422" s="109">
        <v>8725</v>
      </c>
      <c r="D2422" s="110">
        <v>22.9</v>
      </c>
      <c r="E2422" s="110">
        <v>49.1</v>
      </c>
      <c r="F2422" s="109">
        <v>3414</v>
      </c>
      <c r="G2422" s="110">
        <v>9</v>
      </c>
      <c r="H2422" s="110">
        <v>49.2</v>
      </c>
      <c r="I2422" s="109">
        <v>9552</v>
      </c>
      <c r="J2422" s="110">
        <v>25.1</v>
      </c>
      <c r="K2422" s="110">
        <v>50.3</v>
      </c>
      <c r="L2422" s="109">
        <v>10532</v>
      </c>
      <c r="M2422" s="110">
        <v>27.7</v>
      </c>
      <c r="N2422" s="110">
        <v>52.2</v>
      </c>
      <c r="O2422" s="109">
        <v>5795</v>
      </c>
      <c r="P2422" s="110">
        <v>15.2</v>
      </c>
      <c r="Q2422" s="110">
        <v>60.2</v>
      </c>
    </row>
    <row r="2423" spans="1:17" ht="25.5" x14ac:dyDescent="0.2">
      <c r="A2423" s="108" t="s">
        <v>3278</v>
      </c>
      <c r="B2423" s="110">
        <v>701</v>
      </c>
      <c r="C2423" s="110">
        <v>195</v>
      </c>
      <c r="D2423" s="110">
        <v>27.8</v>
      </c>
      <c r="E2423" s="110">
        <v>45.1</v>
      </c>
      <c r="F2423" s="110">
        <v>43</v>
      </c>
      <c r="G2423" s="110">
        <v>6.1</v>
      </c>
      <c r="H2423" s="110">
        <v>44.2</v>
      </c>
      <c r="I2423" s="110">
        <v>186</v>
      </c>
      <c r="J2423" s="110">
        <v>26.5</v>
      </c>
      <c r="K2423" s="110">
        <v>47.3</v>
      </c>
      <c r="L2423" s="110">
        <v>180</v>
      </c>
      <c r="M2423" s="110">
        <v>25.7</v>
      </c>
      <c r="N2423" s="110">
        <v>43.9</v>
      </c>
      <c r="O2423" s="110">
        <v>97</v>
      </c>
      <c r="P2423" s="110">
        <v>13.8</v>
      </c>
      <c r="Q2423" s="110">
        <v>53.6</v>
      </c>
    </row>
    <row r="2424" spans="1:17" ht="25.5" x14ac:dyDescent="0.2">
      <c r="A2424" s="108" t="s">
        <v>3279</v>
      </c>
      <c r="B2424" s="110">
        <v>162</v>
      </c>
      <c r="C2424" s="110">
        <v>24</v>
      </c>
      <c r="D2424" s="110">
        <v>14.8</v>
      </c>
      <c r="E2424" s="110">
        <v>66.7</v>
      </c>
      <c r="F2424" s="110">
        <v>13</v>
      </c>
      <c r="G2424" s="110">
        <v>8</v>
      </c>
      <c r="H2424" s="110">
        <v>30.8</v>
      </c>
      <c r="I2424" s="110">
        <v>26</v>
      </c>
      <c r="J2424" s="110">
        <v>16</v>
      </c>
      <c r="K2424" s="110">
        <v>42.3</v>
      </c>
      <c r="L2424" s="110">
        <v>59</v>
      </c>
      <c r="M2424" s="110">
        <v>36.4</v>
      </c>
      <c r="N2424" s="110">
        <v>49.2</v>
      </c>
      <c r="O2424" s="110">
        <v>40</v>
      </c>
      <c r="P2424" s="110">
        <v>24.7</v>
      </c>
      <c r="Q2424" s="110">
        <v>52.5</v>
      </c>
    </row>
    <row r="2425" spans="1:17" ht="51" x14ac:dyDescent="0.2">
      <c r="A2425" s="108" t="s">
        <v>3280</v>
      </c>
      <c r="B2425" s="110">
        <v>689</v>
      </c>
      <c r="C2425" s="110">
        <v>150</v>
      </c>
      <c r="D2425" s="110">
        <v>21.8</v>
      </c>
      <c r="E2425" s="110">
        <v>57.3</v>
      </c>
      <c r="F2425" s="110">
        <v>25</v>
      </c>
      <c r="G2425" s="110">
        <v>3.6</v>
      </c>
      <c r="H2425" s="110">
        <v>28</v>
      </c>
      <c r="I2425" s="110">
        <v>90</v>
      </c>
      <c r="J2425" s="110">
        <v>13.1</v>
      </c>
      <c r="K2425" s="110">
        <v>57.8</v>
      </c>
      <c r="L2425" s="110">
        <v>290</v>
      </c>
      <c r="M2425" s="110">
        <v>42.1</v>
      </c>
      <c r="N2425" s="110">
        <v>51</v>
      </c>
      <c r="O2425" s="110">
        <v>134</v>
      </c>
      <c r="P2425" s="110">
        <v>19.399999999999999</v>
      </c>
      <c r="Q2425" s="110">
        <v>53</v>
      </c>
    </row>
    <row r="2426" spans="1:17" ht="25.5" x14ac:dyDescent="0.2">
      <c r="A2426" s="108" t="s">
        <v>3281</v>
      </c>
      <c r="B2426" s="109">
        <v>13680</v>
      </c>
      <c r="C2426" s="109">
        <v>3086</v>
      </c>
      <c r="D2426" s="110">
        <v>22.6</v>
      </c>
      <c r="E2426" s="110">
        <v>47.7</v>
      </c>
      <c r="F2426" s="109">
        <v>2686</v>
      </c>
      <c r="G2426" s="110">
        <v>19.600000000000001</v>
      </c>
      <c r="H2426" s="110">
        <v>52</v>
      </c>
      <c r="I2426" s="109">
        <v>3412</v>
      </c>
      <c r="J2426" s="110">
        <v>24.9</v>
      </c>
      <c r="K2426" s="110">
        <v>47.3</v>
      </c>
      <c r="L2426" s="109">
        <v>2934</v>
      </c>
      <c r="M2426" s="110">
        <v>21.4</v>
      </c>
      <c r="N2426" s="110">
        <v>49.9</v>
      </c>
      <c r="O2426" s="109">
        <v>1562</v>
      </c>
      <c r="P2426" s="110">
        <v>11.4</v>
      </c>
      <c r="Q2426" s="110">
        <v>61.3</v>
      </c>
    </row>
    <row r="2427" spans="1:17" ht="38.25" x14ac:dyDescent="0.2">
      <c r="A2427" s="108" t="s">
        <v>3282</v>
      </c>
      <c r="B2427" s="110">
        <v>933</v>
      </c>
      <c r="C2427" s="110">
        <v>194</v>
      </c>
      <c r="D2427" s="110">
        <v>20.8</v>
      </c>
      <c r="E2427" s="110">
        <v>46.4</v>
      </c>
      <c r="F2427" s="110">
        <v>66</v>
      </c>
      <c r="G2427" s="110">
        <v>7.1</v>
      </c>
      <c r="H2427" s="110">
        <v>39.4</v>
      </c>
      <c r="I2427" s="110">
        <v>220</v>
      </c>
      <c r="J2427" s="110">
        <v>23.6</v>
      </c>
      <c r="K2427" s="110">
        <v>46.4</v>
      </c>
      <c r="L2427" s="110">
        <v>392</v>
      </c>
      <c r="M2427" s="110">
        <v>42</v>
      </c>
      <c r="N2427" s="110">
        <v>44.4</v>
      </c>
      <c r="O2427" s="110">
        <v>61</v>
      </c>
      <c r="P2427" s="110">
        <v>6.5</v>
      </c>
      <c r="Q2427" s="110">
        <v>55.7</v>
      </c>
    </row>
    <row r="2428" spans="1:17" ht="25.5" x14ac:dyDescent="0.2">
      <c r="A2428" s="108" t="s">
        <v>3283</v>
      </c>
      <c r="B2428" s="109">
        <v>1749</v>
      </c>
      <c r="C2428" s="110">
        <v>576</v>
      </c>
      <c r="D2428" s="110">
        <v>32.9</v>
      </c>
      <c r="E2428" s="110">
        <v>45.5</v>
      </c>
      <c r="F2428" s="110">
        <v>86</v>
      </c>
      <c r="G2428" s="110">
        <v>4.9000000000000004</v>
      </c>
      <c r="H2428" s="110">
        <v>50</v>
      </c>
      <c r="I2428" s="110">
        <v>686</v>
      </c>
      <c r="J2428" s="110">
        <v>39.200000000000003</v>
      </c>
      <c r="K2428" s="110">
        <v>48.4</v>
      </c>
      <c r="L2428" s="110">
        <v>299</v>
      </c>
      <c r="M2428" s="110">
        <v>17.100000000000001</v>
      </c>
      <c r="N2428" s="110">
        <v>49.2</v>
      </c>
      <c r="O2428" s="110">
        <v>102</v>
      </c>
      <c r="P2428" s="110">
        <v>5.8</v>
      </c>
      <c r="Q2428" s="110">
        <v>53.9</v>
      </c>
    </row>
    <row r="2429" spans="1:17" ht="25.5" x14ac:dyDescent="0.2">
      <c r="A2429" s="108" t="s">
        <v>3284</v>
      </c>
      <c r="B2429" s="110">
        <v>366</v>
      </c>
      <c r="C2429" s="110">
        <v>86</v>
      </c>
      <c r="D2429" s="110">
        <v>23.5</v>
      </c>
      <c r="E2429" s="110">
        <v>51.2</v>
      </c>
      <c r="F2429" s="110">
        <v>30</v>
      </c>
      <c r="G2429" s="110">
        <v>8.1999999999999993</v>
      </c>
      <c r="H2429" s="110">
        <v>43.3</v>
      </c>
      <c r="I2429" s="110">
        <v>75</v>
      </c>
      <c r="J2429" s="110">
        <v>20.5</v>
      </c>
      <c r="K2429" s="110">
        <v>57.3</v>
      </c>
      <c r="L2429" s="110">
        <v>116</v>
      </c>
      <c r="M2429" s="110">
        <v>31.7</v>
      </c>
      <c r="N2429" s="110">
        <v>50.9</v>
      </c>
      <c r="O2429" s="110">
        <v>59</v>
      </c>
      <c r="P2429" s="110">
        <v>16.100000000000001</v>
      </c>
      <c r="Q2429" s="110">
        <v>55.9</v>
      </c>
    </row>
    <row r="2430" spans="1:17" ht="25.5" x14ac:dyDescent="0.2">
      <c r="A2430" s="108" t="s">
        <v>3285</v>
      </c>
      <c r="B2430" s="110">
        <v>842</v>
      </c>
      <c r="C2430" s="110">
        <v>219</v>
      </c>
      <c r="D2430" s="110">
        <v>26</v>
      </c>
      <c r="E2430" s="110">
        <v>46.6</v>
      </c>
      <c r="F2430" s="110">
        <v>56</v>
      </c>
      <c r="G2430" s="110">
        <v>6.7</v>
      </c>
      <c r="H2430" s="110">
        <v>48.2</v>
      </c>
      <c r="I2430" s="110">
        <v>223</v>
      </c>
      <c r="J2430" s="110">
        <v>26.5</v>
      </c>
      <c r="K2430" s="110">
        <v>48.9</v>
      </c>
      <c r="L2430" s="110">
        <v>228</v>
      </c>
      <c r="M2430" s="110">
        <v>27.1</v>
      </c>
      <c r="N2430" s="110">
        <v>49.1</v>
      </c>
      <c r="O2430" s="110">
        <v>116</v>
      </c>
      <c r="P2430" s="110">
        <v>13.8</v>
      </c>
      <c r="Q2430" s="110">
        <v>54.3</v>
      </c>
    </row>
    <row r="2431" spans="1:17" ht="25.5" x14ac:dyDescent="0.2">
      <c r="A2431" s="108" t="s">
        <v>3286</v>
      </c>
      <c r="B2431" s="110">
        <v>80</v>
      </c>
      <c r="C2431" s="110">
        <v>9</v>
      </c>
      <c r="D2431" s="110">
        <v>11.3</v>
      </c>
      <c r="E2431" s="110">
        <v>44.4</v>
      </c>
      <c r="F2431" s="110">
        <v>4</v>
      </c>
      <c r="G2431" s="110">
        <v>5</v>
      </c>
      <c r="H2431" s="110">
        <v>25</v>
      </c>
      <c r="I2431" s="110">
        <v>19</v>
      </c>
      <c r="J2431" s="110">
        <v>23.8</v>
      </c>
      <c r="K2431" s="110">
        <v>26.3</v>
      </c>
      <c r="L2431" s="110">
        <v>24</v>
      </c>
      <c r="M2431" s="110">
        <v>30</v>
      </c>
      <c r="N2431" s="110">
        <v>50</v>
      </c>
      <c r="O2431" s="110">
        <v>24</v>
      </c>
      <c r="P2431" s="110">
        <v>30</v>
      </c>
      <c r="Q2431" s="110">
        <v>45.8</v>
      </c>
    </row>
    <row r="2432" spans="1:17" ht="25.5" x14ac:dyDescent="0.2">
      <c r="A2432" s="108" t="s">
        <v>3287</v>
      </c>
      <c r="B2432" s="110">
        <v>391</v>
      </c>
      <c r="C2432" s="110">
        <v>90</v>
      </c>
      <c r="D2432" s="110">
        <v>23</v>
      </c>
      <c r="E2432" s="110">
        <v>44.4</v>
      </c>
      <c r="F2432" s="110">
        <v>30</v>
      </c>
      <c r="G2432" s="110">
        <v>7.7</v>
      </c>
      <c r="H2432" s="110">
        <v>50</v>
      </c>
      <c r="I2432" s="110">
        <v>90</v>
      </c>
      <c r="J2432" s="110">
        <v>23</v>
      </c>
      <c r="K2432" s="110">
        <v>53.3</v>
      </c>
      <c r="L2432" s="110">
        <v>92</v>
      </c>
      <c r="M2432" s="110">
        <v>23.5</v>
      </c>
      <c r="N2432" s="110">
        <v>51.1</v>
      </c>
      <c r="O2432" s="110">
        <v>89</v>
      </c>
      <c r="P2432" s="110">
        <v>22.8</v>
      </c>
      <c r="Q2432" s="110">
        <v>66.3</v>
      </c>
    </row>
    <row r="2433" spans="1:17" ht="25.5" x14ac:dyDescent="0.2">
      <c r="A2433" s="108" t="s">
        <v>3288</v>
      </c>
      <c r="B2433" s="110">
        <v>625</v>
      </c>
      <c r="C2433" s="110">
        <v>114</v>
      </c>
      <c r="D2433" s="110">
        <v>18.2</v>
      </c>
      <c r="E2433" s="110">
        <v>50.9</v>
      </c>
      <c r="F2433" s="110">
        <v>48</v>
      </c>
      <c r="G2433" s="110">
        <v>7.7</v>
      </c>
      <c r="H2433" s="110">
        <v>64.599999999999994</v>
      </c>
      <c r="I2433" s="110">
        <v>119</v>
      </c>
      <c r="J2433" s="110">
        <v>19</v>
      </c>
      <c r="K2433" s="110">
        <v>42.9</v>
      </c>
      <c r="L2433" s="110">
        <v>164</v>
      </c>
      <c r="M2433" s="110">
        <v>26.2</v>
      </c>
      <c r="N2433" s="110">
        <v>47</v>
      </c>
      <c r="O2433" s="110">
        <v>180</v>
      </c>
      <c r="P2433" s="110">
        <v>28.8</v>
      </c>
      <c r="Q2433" s="110">
        <v>60</v>
      </c>
    </row>
    <row r="2434" spans="1:17" ht="25.5" x14ac:dyDescent="0.2">
      <c r="A2434" s="108" t="s">
        <v>3289</v>
      </c>
      <c r="B2434" s="110">
        <v>128</v>
      </c>
      <c r="C2434" s="110">
        <v>33</v>
      </c>
      <c r="D2434" s="110">
        <v>25.8</v>
      </c>
      <c r="E2434" s="110">
        <v>63.6</v>
      </c>
      <c r="F2434" s="110">
        <v>7</v>
      </c>
      <c r="G2434" s="110">
        <v>5.5</v>
      </c>
      <c r="H2434" s="110">
        <v>42.9</v>
      </c>
      <c r="I2434" s="110">
        <v>25</v>
      </c>
      <c r="J2434" s="110">
        <v>19.5</v>
      </c>
      <c r="K2434" s="110">
        <v>56</v>
      </c>
      <c r="L2434" s="110">
        <v>38</v>
      </c>
      <c r="M2434" s="110">
        <v>29.7</v>
      </c>
      <c r="N2434" s="110">
        <v>52.6</v>
      </c>
      <c r="O2434" s="110">
        <v>25</v>
      </c>
      <c r="P2434" s="110">
        <v>19.5</v>
      </c>
      <c r="Q2434" s="110">
        <v>56</v>
      </c>
    </row>
    <row r="2435" spans="1:17" ht="38.25" x14ac:dyDescent="0.2">
      <c r="A2435" s="108" t="s">
        <v>3290</v>
      </c>
      <c r="B2435" s="110">
        <v>134</v>
      </c>
      <c r="C2435" s="110">
        <v>32</v>
      </c>
      <c r="D2435" s="110">
        <v>23.9</v>
      </c>
      <c r="E2435" s="110">
        <v>43.8</v>
      </c>
      <c r="F2435" s="110">
        <v>12</v>
      </c>
      <c r="G2435" s="110">
        <v>9</v>
      </c>
      <c r="H2435" s="110">
        <v>50</v>
      </c>
      <c r="I2435" s="110">
        <v>20</v>
      </c>
      <c r="J2435" s="110">
        <v>14.9</v>
      </c>
      <c r="K2435" s="110">
        <v>65</v>
      </c>
      <c r="L2435" s="110">
        <v>34</v>
      </c>
      <c r="M2435" s="110">
        <v>25.4</v>
      </c>
      <c r="N2435" s="110">
        <v>47.1</v>
      </c>
      <c r="O2435" s="110">
        <v>36</v>
      </c>
      <c r="P2435" s="110">
        <v>26.9</v>
      </c>
      <c r="Q2435" s="110">
        <v>75</v>
      </c>
    </row>
    <row r="2436" spans="1:17" ht="25.5" x14ac:dyDescent="0.2">
      <c r="A2436" s="108" t="s">
        <v>3291</v>
      </c>
      <c r="B2436" s="109">
        <v>1239</v>
      </c>
      <c r="C2436" s="110">
        <v>387</v>
      </c>
      <c r="D2436" s="110">
        <v>31.2</v>
      </c>
      <c r="E2436" s="110">
        <v>45.2</v>
      </c>
      <c r="F2436" s="110">
        <v>70</v>
      </c>
      <c r="G2436" s="110">
        <v>5.6</v>
      </c>
      <c r="H2436" s="110">
        <v>42.9</v>
      </c>
      <c r="I2436" s="110">
        <v>386</v>
      </c>
      <c r="J2436" s="110">
        <v>31.2</v>
      </c>
      <c r="K2436" s="110">
        <v>49.5</v>
      </c>
      <c r="L2436" s="110">
        <v>269</v>
      </c>
      <c r="M2436" s="110">
        <v>21.7</v>
      </c>
      <c r="N2436" s="110">
        <v>51.3</v>
      </c>
      <c r="O2436" s="110">
        <v>127</v>
      </c>
      <c r="P2436" s="110">
        <v>10.3</v>
      </c>
      <c r="Q2436" s="110">
        <v>58.3</v>
      </c>
    </row>
    <row r="2437" spans="1:17" ht="38.25" x14ac:dyDescent="0.2">
      <c r="A2437" s="108" t="s">
        <v>3292</v>
      </c>
      <c r="B2437" s="110">
        <v>371</v>
      </c>
      <c r="C2437" s="110">
        <v>80</v>
      </c>
      <c r="D2437" s="110">
        <v>21.6</v>
      </c>
      <c r="E2437" s="110">
        <v>45</v>
      </c>
      <c r="F2437" s="110">
        <v>16</v>
      </c>
      <c r="G2437" s="110">
        <v>4.3</v>
      </c>
      <c r="H2437" s="110">
        <v>62.5</v>
      </c>
      <c r="I2437" s="110">
        <v>72</v>
      </c>
      <c r="J2437" s="110">
        <v>19.399999999999999</v>
      </c>
      <c r="K2437" s="110">
        <v>45.8</v>
      </c>
      <c r="L2437" s="110">
        <v>146</v>
      </c>
      <c r="M2437" s="110">
        <v>39.4</v>
      </c>
      <c r="N2437" s="110">
        <v>45.9</v>
      </c>
      <c r="O2437" s="110">
        <v>57</v>
      </c>
      <c r="P2437" s="110">
        <v>15.4</v>
      </c>
      <c r="Q2437" s="110">
        <v>54.4</v>
      </c>
    </row>
    <row r="2438" spans="1:17" ht="25.5" x14ac:dyDescent="0.2">
      <c r="A2438" s="108" t="s">
        <v>3293</v>
      </c>
      <c r="B2438" s="109">
        <v>4892</v>
      </c>
      <c r="C2438" s="109">
        <v>1504</v>
      </c>
      <c r="D2438" s="110">
        <v>30.7</v>
      </c>
      <c r="E2438" s="110">
        <v>49.1</v>
      </c>
      <c r="F2438" s="110">
        <v>226</v>
      </c>
      <c r="G2438" s="110">
        <v>4.5999999999999996</v>
      </c>
      <c r="H2438" s="110">
        <v>45.6</v>
      </c>
      <c r="I2438" s="110">
        <v>881</v>
      </c>
      <c r="J2438" s="110">
        <v>18</v>
      </c>
      <c r="K2438" s="110">
        <v>53.5</v>
      </c>
      <c r="L2438" s="109">
        <v>1684</v>
      </c>
      <c r="M2438" s="110">
        <v>34.4</v>
      </c>
      <c r="N2438" s="110">
        <v>49.2</v>
      </c>
      <c r="O2438" s="110">
        <v>597</v>
      </c>
      <c r="P2438" s="110">
        <v>12.2</v>
      </c>
      <c r="Q2438" s="110">
        <v>52.8</v>
      </c>
    </row>
    <row r="2439" spans="1:17" ht="38.25" x14ac:dyDescent="0.2">
      <c r="A2439" s="108" t="s">
        <v>3294</v>
      </c>
      <c r="B2439" s="110">
        <v>179</v>
      </c>
      <c r="C2439" s="110">
        <v>49</v>
      </c>
      <c r="D2439" s="110">
        <v>27.4</v>
      </c>
      <c r="E2439" s="110">
        <v>53.1</v>
      </c>
      <c r="F2439" s="110">
        <v>12</v>
      </c>
      <c r="G2439" s="110">
        <v>6.7</v>
      </c>
      <c r="H2439" s="110">
        <v>75</v>
      </c>
      <c r="I2439" s="110">
        <v>45</v>
      </c>
      <c r="J2439" s="110">
        <v>25.1</v>
      </c>
      <c r="K2439" s="110">
        <v>40</v>
      </c>
      <c r="L2439" s="110">
        <v>24</v>
      </c>
      <c r="M2439" s="110">
        <v>13.4</v>
      </c>
      <c r="N2439" s="110">
        <v>50</v>
      </c>
      <c r="O2439" s="110">
        <v>49</v>
      </c>
      <c r="P2439" s="110">
        <v>27.4</v>
      </c>
      <c r="Q2439" s="110">
        <v>55.1</v>
      </c>
    </row>
    <row r="2440" spans="1:17" ht="25.5" x14ac:dyDescent="0.2">
      <c r="A2440" s="108" t="s">
        <v>3295</v>
      </c>
      <c r="B2440" s="109">
        <v>3598</v>
      </c>
      <c r="C2440" s="109">
        <v>1011</v>
      </c>
      <c r="D2440" s="110">
        <v>28.1</v>
      </c>
      <c r="E2440" s="110">
        <v>46.8</v>
      </c>
      <c r="F2440" s="110">
        <v>292</v>
      </c>
      <c r="G2440" s="110">
        <v>8.1</v>
      </c>
      <c r="H2440" s="110">
        <v>50</v>
      </c>
      <c r="I2440" s="110">
        <v>882</v>
      </c>
      <c r="J2440" s="110">
        <v>24.5</v>
      </c>
      <c r="K2440" s="110">
        <v>48.9</v>
      </c>
      <c r="L2440" s="110">
        <v>734</v>
      </c>
      <c r="M2440" s="110">
        <v>20.399999999999999</v>
      </c>
      <c r="N2440" s="110">
        <v>51.6</v>
      </c>
      <c r="O2440" s="110">
        <v>679</v>
      </c>
      <c r="P2440" s="110">
        <v>18.899999999999999</v>
      </c>
      <c r="Q2440" s="110">
        <v>56.7</v>
      </c>
    </row>
    <row r="2441" spans="1:17" ht="25.5" x14ac:dyDescent="0.2">
      <c r="A2441" s="108" t="s">
        <v>3296</v>
      </c>
      <c r="B2441" s="109">
        <v>1306</v>
      </c>
      <c r="C2441" s="110">
        <v>318</v>
      </c>
      <c r="D2441" s="110">
        <v>24.3</v>
      </c>
      <c r="E2441" s="110">
        <v>53.5</v>
      </c>
      <c r="F2441" s="110">
        <v>79</v>
      </c>
      <c r="G2441" s="110">
        <v>6</v>
      </c>
      <c r="H2441" s="110">
        <v>46.8</v>
      </c>
      <c r="I2441" s="110">
        <v>258</v>
      </c>
      <c r="J2441" s="110">
        <v>19.8</v>
      </c>
      <c r="K2441" s="110">
        <v>48.1</v>
      </c>
      <c r="L2441" s="110">
        <v>283</v>
      </c>
      <c r="M2441" s="110">
        <v>21.7</v>
      </c>
      <c r="N2441" s="110">
        <v>48.8</v>
      </c>
      <c r="O2441" s="110">
        <v>368</v>
      </c>
      <c r="P2441" s="110">
        <v>28.2</v>
      </c>
      <c r="Q2441" s="110">
        <v>64.400000000000006</v>
      </c>
    </row>
    <row r="2442" spans="1:17" ht="38.25" x14ac:dyDescent="0.2">
      <c r="A2442" s="108" t="s">
        <v>3297</v>
      </c>
      <c r="B2442" s="109">
        <v>11071</v>
      </c>
      <c r="C2442" s="109">
        <v>2497</v>
      </c>
      <c r="D2442" s="110">
        <v>22.6</v>
      </c>
      <c r="E2442" s="110">
        <v>49.7</v>
      </c>
      <c r="F2442" s="110">
        <v>710</v>
      </c>
      <c r="G2442" s="110">
        <v>6.4</v>
      </c>
      <c r="H2442" s="110">
        <v>47.9</v>
      </c>
      <c r="I2442" s="109">
        <v>1882</v>
      </c>
      <c r="J2442" s="110">
        <v>17</v>
      </c>
      <c r="K2442" s="110">
        <v>50.2</v>
      </c>
      <c r="L2442" s="109">
        <v>4020</v>
      </c>
      <c r="M2442" s="110">
        <v>36.299999999999997</v>
      </c>
      <c r="N2442" s="110">
        <v>52.6</v>
      </c>
      <c r="O2442" s="109">
        <v>1962</v>
      </c>
      <c r="P2442" s="110">
        <v>17.7</v>
      </c>
      <c r="Q2442" s="110">
        <v>55.4</v>
      </c>
    </row>
    <row r="2443" spans="1:17" ht="25.5" x14ac:dyDescent="0.2">
      <c r="A2443" s="108" t="s">
        <v>3298</v>
      </c>
      <c r="B2443" s="110">
        <v>198</v>
      </c>
      <c r="C2443" s="110">
        <v>53</v>
      </c>
      <c r="D2443" s="110">
        <v>26.8</v>
      </c>
      <c r="E2443" s="110">
        <v>67.900000000000006</v>
      </c>
      <c r="F2443" s="110">
        <v>11</v>
      </c>
      <c r="G2443" s="110">
        <v>5.6</v>
      </c>
      <c r="H2443" s="110">
        <v>45.5</v>
      </c>
      <c r="I2443" s="110">
        <v>54</v>
      </c>
      <c r="J2443" s="110">
        <v>27.3</v>
      </c>
      <c r="K2443" s="110">
        <v>53.7</v>
      </c>
      <c r="L2443" s="110">
        <v>60</v>
      </c>
      <c r="M2443" s="110">
        <v>30.3</v>
      </c>
      <c r="N2443" s="110">
        <v>43.3</v>
      </c>
      <c r="O2443" s="110">
        <v>20</v>
      </c>
      <c r="P2443" s="110">
        <v>10.1</v>
      </c>
      <c r="Q2443" s="110">
        <v>40</v>
      </c>
    </row>
    <row r="2444" spans="1:17" ht="25.5" x14ac:dyDescent="0.2">
      <c r="A2444" s="108" t="s">
        <v>3299</v>
      </c>
      <c r="B2444" s="110">
        <v>153</v>
      </c>
      <c r="C2444" s="110">
        <v>23</v>
      </c>
      <c r="D2444" s="110">
        <v>15</v>
      </c>
      <c r="E2444" s="110">
        <v>43.5</v>
      </c>
      <c r="F2444" s="110">
        <v>13</v>
      </c>
      <c r="G2444" s="110">
        <v>8.5</v>
      </c>
      <c r="H2444" s="110">
        <v>46.2</v>
      </c>
      <c r="I2444" s="110">
        <v>25</v>
      </c>
      <c r="J2444" s="110">
        <v>16.3</v>
      </c>
      <c r="K2444" s="110">
        <v>48</v>
      </c>
      <c r="L2444" s="110">
        <v>57</v>
      </c>
      <c r="M2444" s="110">
        <v>37.299999999999997</v>
      </c>
      <c r="N2444" s="110">
        <v>42.1</v>
      </c>
      <c r="O2444" s="110">
        <v>35</v>
      </c>
      <c r="P2444" s="110">
        <v>22.9</v>
      </c>
      <c r="Q2444" s="110">
        <v>60</v>
      </c>
    </row>
    <row r="2445" spans="1:17" ht="25.5" x14ac:dyDescent="0.2">
      <c r="A2445" s="108" t="s">
        <v>3300</v>
      </c>
      <c r="B2445" s="110">
        <v>140</v>
      </c>
      <c r="C2445" s="110">
        <v>10</v>
      </c>
      <c r="D2445" s="110">
        <v>7.1</v>
      </c>
      <c r="E2445" s="110">
        <v>40</v>
      </c>
      <c r="F2445" s="110">
        <v>7</v>
      </c>
      <c r="G2445" s="110">
        <v>5</v>
      </c>
      <c r="H2445" s="110">
        <v>71.400000000000006</v>
      </c>
      <c r="I2445" s="110">
        <v>27</v>
      </c>
      <c r="J2445" s="110">
        <v>19.3</v>
      </c>
      <c r="K2445" s="110">
        <v>37</v>
      </c>
      <c r="L2445" s="110">
        <v>57</v>
      </c>
      <c r="M2445" s="110">
        <v>40.700000000000003</v>
      </c>
      <c r="N2445" s="110">
        <v>52.6</v>
      </c>
      <c r="O2445" s="110">
        <v>39</v>
      </c>
      <c r="P2445" s="110">
        <v>27.9</v>
      </c>
      <c r="Q2445" s="110">
        <v>51.3</v>
      </c>
    </row>
    <row r="2446" spans="1:17" ht="38.25" x14ac:dyDescent="0.2">
      <c r="A2446" s="108" t="s">
        <v>3301</v>
      </c>
      <c r="B2446" s="110">
        <v>303</v>
      </c>
      <c r="C2446" s="110">
        <v>65</v>
      </c>
      <c r="D2446" s="110">
        <v>21.5</v>
      </c>
      <c r="E2446" s="110">
        <v>50.8</v>
      </c>
      <c r="F2446" s="110">
        <v>15</v>
      </c>
      <c r="G2446" s="110">
        <v>5</v>
      </c>
      <c r="H2446" s="110">
        <v>53.3</v>
      </c>
      <c r="I2446" s="110">
        <v>72</v>
      </c>
      <c r="J2446" s="110">
        <v>23.8</v>
      </c>
      <c r="K2446" s="110">
        <v>45.8</v>
      </c>
      <c r="L2446" s="110">
        <v>89</v>
      </c>
      <c r="M2446" s="110">
        <v>29.4</v>
      </c>
      <c r="N2446" s="110">
        <v>47.2</v>
      </c>
      <c r="O2446" s="110">
        <v>62</v>
      </c>
      <c r="P2446" s="110">
        <v>20.5</v>
      </c>
      <c r="Q2446" s="110">
        <v>67.7</v>
      </c>
    </row>
    <row r="2447" spans="1:17" ht="25.5" x14ac:dyDescent="0.2">
      <c r="A2447" s="108" t="s">
        <v>3302</v>
      </c>
      <c r="B2447" s="110">
        <v>26</v>
      </c>
      <c r="C2447" s="110">
        <v>11</v>
      </c>
      <c r="D2447" s="110">
        <v>42.3</v>
      </c>
      <c r="E2447" s="110">
        <v>54.5</v>
      </c>
      <c r="F2447" s="110">
        <v>2</v>
      </c>
      <c r="G2447" s="110">
        <v>7.7</v>
      </c>
      <c r="H2447" s="110">
        <v>50</v>
      </c>
      <c r="I2447" s="110">
        <v>7</v>
      </c>
      <c r="J2447" s="110">
        <v>26.9</v>
      </c>
      <c r="K2447" s="110">
        <v>42.9</v>
      </c>
      <c r="L2447" s="110">
        <v>5</v>
      </c>
      <c r="M2447" s="110">
        <v>19.2</v>
      </c>
      <c r="N2447" s="110">
        <v>40</v>
      </c>
      <c r="O2447" s="110">
        <v>1</v>
      </c>
      <c r="P2447" s="110">
        <v>3.8</v>
      </c>
      <c r="Q2447" s="110">
        <v>100</v>
      </c>
    </row>
    <row r="2448" spans="1:17" ht="25.5" x14ac:dyDescent="0.2">
      <c r="A2448" s="108" t="s">
        <v>3303</v>
      </c>
      <c r="B2448" s="110">
        <v>125</v>
      </c>
      <c r="C2448" s="110">
        <v>25</v>
      </c>
      <c r="D2448" s="110">
        <v>20</v>
      </c>
      <c r="E2448" s="110">
        <v>72</v>
      </c>
      <c r="F2448" s="110">
        <v>8</v>
      </c>
      <c r="G2448" s="110">
        <v>6.4</v>
      </c>
      <c r="H2448" s="110">
        <v>62.5</v>
      </c>
      <c r="I2448" s="110">
        <v>25</v>
      </c>
      <c r="J2448" s="110">
        <v>20</v>
      </c>
      <c r="K2448" s="110">
        <v>40</v>
      </c>
      <c r="L2448" s="110">
        <v>36</v>
      </c>
      <c r="M2448" s="110">
        <v>28.8</v>
      </c>
      <c r="N2448" s="110">
        <v>52.8</v>
      </c>
      <c r="O2448" s="110">
        <v>31</v>
      </c>
      <c r="P2448" s="110">
        <v>24.8</v>
      </c>
      <c r="Q2448" s="110">
        <v>58.1</v>
      </c>
    </row>
    <row r="2449" spans="1:17" ht="25.5" x14ac:dyDescent="0.2">
      <c r="A2449" s="108" t="s">
        <v>3304</v>
      </c>
      <c r="B2449" s="109">
        <v>2946</v>
      </c>
      <c r="C2449" s="110">
        <v>632</v>
      </c>
      <c r="D2449" s="110">
        <v>21.5</v>
      </c>
      <c r="E2449" s="110">
        <v>46.5</v>
      </c>
      <c r="F2449" s="110">
        <v>257</v>
      </c>
      <c r="G2449" s="110">
        <v>8.6999999999999993</v>
      </c>
      <c r="H2449" s="110">
        <v>48.6</v>
      </c>
      <c r="I2449" s="110">
        <v>759</v>
      </c>
      <c r="J2449" s="110">
        <v>25.8</v>
      </c>
      <c r="K2449" s="110">
        <v>46.2</v>
      </c>
      <c r="L2449" s="110">
        <v>605</v>
      </c>
      <c r="M2449" s="110">
        <v>20.5</v>
      </c>
      <c r="N2449" s="110">
        <v>51.6</v>
      </c>
      <c r="O2449" s="110">
        <v>693</v>
      </c>
      <c r="P2449" s="110">
        <v>23.5</v>
      </c>
      <c r="Q2449" s="110">
        <v>64.599999999999994</v>
      </c>
    </row>
    <row r="2450" spans="1:17" ht="25.5" x14ac:dyDescent="0.2">
      <c r="A2450" s="108" t="s">
        <v>3305</v>
      </c>
      <c r="B2450" s="110">
        <v>369</v>
      </c>
      <c r="C2450" s="110">
        <v>89</v>
      </c>
      <c r="D2450" s="110">
        <v>24.1</v>
      </c>
      <c r="E2450" s="110">
        <v>47.2</v>
      </c>
      <c r="F2450" s="110">
        <v>36</v>
      </c>
      <c r="G2450" s="110">
        <v>9.8000000000000007</v>
      </c>
      <c r="H2450" s="110">
        <v>33.299999999999997</v>
      </c>
      <c r="I2450" s="110">
        <v>82</v>
      </c>
      <c r="J2450" s="110">
        <v>22.2</v>
      </c>
      <c r="K2450" s="110">
        <v>50</v>
      </c>
      <c r="L2450" s="110">
        <v>94</v>
      </c>
      <c r="M2450" s="110">
        <v>25.5</v>
      </c>
      <c r="N2450" s="110">
        <v>44.7</v>
      </c>
      <c r="O2450" s="110">
        <v>68</v>
      </c>
      <c r="P2450" s="110">
        <v>18.399999999999999</v>
      </c>
      <c r="Q2450" s="110">
        <v>52.9</v>
      </c>
    </row>
    <row r="2451" spans="1:17" ht="25.5" x14ac:dyDescent="0.2">
      <c r="A2451" s="108" t="s">
        <v>3306</v>
      </c>
      <c r="B2451" s="110">
        <v>106</v>
      </c>
      <c r="C2451" s="110">
        <v>20</v>
      </c>
      <c r="D2451" s="110">
        <v>18.899999999999999</v>
      </c>
      <c r="E2451" s="110">
        <v>65</v>
      </c>
      <c r="F2451" s="110">
        <v>12</v>
      </c>
      <c r="G2451" s="110">
        <v>11.3</v>
      </c>
      <c r="H2451" s="110">
        <v>58.3</v>
      </c>
      <c r="I2451" s="110">
        <v>27</v>
      </c>
      <c r="J2451" s="110">
        <v>25.5</v>
      </c>
      <c r="K2451" s="110">
        <v>40.700000000000003</v>
      </c>
      <c r="L2451" s="110">
        <v>27</v>
      </c>
      <c r="M2451" s="110">
        <v>25.5</v>
      </c>
      <c r="N2451" s="110">
        <v>48.1</v>
      </c>
      <c r="O2451" s="110">
        <v>20</v>
      </c>
      <c r="P2451" s="110">
        <v>18.899999999999999</v>
      </c>
      <c r="Q2451" s="110">
        <v>60</v>
      </c>
    </row>
    <row r="2452" spans="1:17" ht="25.5" x14ac:dyDescent="0.2">
      <c r="A2452" s="108" t="s">
        <v>3307</v>
      </c>
      <c r="B2452" s="110">
        <v>182</v>
      </c>
      <c r="C2452" s="110">
        <v>43</v>
      </c>
      <c r="D2452" s="110">
        <v>23.6</v>
      </c>
      <c r="E2452" s="110">
        <v>51.2</v>
      </c>
      <c r="F2452" s="110">
        <v>22</v>
      </c>
      <c r="G2452" s="110">
        <v>12.1</v>
      </c>
      <c r="H2452" s="110">
        <v>45.5</v>
      </c>
      <c r="I2452" s="110">
        <v>45</v>
      </c>
      <c r="J2452" s="110">
        <v>24.7</v>
      </c>
      <c r="K2452" s="110">
        <v>51.1</v>
      </c>
      <c r="L2452" s="110">
        <v>43</v>
      </c>
      <c r="M2452" s="110">
        <v>23.6</v>
      </c>
      <c r="N2452" s="110">
        <v>44.2</v>
      </c>
      <c r="O2452" s="110">
        <v>29</v>
      </c>
      <c r="P2452" s="110">
        <v>15.9</v>
      </c>
      <c r="Q2452" s="110">
        <v>51.7</v>
      </c>
    </row>
    <row r="2453" spans="1:17" ht="25.5" x14ac:dyDescent="0.2">
      <c r="A2453" s="108" t="s">
        <v>3308</v>
      </c>
      <c r="B2453" s="110">
        <v>252</v>
      </c>
      <c r="C2453" s="110">
        <v>59</v>
      </c>
      <c r="D2453" s="110">
        <v>23.4</v>
      </c>
      <c r="E2453" s="110">
        <v>49.2</v>
      </c>
      <c r="F2453" s="110">
        <v>23</v>
      </c>
      <c r="G2453" s="110">
        <v>9.1</v>
      </c>
      <c r="H2453" s="110">
        <v>52.2</v>
      </c>
      <c r="I2453" s="110">
        <v>72</v>
      </c>
      <c r="J2453" s="110">
        <v>28.6</v>
      </c>
      <c r="K2453" s="110">
        <v>47.2</v>
      </c>
      <c r="L2453" s="110">
        <v>68</v>
      </c>
      <c r="M2453" s="110">
        <v>27</v>
      </c>
      <c r="N2453" s="110">
        <v>48.5</v>
      </c>
      <c r="O2453" s="110">
        <v>30</v>
      </c>
      <c r="P2453" s="110">
        <v>11.9</v>
      </c>
      <c r="Q2453" s="110">
        <v>50</v>
      </c>
    </row>
    <row r="2454" spans="1:17" ht="25.5" x14ac:dyDescent="0.2">
      <c r="A2454" s="108" t="s">
        <v>3309</v>
      </c>
      <c r="B2454" s="110">
        <v>424</v>
      </c>
      <c r="C2454" s="110">
        <v>129</v>
      </c>
      <c r="D2454" s="110">
        <v>30.4</v>
      </c>
      <c r="E2454" s="110">
        <v>45.7</v>
      </c>
      <c r="F2454" s="110">
        <v>37</v>
      </c>
      <c r="G2454" s="110">
        <v>8.6999999999999993</v>
      </c>
      <c r="H2454" s="110">
        <v>64.900000000000006</v>
      </c>
      <c r="I2454" s="110">
        <v>121</v>
      </c>
      <c r="J2454" s="110">
        <v>28.5</v>
      </c>
      <c r="K2454" s="110">
        <v>48.8</v>
      </c>
      <c r="L2454" s="110">
        <v>79</v>
      </c>
      <c r="M2454" s="110">
        <v>18.600000000000001</v>
      </c>
      <c r="N2454" s="110">
        <v>44.3</v>
      </c>
      <c r="O2454" s="110">
        <v>58</v>
      </c>
      <c r="P2454" s="110">
        <v>13.7</v>
      </c>
      <c r="Q2454" s="110">
        <v>50</v>
      </c>
    </row>
    <row r="2455" spans="1:17" ht="25.5" x14ac:dyDescent="0.2">
      <c r="A2455" s="108" t="s">
        <v>3310</v>
      </c>
      <c r="B2455" s="109">
        <v>382578</v>
      </c>
      <c r="C2455" s="109">
        <v>77204</v>
      </c>
      <c r="D2455" s="110">
        <v>20.2</v>
      </c>
      <c r="E2455" s="110">
        <v>49.4</v>
      </c>
      <c r="F2455" s="109">
        <v>57979</v>
      </c>
      <c r="G2455" s="110">
        <v>15.2</v>
      </c>
      <c r="H2455" s="110">
        <v>50.6</v>
      </c>
      <c r="I2455" s="109">
        <v>133058</v>
      </c>
      <c r="J2455" s="110">
        <v>34.799999999999997</v>
      </c>
      <c r="K2455" s="110">
        <v>48.3</v>
      </c>
      <c r="L2455" s="109">
        <v>83826</v>
      </c>
      <c r="M2455" s="110">
        <v>21.9</v>
      </c>
      <c r="N2455" s="110">
        <v>48.7</v>
      </c>
      <c r="O2455" s="109">
        <v>30511</v>
      </c>
      <c r="P2455" s="110">
        <v>8</v>
      </c>
      <c r="Q2455" s="110">
        <v>57.8</v>
      </c>
    </row>
    <row r="2456" spans="1:17" ht="25.5" x14ac:dyDescent="0.2">
      <c r="A2456" s="108" t="s">
        <v>3311</v>
      </c>
      <c r="B2456" s="110">
        <v>111</v>
      </c>
      <c r="C2456" s="110">
        <v>11</v>
      </c>
      <c r="D2456" s="110">
        <v>9.9</v>
      </c>
      <c r="E2456" s="110">
        <v>45.5</v>
      </c>
      <c r="F2456" s="110">
        <v>2</v>
      </c>
      <c r="G2456" s="110">
        <v>1.8</v>
      </c>
      <c r="H2456" s="110">
        <v>100</v>
      </c>
      <c r="I2456" s="110">
        <v>17</v>
      </c>
      <c r="J2456" s="110">
        <v>15.3</v>
      </c>
      <c r="K2456" s="110">
        <v>41.2</v>
      </c>
      <c r="L2456" s="110">
        <v>60</v>
      </c>
      <c r="M2456" s="110">
        <v>54.1</v>
      </c>
      <c r="N2456" s="110">
        <v>45</v>
      </c>
      <c r="O2456" s="110">
        <v>21</v>
      </c>
      <c r="P2456" s="110">
        <v>18.899999999999999</v>
      </c>
      <c r="Q2456" s="110">
        <v>38.1</v>
      </c>
    </row>
    <row r="2457" spans="1:17" ht="25.5" x14ac:dyDescent="0.2">
      <c r="A2457" s="108" t="s">
        <v>3312</v>
      </c>
      <c r="B2457" s="109">
        <v>1392</v>
      </c>
      <c r="C2457" s="110">
        <v>340</v>
      </c>
      <c r="D2457" s="110">
        <v>24.4</v>
      </c>
      <c r="E2457" s="110">
        <v>52.4</v>
      </c>
      <c r="F2457" s="110">
        <v>79</v>
      </c>
      <c r="G2457" s="110">
        <v>5.7</v>
      </c>
      <c r="H2457" s="110">
        <v>54.4</v>
      </c>
      <c r="I2457" s="110">
        <v>298</v>
      </c>
      <c r="J2457" s="110">
        <v>21.4</v>
      </c>
      <c r="K2457" s="110">
        <v>50</v>
      </c>
      <c r="L2457" s="110">
        <v>366</v>
      </c>
      <c r="M2457" s="110">
        <v>26.3</v>
      </c>
      <c r="N2457" s="110">
        <v>52.5</v>
      </c>
      <c r="O2457" s="110">
        <v>309</v>
      </c>
      <c r="P2457" s="110">
        <v>22.2</v>
      </c>
      <c r="Q2457" s="110">
        <v>61.8</v>
      </c>
    </row>
    <row r="2458" spans="1:17" ht="38.25" x14ac:dyDescent="0.2">
      <c r="A2458" s="108" t="s">
        <v>3313</v>
      </c>
      <c r="B2458" s="110">
        <v>204</v>
      </c>
      <c r="C2458" s="110">
        <v>52</v>
      </c>
      <c r="D2458" s="110">
        <v>25.5</v>
      </c>
      <c r="E2458" s="110">
        <v>51.9</v>
      </c>
      <c r="F2458" s="110">
        <v>14</v>
      </c>
      <c r="G2458" s="110">
        <v>6.9</v>
      </c>
      <c r="H2458" s="110">
        <v>28.6</v>
      </c>
      <c r="I2458" s="110">
        <v>59</v>
      </c>
      <c r="J2458" s="110">
        <v>28.9</v>
      </c>
      <c r="K2458" s="110">
        <v>44.1</v>
      </c>
      <c r="L2458" s="110">
        <v>54</v>
      </c>
      <c r="M2458" s="110">
        <v>26.5</v>
      </c>
      <c r="N2458" s="110">
        <v>48.1</v>
      </c>
      <c r="O2458" s="110">
        <v>25</v>
      </c>
      <c r="P2458" s="110">
        <v>12.3</v>
      </c>
      <c r="Q2458" s="110">
        <v>52</v>
      </c>
    </row>
    <row r="2459" spans="1:17" ht="38.25" x14ac:dyDescent="0.2">
      <c r="A2459" s="108" t="s">
        <v>3314</v>
      </c>
      <c r="B2459" s="110">
        <v>687</v>
      </c>
      <c r="C2459" s="110">
        <v>155</v>
      </c>
      <c r="D2459" s="110">
        <v>22.6</v>
      </c>
      <c r="E2459" s="110">
        <v>57.4</v>
      </c>
      <c r="F2459" s="110">
        <v>51</v>
      </c>
      <c r="G2459" s="110">
        <v>7.4</v>
      </c>
      <c r="H2459" s="110">
        <v>49</v>
      </c>
      <c r="I2459" s="110">
        <v>173</v>
      </c>
      <c r="J2459" s="110">
        <v>25.2</v>
      </c>
      <c r="K2459" s="110">
        <v>50.9</v>
      </c>
      <c r="L2459" s="110">
        <v>194</v>
      </c>
      <c r="M2459" s="110">
        <v>28.2</v>
      </c>
      <c r="N2459" s="110">
        <v>45.9</v>
      </c>
      <c r="O2459" s="110">
        <v>114</v>
      </c>
      <c r="P2459" s="110">
        <v>16.600000000000001</v>
      </c>
      <c r="Q2459" s="110">
        <v>57.9</v>
      </c>
    </row>
    <row r="2460" spans="1:17" ht="51" x14ac:dyDescent="0.2">
      <c r="A2460" s="108" t="s">
        <v>3315</v>
      </c>
      <c r="B2460" s="110">
        <v>539</v>
      </c>
      <c r="C2460" s="110">
        <v>152</v>
      </c>
      <c r="D2460" s="110">
        <v>28.2</v>
      </c>
      <c r="E2460" s="110">
        <v>52</v>
      </c>
      <c r="F2460" s="110">
        <v>27</v>
      </c>
      <c r="G2460" s="110">
        <v>5</v>
      </c>
      <c r="H2460" s="110">
        <v>40.700000000000003</v>
      </c>
      <c r="I2460" s="110">
        <v>73</v>
      </c>
      <c r="J2460" s="110">
        <v>13.5</v>
      </c>
      <c r="K2460" s="110">
        <v>52.1</v>
      </c>
      <c r="L2460" s="110">
        <v>228</v>
      </c>
      <c r="M2460" s="110">
        <v>42.3</v>
      </c>
      <c r="N2460" s="110">
        <v>50.4</v>
      </c>
      <c r="O2460" s="110">
        <v>59</v>
      </c>
      <c r="P2460" s="110">
        <v>10.9</v>
      </c>
      <c r="Q2460" s="110">
        <v>52.5</v>
      </c>
    </row>
    <row r="2461" spans="1:17" ht="25.5" x14ac:dyDescent="0.2">
      <c r="A2461" s="108" t="s">
        <v>3316</v>
      </c>
      <c r="B2461" s="109">
        <v>49734</v>
      </c>
      <c r="C2461" s="109">
        <v>10349</v>
      </c>
      <c r="D2461" s="110">
        <v>20.8</v>
      </c>
      <c r="E2461" s="110">
        <v>48.3</v>
      </c>
      <c r="F2461" s="109">
        <v>2954</v>
      </c>
      <c r="G2461" s="110">
        <v>5.9</v>
      </c>
      <c r="H2461" s="110">
        <v>51.3</v>
      </c>
      <c r="I2461" s="109">
        <v>11539</v>
      </c>
      <c r="J2461" s="110">
        <v>23.2</v>
      </c>
      <c r="K2461" s="110">
        <v>51.9</v>
      </c>
      <c r="L2461" s="109">
        <v>16602</v>
      </c>
      <c r="M2461" s="110">
        <v>33.4</v>
      </c>
      <c r="N2461" s="110">
        <v>53</v>
      </c>
      <c r="O2461" s="109">
        <v>8290</v>
      </c>
      <c r="P2461" s="110">
        <v>16.7</v>
      </c>
      <c r="Q2461" s="110">
        <v>57.9</v>
      </c>
    </row>
    <row r="2462" spans="1:17" ht="25.5" x14ac:dyDescent="0.2">
      <c r="A2462" s="108" t="s">
        <v>3317</v>
      </c>
      <c r="B2462" s="109">
        <v>6384</v>
      </c>
      <c r="C2462" s="109">
        <v>1992</v>
      </c>
      <c r="D2462" s="110">
        <v>31.2</v>
      </c>
      <c r="E2462" s="110">
        <v>48.7</v>
      </c>
      <c r="F2462" s="110">
        <v>262</v>
      </c>
      <c r="G2462" s="110">
        <v>4.0999999999999996</v>
      </c>
      <c r="H2462" s="110">
        <v>45.8</v>
      </c>
      <c r="I2462" s="109">
        <v>1602</v>
      </c>
      <c r="J2462" s="110">
        <v>25.1</v>
      </c>
      <c r="K2462" s="110">
        <v>51.8</v>
      </c>
      <c r="L2462" s="109">
        <v>1975</v>
      </c>
      <c r="M2462" s="110">
        <v>30.9</v>
      </c>
      <c r="N2462" s="110">
        <v>48.5</v>
      </c>
      <c r="O2462" s="110">
        <v>553</v>
      </c>
      <c r="P2462" s="110">
        <v>8.6999999999999993</v>
      </c>
      <c r="Q2462" s="110">
        <v>49.2</v>
      </c>
    </row>
    <row r="2463" spans="1:17" ht="25.5" x14ac:dyDescent="0.2">
      <c r="A2463" s="108" t="s">
        <v>3318</v>
      </c>
      <c r="B2463" s="110">
        <v>56</v>
      </c>
      <c r="C2463" s="110">
        <v>13</v>
      </c>
      <c r="D2463" s="110">
        <v>23.2</v>
      </c>
      <c r="E2463" s="110">
        <v>30.8</v>
      </c>
      <c r="F2463" s="110">
        <v>4</v>
      </c>
      <c r="G2463" s="110">
        <v>7.1</v>
      </c>
      <c r="H2463" s="110">
        <v>25</v>
      </c>
      <c r="I2463" s="110">
        <v>13</v>
      </c>
      <c r="J2463" s="110">
        <v>23.2</v>
      </c>
      <c r="K2463" s="110">
        <v>53.8</v>
      </c>
      <c r="L2463" s="110">
        <v>13</v>
      </c>
      <c r="M2463" s="110">
        <v>23.2</v>
      </c>
      <c r="N2463" s="110">
        <v>53.8</v>
      </c>
      <c r="O2463" s="110">
        <v>13</v>
      </c>
      <c r="P2463" s="110">
        <v>23.2</v>
      </c>
      <c r="Q2463" s="110">
        <v>53.8</v>
      </c>
    </row>
    <row r="2464" spans="1:17" ht="25.5" x14ac:dyDescent="0.2">
      <c r="A2464" s="108" t="s">
        <v>3319</v>
      </c>
      <c r="B2464" s="109">
        <v>5383</v>
      </c>
      <c r="C2464" s="109">
        <v>1262</v>
      </c>
      <c r="D2464" s="110">
        <v>23.4</v>
      </c>
      <c r="E2464" s="110">
        <v>50.5</v>
      </c>
      <c r="F2464" s="110">
        <v>434</v>
      </c>
      <c r="G2464" s="110">
        <v>8.1</v>
      </c>
      <c r="H2464" s="110">
        <v>52.5</v>
      </c>
      <c r="I2464" s="109">
        <v>1246</v>
      </c>
      <c r="J2464" s="110">
        <v>23.1</v>
      </c>
      <c r="K2464" s="110">
        <v>50.1</v>
      </c>
      <c r="L2464" s="109">
        <v>1347</v>
      </c>
      <c r="M2464" s="110">
        <v>25</v>
      </c>
      <c r="N2464" s="110">
        <v>50.3</v>
      </c>
      <c r="O2464" s="109">
        <v>1094</v>
      </c>
      <c r="P2464" s="110">
        <v>20.3</v>
      </c>
      <c r="Q2464" s="110">
        <v>62.7</v>
      </c>
    </row>
    <row r="2465" spans="1:17" ht="38.25" x14ac:dyDescent="0.2">
      <c r="A2465" s="108" t="s">
        <v>3320</v>
      </c>
      <c r="B2465" s="109">
        <v>2956</v>
      </c>
      <c r="C2465" s="110">
        <v>806</v>
      </c>
      <c r="D2465" s="110">
        <v>27.3</v>
      </c>
      <c r="E2465" s="110">
        <v>47.8</v>
      </c>
      <c r="F2465" s="110">
        <v>204</v>
      </c>
      <c r="G2465" s="110">
        <v>6.9</v>
      </c>
      <c r="H2465" s="110">
        <v>52.5</v>
      </c>
      <c r="I2465" s="110">
        <v>842</v>
      </c>
      <c r="J2465" s="110">
        <v>28.5</v>
      </c>
      <c r="K2465" s="110">
        <v>47.6</v>
      </c>
      <c r="L2465" s="110">
        <v>708</v>
      </c>
      <c r="M2465" s="110">
        <v>24</v>
      </c>
      <c r="N2465" s="110">
        <v>47.6</v>
      </c>
      <c r="O2465" s="110">
        <v>396</v>
      </c>
      <c r="P2465" s="110">
        <v>13.4</v>
      </c>
      <c r="Q2465" s="110">
        <v>58.3</v>
      </c>
    </row>
    <row r="2466" spans="1:17" ht="25.5" x14ac:dyDescent="0.2">
      <c r="A2466" s="108" t="s">
        <v>3321</v>
      </c>
      <c r="B2466" s="109">
        <v>12759</v>
      </c>
      <c r="C2466" s="109">
        <v>3924</v>
      </c>
      <c r="D2466" s="110">
        <v>30.8</v>
      </c>
      <c r="E2466" s="110">
        <v>48.2</v>
      </c>
      <c r="F2466" s="110">
        <v>992</v>
      </c>
      <c r="G2466" s="110">
        <v>7.8</v>
      </c>
      <c r="H2466" s="110">
        <v>51.5</v>
      </c>
      <c r="I2466" s="109">
        <v>4246</v>
      </c>
      <c r="J2466" s="110">
        <v>33.299999999999997</v>
      </c>
      <c r="K2466" s="110">
        <v>49.3</v>
      </c>
      <c r="L2466" s="109">
        <v>2390</v>
      </c>
      <c r="M2466" s="110">
        <v>18.7</v>
      </c>
      <c r="N2466" s="110">
        <v>50.9</v>
      </c>
      <c r="O2466" s="109">
        <v>1207</v>
      </c>
      <c r="P2466" s="110">
        <v>9.5</v>
      </c>
      <c r="Q2466" s="110">
        <v>63.4</v>
      </c>
    </row>
    <row r="2467" spans="1:17" ht="25.5" x14ac:dyDescent="0.2">
      <c r="A2467" s="108" t="s">
        <v>3322</v>
      </c>
      <c r="B2467" s="109">
        <v>2847</v>
      </c>
      <c r="C2467" s="110">
        <v>909</v>
      </c>
      <c r="D2467" s="110">
        <v>31.9</v>
      </c>
      <c r="E2467" s="110">
        <v>50.3</v>
      </c>
      <c r="F2467" s="110">
        <v>201</v>
      </c>
      <c r="G2467" s="110">
        <v>7.1</v>
      </c>
      <c r="H2467" s="110">
        <v>55.2</v>
      </c>
      <c r="I2467" s="109">
        <v>1143</v>
      </c>
      <c r="J2467" s="110">
        <v>40.1</v>
      </c>
      <c r="K2467" s="110">
        <v>48.4</v>
      </c>
      <c r="L2467" s="110">
        <v>439</v>
      </c>
      <c r="M2467" s="110">
        <v>15.4</v>
      </c>
      <c r="N2467" s="110">
        <v>50.3</v>
      </c>
      <c r="O2467" s="110">
        <v>155</v>
      </c>
      <c r="P2467" s="110">
        <v>5.4</v>
      </c>
      <c r="Q2467" s="110">
        <v>49.7</v>
      </c>
    </row>
    <row r="2468" spans="1:17" ht="25.5" x14ac:dyDescent="0.2">
      <c r="A2468" s="108" t="s">
        <v>3323</v>
      </c>
      <c r="B2468" s="109">
        <v>38065</v>
      </c>
      <c r="C2468" s="109">
        <v>7964</v>
      </c>
      <c r="D2468" s="110">
        <v>20.9</v>
      </c>
      <c r="E2468" s="110">
        <v>48.6</v>
      </c>
      <c r="F2468" s="109">
        <v>9008</v>
      </c>
      <c r="G2468" s="110">
        <v>23.7</v>
      </c>
      <c r="H2468" s="110">
        <v>53.4</v>
      </c>
      <c r="I2468" s="109">
        <v>8938</v>
      </c>
      <c r="J2468" s="110">
        <v>23.5</v>
      </c>
      <c r="K2468" s="110">
        <v>48.7</v>
      </c>
      <c r="L2468" s="109">
        <v>7772</v>
      </c>
      <c r="M2468" s="110">
        <v>20.399999999999999</v>
      </c>
      <c r="N2468" s="110">
        <v>51</v>
      </c>
      <c r="O2468" s="109">
        <v>4383</v>
      </c>
      <c r="P2468" s="110">
        <v>11.5</v>
      </c>
      <c r="Q2468" s="110">
        <v>59.8</v>
      </c>
    </row>
    <row r="2469" spans="1:17" ht="25.5" x14ac:dyDescent="0.2">
      <c r="A2469" s="108" t="s">
        <v>3324</v>
      </c>
      <c r="B2469" s="109">
        <v>2751</v>
      </c>
      <c r="C2469" s="110">
        <v>306</v>
      </c>
      <c r="D2469" s="110">
        <v>11.1</v>
      </c>
      <c r="E2469" s="110">
        <v>52.9</v>
      </c>
      <c r="F2469" s="110">
        <v>253</v>
      </c>
      <c r="G2469" s="110">
        <v>9.1999999999999993</v>
      </c>
      <c r="H2469" s="110">
        <v>20.2</v>
      </c>
      <c r="I2469" s="109">
        <v>1097</v>
      </c>
      <c r="J2469" s="110">
        <v>39.9</v>
      </c>
      <c r="K2469" s="110">
        <v>12.3</v>
      </c>
      <c r="L2469" s="110">
        <v>708</v>
      </c>
      <c r="M2469" s="110">
        <v>25.7</v>
      </c>
      <c r="N2469" s="110">
        <v>24</v>
      </c>
      <c r="O2469" s="110">
        <v>387</v>
      </c>
      <c r="P2469" s="110">
        <v>14.1</v>
      </c>
      <c r="Q2469" s="110">
        <v>55</v>
      </c>
    </row>
    <row r="2470" spans="1:17" ht="25.5" x14ac:dyDescent="0.2">
      <c r="A2470" s="108" t="s">
        <v>3325</v>
      </c>
      <c r="B2470" s="109">
        <v>3571</v>
      </c>
      <c r="C2470" s="110">
        <v>834</v>
      </c>
      <c r="D2470" s="110">
        <v>23.4</v>
      </c>
      <c r="E2470" s="110">
        <v>47.7</v>
      </c>
      <c r="F2470" s="110">
        <v>303</v>
      </c>
      <c r="G2470" s="110">
        <v>8.5</v>
      </c>
      <c r="H2470" s="110">
        <v>50.8</v>
      </c>
      <c r="I2470" s="110">
        <v>822</v>
      </c>
      <c r="J2470" s="110">
        <v>23</v>
      </c>
      <c r="K2470" s="110">
        <v>48.5</v>
      </c>
      <c r="L2470" s="110">
        <v>833</v>
      </c>
      <c r="M2470" s="110">
        <v>23.3</v>
      </c>
      <c r="N2470" s="110">
        <v>52.1</v>
      </c>
      <c r="O2470" s="110">
        <v>779</v>
      </c>
      <c r="P2470" s="110">
        <v>21.8</v>
      </c>
      <c r="Q2470" s="110">
        <v>64.099999999999994</v>
      </c>
    </row>
    <row r="2471" spans="1:17" ht="25.5" x14ac:dyDescent="0.2">
      <c r="A2471" s="108" t="s">
        <v>3326</v>
      </c>
      <c r="B2471" s="110">
        <v>896</v>
      </c>
      <c r="C2471" s="110">
        <v>235</v>
      </c>
      <c r="D2471" s="110">
        <v>26.2</v>
      </c>
      <c r="E2471" s="110">
        <v>46</v>
      </c>
      <c r="F2471" s="110">
        <v>58</v>
      </c>
      <c r="G2471" s="110">
        <v>6.5</v>
      </c>
      <c r="H2471" s="110">
        <v>60.3</v>
      </c>
      <c r="I2471" s="110">
        <v>215</v>
      </c>
      <c r="J2471" s="110">
        <v>24</v>
      </c>
      <c r="K2471" s="110">
        <v>50.2</v>
      </c>
      <c r="L2471" s="110">
        <v>180</v>
      </c>
      <c r="M2471" s="110">
        <v>20.100000000000001</v>
      </c>
      <c r="N2471" s="110">
        <v>50</v>
      </c>
      <c r="O2471" s="110">
        <v>208</v>
      </c>
      <c r="P2471" s="110">
        <v>23.2</v>
      </c>
      <c r="Q2471" s="110">
        <v>59.6</v>
      </c>
    </row>
    <row r="2472" spans="1:17" ht="25.5" x14ac:dyDescent="0.2">
      <c r="A2472" s="108" t="s">
        <v>3327</v>
      </c>
      <c r="B2472" s="109">
        <v>5286</v>
      </c>
      <c r="C2472" s="110">
        <v>933</v>
      </c>
      <c r="D2472" s="110">
        <v>17.7</v>
      </c>
      <c r="E2472" s="110">
        <v>48.2</v>
      </c>
      <c r="F2472" s="109">
        <v>1623</v>
      </c>
      <c r="G2472" s="110">
        <v>30.7</v>
      </c>
      <c r="H2472" s="110">
        <v>54.5</v>
      </c>
      <c r="I2472" s="110">
        <v>921</v>
      </c>
      <c r="J2472" s="110">
        <v>17.399999999999999</v>
      </c>
      <c r="K2472" s="110">
        <v>50.2</v>
      </c>
      <c r="L2472" s="110">
        <v>959</v>
      </c>
      <c r="M2472" s="110">
        <v>18.100000000000001</v>
      </c>
      <c r="N2472" s="110">
        <v>51.4</v>
      </c>
      <c r="O2472" s="110">
        <v>850</v>
      </c>
      <c r="P2472" s="110">
        <v>16.100000000000001</v>
      </c>
      <c r="Q2472" s="110">
        <v>62.9</v>
      </c>
    </row>
    <row r="2473" spans="1:17" ht="25.5" x14ac:dyDescent="0.2">
      <c r="A2473" s="108" t="s">
        <v>3328</v>
      </c>
      <c r="B2473" s="110">
        <v>987</v>
      </c>
      <c r="C2473" s="110">
        <v>256</v>
      </c>
      <c r="D2473" s="110">
        <v>25.9</v>
      </c>
      <c r="E2473" s="110">
        <v>51.2</v>
      </c>
      <c r="F2473" s="110">
        <v>71</v>
      </c>
      <c r="G2473" s="110">
        <v>7.2</v>
      </c>
      <c r="H2473" s="110">
        <v>52.1</v>
      </c>
      <c r="I2473" s="110">
        <v>270</v>
      </c>
      <c r="J2473" s="110">
        <v>27.4</v>
      </c>
      <c r="K2473" s="110">
        <v>46.7</v>
      </c>
      <c r="L2473" s="110">
        <v>238</v>
      </c>
      <c r="M2473" s="110">
        <v>24.1</v>
      </c>
      <c r="N2473" s="110">
        <v>48.3</v>
      </c>
      <c r="O2473" s="110">
        <v>152</v>
      </c>
      <c r="P2473" s="110">
        <v>15.4</v>
      </c>
      <c r="Q2473" s="110">
        <v>53.9</v>
      </c>
    </row>
    <row r="2474" spans="1:17" ht="25.5" x14ac:dyDescent="0.2">
      <c r="A2474" s="108" t="s">
        <v>3329</v>
      </c>
      <c r="B2474" s="110">
        <v>411</v>
      </c>
      <c r="C2474" s="110">
        <v>92</v>
      </c>
      <c r="D2474" s="110">
        <v>22.4</v>
      </c>
      <c r="E2474" s="110">
        <v>43.5</v>
      </c>
      <c r="F2474" s="110">
        <v>18</v>
      </c>
      <c r="G2474" s="110">
        <v>4.4000000000000004</v>
      </c>
      <c r="H2474" s="110">
        <v>50</v>
      </c>
      <c r="I2474" s="110">
        <v>103</v>
      </c>
      <c r="J2474" s="110">
        <v>25.1</v>
      </c>
      <c r="K2474" s="110">
        <v>48.5</v>
      </c>
      <c r="L2474" s="110">
        <v>128</v>
      </c>
      <c r="M2474" s="110">
        <v>31.1</v>
      </c>
      <c r="N2474" s="110">
        <v>42.2</v>
      </c>
      <c r="O2474" s="110">
        <v>70</v>
      </c>
      <c r="P2474" s="110">
        <v>17</v>
      </c>
      <c r="Q2474" s="110">
        <v>55.7</v>
      </c>
    </row>
    <row r="2475" spans="1:17" ht="25.5" x14ac:dyDescent="0.2">
      <c r="A2475" s="108" t="s">
        <v>3330</v>
      </c>
      <c r="B2475" s="110">
        <v>671</v>
      </c>
      <c r="C2475" s="110">
        <v>158</v>
      </c>
      <c r="D2475" s="110">
        <v>23.5</v>
      </c>
      <c r="E2475" s="110">
        <v>41.1</v>
      </c>
      <c r="F2475" s="110">
        <v>67</v>
      </c>
      <c r="G2475" s="110">
        <v>10</v>
      </c>
      <c r="H2475" s="110">
        <v>62.7</v>
      </c>
      <c r="I2475" s="110">
        <v>132</v>
      </c>
      <c r="J2475" s="110">
        <v>19.7</v>
      </c>
      <c r="K2475" s="110">
        <v>43.9</v>
      </c>
      <c r="L2475" s="110">
        <v>169</v>
      </c>
      <c r="M2475" s="110">
        <v>25.2</v>
      </c>
      <c r="N2475" s="110">
        <v>54.4</v>
      </c>
      <c r="O2475" s="110">
        <v>145</v>
      </c>
      <c r="P2475" s="110">
        <v>21.6</v>
      </c>
      <c r="Q2475" s="110">
        <v>60.7</v>
      </c>
    </row>
    <row r="2476" spans="1:17" ht="25.5" x14ac:dyDescent="0.2">
      <c r="A2476" s="108" t="s">
        <v>3331</v>
      </c>
      <c r="B2476" s="109">
        <v>9052</v>
      </c>
      <c r="C2476" s="109">
        <v>1925</v>
      </c>
      <c r="D2476" s="110">
        <v>21.3</v>
      </c>
      <c r="E2476" s="110">
        <v>49.7</v>
      </c>
      <c r="F2476" s="110">
        <v>585</v>
      </c>
      <c r="G2476" s="110">
        <v>6.5</v>
      </c>
      <c r="H2476" s="110">
        <v>43.4</v>
      </c>
      <c r="I2476" s="109">
        <v>2343</v>
      </c>
      <c r="J2476" s="110">
        <v>25.9</v>
      </c>
      <c r="K2476" s="110">
        <v>47.6</v>
      </c>
      <c r="L2476" s="109">
        <v>3158</v>
      </c>
      <c r="M2476" s="110">
        <v>34.9</v>
      </c>
      <c r="N2476" s="110">
        <v>47.9</v>
      </c>
      <c r="O2476" s="109">
        <v>1041</v>
      </c>
      <c r="P2476" s="110">
        <v>11.5</v>
      </c>
      <c r="Q2476" s="110">
        <v>52.9</v>
      </c>
    </row>
    <row r="2477" spans="1:17" ht="38.25" x14ac:dyDescent="0.2">
      <c r="A2477" s="108" t="s">
        <v>3332</v>
      </c>
      <c r="B2477" s="109">
        <v>12155</v>
      </c>
      <c r="C2477" s="109">
        <v>2805</v>
      </c>
      <c r="D2477" s="110">
        <v>23.1</v>
      </c>
      <c r="E2477" s="110">
        <v>47.2</v>
      </c>
      <c r="F2477" s="109">
        <v>1075</v>
      </c>
      <c r="G2477" s="110">
        <v>8.8000000000000007</v>
      </c>
      <c r="H2477" s="110">
        <v>50.6</v>
      </c>
      <c r="I2477" s="109">
        <v>3396</v>
      </c>
      <c r="J2477" s="110">
        <v>27.9</v>
      </c>
      <c r="K2477" s="110">
        <v>49</v>
      </c>
      <c r="L2477" s="109">
        <v>3351</v>
      </c>
      <c r="M2477" s="110">
        <v>27.6</v>
      </c>
      <c r="N2477" s="110">
        <v>49.5</v>
      </c>
      <c r="O2477" s="109">
        <v>1528</v>
      </c>
      <c r="P2477" s="110">
        <v>12.6</v>
      </c>
      <c r="Q2477" s="110">
        <v>57.1</v>
      </c>
    </row>
    <row r="2478" spans="1:17" ht="38.25" x14ac:dyDescent="0.2">
      <c r="A2478" s="108" t="s">
        <v>3333</v>
      </c>
      <c r="B2478" s="109">
        <v>2869</v>
      </c>
      <c r="C2478" s="110">
        <v>595</v>
      </c>
      <c r="D2478" s="110">
        <v>20.7</v>
      </c>
      <c r="E2478" s="110">
        <v>45.5</v>
      </c>
      <c r="F2478" s="110">
        <v>204</v>
      </c>
      <c r="G2478" s="110">
        <v>7.1</v>
      </c>
      <c r="H2478" s="110">
        <v>50.5</v>
      </c>
      <c r="I2478" s="110">
        <v>624</v>
      </c>
      <c r="J2478" s="110">
        <v>21.7</v>
      </c>
      <c r="K2478" s="110">
        <v>49.8</v>
      </c>
      <c r="L2478" s="110">
        <v>946</v>
      </c>
      <c r="M2478" s="110">
        <v>33</v>
      </c>
      <c r="N2478" s="110">
        <v>50</v>
      </c>
      <c r="O2478" s="110">
        <v>500</v>
      </c>
      <c r="P2478" s="110">
        <v>17.399999999999999</v>
      </c>
      <c r="Q2478" s="110">
        <v>56.2</v>
      </c>
    </row>
    <row r="2479" spans="1:17" ht="38.25" x14ac:dyDescent="0.2">
      <c r="A2479" s="108" t="s">
        <v>3334</v>
      </c>
      <c r="B2479" s="109">
        <v>2104</v>
      </c>
      <c r="C2479" s="110">
        <v>581</v>
      </c>
      <c r="D2479" s="110">
        <v>27.6</v>
      </c>
      <c r="E2479" s="110">
        <v>48.4</v>
      </c>
      <c r="F2479" s="110">
        <v>166</v>
      </c>
      <c r="G2479" s="110">
        <v>7.9</v>
      </c>
      <c r="H2479" s="110">
        <v>44.6</v>
      </c>
      <c r="I2479" s="110">
        <v>434</v>
      </c>
      <c r="J2479" s="110">
        <v>20.6</v>
      </c>
      <c r="K2479" s="110">
        <v>50.5</v>
      </c>
      <c r="L2479" s="110">
        <v>488</v>
      </c>
      <c r="M2479" s="110">
        <v>23.2</v>
      </c>
      <c r="N2479" s="110">
        <v>49.6</v>
      </c>
      <c r="O2479" s="110">
        <v>435</v>
      </c>
      <c r="P2479" s="110">
        <v>20.7</v>
      </c>
      <c r="Q2479" s="110">
        <v>60.7</v>
      </c>
    </row>
    <row r="2480" spans="1:17" ht="25.5" x14ac:dyDescent="0.2">
      <c r="A2480" s="108" t="s">
        <v>3335</v>
      </c>
      <c r="B2480" s="110">
        <v>278</v>
      </c>
      <c r="C2480" s="110">
        <v>75</v>
      </c>
      <c r="D2480" s="110">
        <v>27</v>
      </c>
      <c r="E2480" s="110">
        <v>58.7</v>
      </c>
      <c r="F2480" s="110">
        <v>19</v>
      </c>
      <c r="G2480" s="110">
        <v>6.8</v>
      </c>
      <c r="H2480" s="110">
        <v>42.1</v>
      </c>
      <c r="I2480" s="110">
        <v>77</v>
      </c>
      <c r="J2480" s="110">
        <v>27.7</v>
      </c>
      <c r="K2480" s="110">
        <v>45.5</v>
      </c>
      <c r="L2480" s="110">
        <v>78</v>
      </c>
      <c r="M2480" s="110">
        <v>28.1</v>
      </c>
      <c r="N2480" s="110">
        <v>48.7</v>
      </c>
      <c r="O2480" s="110">
        <v>29</v>
      </c>
      <c r="P2480" s="110">
        <v>10.4</v>
      </c>
      <c r="Q2480" s="110">
        <v>65.5</v>
      </c>
    </row>
    <row r="2481" spans="1:17" ht="25.5" x14ac:dyDescent="0.2">
      <c r="A2481" s="108" t="s">
        <v>3336</v>
      </c>
      <c r="B2481" s="110">
        <v>48</v>
      </c>
      <c r="C2481" s="110">
        <v>11</v>
      </c>
      <c r="D2481" s="110">
        <v>22.9</v>
      </c>
      <c r="E2481" s="110">
        <v>45.5</v>
      </c>
      <c r="F2481" s="110">
        <v>1</v>
      </c>
      <c r="G2481" s="110">
        <v>2.1</v>
      </c>
      <c r="H2481" s="110">
        <v>0</v>
      </c>
      <c r="I2481" s="110">
        <v>12</v>
      </c>
      <c r="J2481" s="110">
        <v>25</v>
      </c>
      <c r="K2481" s="110">
        <v>50</v>
      </c>
      <c r="L2481" s="110">
        <v>18</v>
      </c>
      <c r="M2481" s="110">
        <v>37.5</v>
      </c>
      <c r="N2481" s="110">
        <v>38.9</v>
      </c>
      <c r="O2481" s="110">
        <v>6</v>
      </c>
      <c r="P2481" s="110">
        <v>12.5</v>
      </c>
      <c r="Q2481" s="110">
        <v>33.299999999999997</v>
      </c>
    </row>
    <row r="2482" spans="1:17" ht="25.5" x14ac:dyDescent="0.2">
      <c r="A2482" s="108" t="s">
        <v>3337</v>
      </c>
      <c r="B2482" s="110">
        <v>68</v>
      </c>
      <c r="C2482" s="110">
        <v>21</v>
      </c>
      <c r="D2482" s="110">
        <v>30.9</v>
      </c>
      <c r="E2482" s="110">
        <v>28.6</v>
      </c>
      <c r="F2482" s="110">
        <v>3</v>
      </c>
      <c r="G2482" s="110">
        <v>4.4000000000000004</v>
      </c>
      <c r="H2482" s="110">
        <v>0</v>
      </c>
      <c r="I2482" s="110">
        <v>21</v>
      </c>
      <c r="J2482" s="110">
        <v>30.9</v>
      </c>
      <c r="K2482" s="110">
        <v>42.9</v>
      </c>
      <c r="L2482" s="110">
        <v>15</v>
      </c>
      <c r="M2482" s="110">
        <v>22.1</v>
      </c>
      <c r="N2482" s="110">
        <v>46.7</v>
      </c>
      <c r="O2482" s="110">
        <v>8</v>
      </c>
      <c r="P2482" s="110">
        <v>11.8</v>
      </c>
      <c r="Q2482" s="110">
        <v>50</v>
      </c>
    </row>
    <row r="2483" spans="1:17" ht="25.5" x14ac:dyDescent="0.2">
      <c r="A2483" s="108" t="s">
        <v>3338</v>
      </c>
      <c r="B2483" s="110">
        <v>983</v>
      </c>
      <c r="C2483" s="110">
        <v>214</v>
      </c>
      <c r="D2483" s="110">
        <v>21.8</v>
      </c>
      <c r="E2483" s="110">
        <v>52.8</v>
      </c>
      <c r="F2483" s="110">
        <v>67</v>
      </c>
      <c r="G2483" s="110">
        <v>6.8</v>
      </c>
      <c r="H2483" s="110">
        <v>35.799999999999997</v>
      </c>
      <c r="I2483" s="110">
        <v>233</v>
      </c>
      <c r="J2483" s="110">
        <v>23.7</v>
      </c>
      <c r="K2483" s="110">
        <v>50.6</v>
      </c>
      <c r="L2483" s="110">
        <v>267</v>
      </c>
      <c r="M2483" s="110">
        <v>27.2</v>
      </c>
      <c r="N2483" s="110">
        <v>53.6</v>
      </c>
      <c r="O2483" s="110">
        <v>202</v>
      </c>
      <c r="P2483" s="110">
        <v>20.5</v>
      </c>
      <c r="Q2483" s="110">
        <v>58.9</v>
      </c>
    </row>
    <row r="2484" spans="1:17" ht="25.5" x14ac:dyDescent="0.2">
      <c r="A2484" s="108" t="s">
        <v>3339</v>
      </c>
      <c r="B2484" s="110">
        <v>72</v>
      </c>
      <c r="C2484" s="110">
        <v>13</v>
      </c>
      <c r="D2484" s="110">
        <v>18.100000000000001</v>
      </c>
      <c r="E2484" s="110">
        <v>46.2</v>
      </c>
      <c r="F2484" s="110">
        <v>0</v>
      </c>
      <c r="G2484" s="110">
        <v>0</v>
      </c>
      <c r="H2484" s="110" t="s">
        <v>979</v>
      </c>
      <c r="I2484" s="110">
        <v>13</v>
      </c>
      <c r="J2484" s="110">
        <v>18.100000000000001</v>
      </c>
      <c r="K2484" s="110">
        <v>46.2</v>
      </c>
      <c r="L2484" s="110">
        <v>28</v>
      </c>
      <c r="M2484" s="110">
        <v>38.9</v>
      </c>
      <c r="N2484" s="110">
        <v>50</v>
      </c>
      <c r="O2484" s="110">
        <v>18</v>
      </c>
      <c r="P2484" s="110">
        <v>25</v>
      </c>
      <c r="Q2484" s="110">
        <v>44.4</v>
      </c>
    </row>
    <row r="2485" spans="1:17" ht="38.25" x14ac:dyDescent="0.2">
      <c r="A2485" s="108" t="s">
        <v>3340</v>
      </c>
      <c r="B2485" s="110">
        <v>578</v>
      </c>
      <c r="C2485" s="110">
        <v>240</v>
      </c>
      <c r="D2485" s="110">
        <v>41.5</v>
      </c>
      <c r="E2485" s="110">
        <v>48.8</v>
      </c>
      <c r="F2485" s="110">
        <v>71</v>
      </c>
      <c r="G2485" s="110">
        <v>12.3</v>
      </c>
      <c r="H2485" s="110">
        <v>47.9</v>
      </c>
      <c r="I2485" s="110">
        <v>134</v>
      </c>
      <c r="J2485" s="110">
        <v>23.2</v>
      </c>
      <c r="K2485" s="110">
        <v>50</v>
      </c>
      <c r="L2485" s="110">
        <v>97</v>
      </c>
      <c r="M2485" s="110">
        <v>16.8</v>
      </c>
      <c r="N2485" s="110">
        <v>48.5</v>
      </c>
      <c r="O2485" s="110">
        <v>36</v>
      </c>
      <c r="P2485" s="110">
        <v>6.2</v>
      </c>
      <c r="Q2485" s="110">
        <v>52.8</v>
      </c>
    </row>
    <row r="2486" spans="1:17" ht="25.5" x14ac:dyDescent="0.2">
      <c r="A2486" s="108" t="s">
        <v>3341</v>
      </c>
      <c r="B2486" s="110">
        <v>187</v>
      </c>
      <c r="C2486" s="110">
        <v>38</v>
      </c>
      <c r="D2486" s="110">
        <v>20.3</v>
      </c>
      <c r="E2486" s="110">
        <v>47.4</v>
      </c>
      <c r="F2486" s="110">
        <v>21</v>
      </c>
      <c r="G2486" s="110">
        <v>11.2</v>
      </c>
      <c r="H2486" s="110">
        <v>52.4</v>
      </c>
      <c r="I2486" s="110">
        <v>55</v>
      </c>
      <c r="J2486" s="110">
        <v>29.4</v>
      </c>
      <c r="K2486" s="110">
        <v>41.8</v>
      </c>
      <c r="L2486" s="110">
        <v>49</v>
      </c>
      <c r="M2486" s="110">
        <v>26.2</v>
      </c>
      <c r="N2486" s="110">
        <v>49</v>
      </c>
      <c r="O2486" s="110">
        <v>24</v>
      </c>
      <c r="P2486" s="110">
        <v>12.8</v>
      </c>
      <c r="Q2486" s="110">
        <v>41.7</v>
      </c>
    </row>
    <row r="2487" spans="1:17" ht="25.5" x14ac:dyDescent="0.2">
      <c r="A2487" s="108" t="s">
        <v>3342</v>
      </c>
      <c r="B2487" s="110">
        <v>295</v>
      </c>
      <c r="C2487" s="110">
        <v>83</v>
      </c>
      <c r="D2487" s="110">
        <v>28.1</v>
      </c>
      <c r="E2487" s="110">
        <v>55.4</v>
      </c>
      <c r="F2487" s="110">
        <v>13</v>
      </c>
      <c r="G2487" s="110">
        <v>4.4000000000000004</v>
      </c>
      <c r="H2487" s="110">
        <v>46.2</v>
      </c>
      <c r="I2487" s="110">
        <v>87</v>
      </c>
      <c r="J2487" s="110">
        <v>29.5</v>
      </c>
      <c r="K2487" s="110">
        <v>54</v>
      </c>
      <c r="L2487" s="110">
        <v>67</v>
      </c>
      <c r="M2487" s="110">
        <v>22.7</v>
      </c>
      <c r="N2487" s="110">
        <v>49.3</v>
      </c>
      <c r="O2487" s="110">
        <v>45</v>
      </c>
      <c r="P2487" s="110">
        <v>15.3</v>
      </c>
      <c r="Q2487" s="110">
        <v>48.9</v>
      </c>
    </row>
    <row r="2488" spans="1:17" ht="38.25" x14ac:dyDescent="0.2">
      <c r="A2488" s="108" t="s">
        <v>3343</v>
      </c>
      <c r="B2488" s="110">
        <v>284</v>
      </c>
      <c r="C2488" s="110">
        <v>92</v>
      </c>
      <c r="D2488" s="110">
        <v>32.4</v>
      </c>
      <c r="E2488" s="110">
        <v>47.8</v>
      </c>
      <c r="F2488" s="110">
        <v>30</v>
      </c>
      <c r="G2488" s="110">
        <v>10.6</v>
      </c>
      <c r="H2488" s="110">
        <v>50</v>
      </c>
      <c r="I2488" s="110">
        <v>60</v>
      </c>
      <c r="J2488" s="110">
        <v>21.1</v>
      </c>
      <c r="K2488" s="110">
        <v>48.3</v>
      </c>
      <c r="L2488" s="110">
        <v>73</v>
      </c>
      <c r="M2488" s="110">
        <v>25.7</v>
      </c>
      <c r="N2488" s="110">
        <v>56.2</v>
      </c>
      <c r="O2488" s="110">
        <v>29</v>
      </c>
      <c r="P2488" s="110">
        <v>10.199999999999999</v>
      </c>
      <c r="Q2488" s="110">
        <v>72.400000000000006</v>
      </c>
    </row>
    <row r="2489" spans="1:17" ht="25.5" x14ac:dyDescent="0.2">
      <c r="A2489" s="108" t="s">
        <v>3344</v>
      </c>
      <c r="B2489" s="110">
        <v>390</v>
      </c>
      <c r="C2489" s="110">
        <v>96</v>
      </c>
      <c r="D2489" s="110">
        <v>24.6</v>
      </c>
      <c r="E2489" s="110">
        <v>43.8</v>
      </c>
      <c r="F2489" s="110">
        <v>19</v>
      </c>
      <c r="G2489" s="110">
        <v>4.9000000000000004</v>
      </c>
      <c r="H2489" s="110">
        <v>36.799999999999997</v>
      </c>
      <c r="I2489" s="110">
        <v>79</v>
      </c>
      <c r="J2489" s="110">
        <v>20.3</v>
      </c>
      <c r="K2489" s="110">
        <v>53.2</v>
      </c>
      <c r="L2489" s="110">
        <v>104</v>
      </c>
      <c r="M2489" s="110">
        <v>26.7</v>
      </c>
      <c r="N2489" s="110">
        <v>52.9</v>
      </c>
      <c r="O2489" s="110">
        <v>92</v>
      </c>
      <c r="P2489" s="110">
        <v>23.6</v>
      </c>
      <c r="Q2489" s="110">
        <v>58.7</v>
      </c>
    </row>
    <row r="2490" spans="1:17" ht="38.25" x14ac:dyDescent="0.2">
      <c r="A2490" s="108" t="s">
        <v>3345</v>
      </c>
      <c r="B2490" s="110">
        <v>456</v>
      </c>
      <c r="C2490" s="110">
        <v>142</v>
      </c>
      <c r="D2490" s="110">
        <v>31.1</v>
      </c>
      <c r="E2490" s="110">
        <v>48.6</v>
      </c>
      <c r="F2490" s="110">
        <v>34</v>
      </c>
      <c r="G2490" s="110">
        <v>7.5</v>
      </c>
      <c r="H2490" s="110">
        <v>52.9</v>
      </c>
      <c r="I2490" s="110">
        <v>123</v>
      </c>
      <c r="J2490" s="110">
        <v>27</v>
      </c>
      <c r="K2490" s="110">
        <v>44.7</v>
      </c>
      <c r="L2490" s="110">
        <v>120</v>
      </c>
      <c r="M2490" s="110">
        <v>26.3</v>
      </c>
      <c r="N2490" s="110">
        <v>42.5</v>
      </c>
      <c r="O2490" s="110">
        <v>37</v>
      </c>
      <c r="P2490" s="110">
        <v>8.1</v>
      </c>
      <c r="Q2490" s="110">
        <v>56.8</v>
      </c>
    </row>
    <row r="2491" spans="1:17" ht="38.25" x14ac:dyDescent="0.2">
      <c r="A2491" s="108" t="s">
        <v>3346</v>
      </c>
      <c r="B2491" s="109">
        <v>21456</v>
      </c>
      <c r="C2491" s="109">
        <v>4536</v>
      </c>
      <c r="D2491" s="110">
        <v>21.1</v>
      </c>
      <c r="E2491" s="110">
        <v>49.3</v>
      </c>
      <c r="F2491" s="109">
        <v>2015</v>
      </c>
      <c r="G2491" s="110">
        <v>9.4</v>
      </c>
      <c r="H2491" s="110">
        <v>51.3</v>
      </c>
      <c r="I2491" s="109">
        <v>5282</v>
      </c>
      <c r="J2491" s="110">
        <v>24.6</v>
      </c>
      <c r="K2491" s="110">
        <v>49.9</v>
      </c>
      <c r="L2491" s="109">
        <v>5836</v>
      </c>
      <c r="M2491" s="110">
        <v>27.2</v>
      </c>
      <c r="N2491" s="110">
        <v>52</v>
      </c>
      <c r="O2491" s="109">
        <v>3787</v>
      </c>
      <c r="P2491" s="110">
        <v>17.7</v>
      </c>
      <c r="Q2491" s="110">
        <v>57</v>
      </c>
    </row>
    <row r="2492" spans="1:17" ht="38.25" x14ac:dyDescent="0.2">
      <c r="A2492" s="108" t="s">
        <v>3347</v>
      </c>
      <c r="B2492" s="110">
        <v>372</v>
      </c>
      <c r="C2492" s="110">
        <v>109</v>
      </c>
      <c r="D2492" s="110">
        <v>29.3</v>
      </c>
      <c r="E2492" s="110">
        <v>52.3</v>
      </c>
      <c r="F2492" s="110">
        <v>17</v>
      </c>
      <c r="G2492" s="110">
        <v>4.5999999999999996</v>
      </c>
      <c r="H2492" s="110">
        <v>64.7</v>
      </c>
      <c r="I2492" s="110">
        <v>120</v>
      </c>
      <c r="J2492" s="110">
        <v>32.299999999999997</v>
      </c>
      <c r="K2492" s="110">
        <v>47.5</v>
      </c>
      <c r="L2492" s="110">
        <v>88</v>
      </c>
      <c r="M2492" s="110">
        <v>23.7</v>
      </c>
      <c r="N2492" s="110">
        <v>40.9</v>
      </c>
      <c r="O2492" s="110">
        <v>38</v>
      </c>
      <c r="P2492" s="110">
        <v>10.199999999999999</v>
      </c>
      <c r="Q2492" s="110">
        <v>52.6</v>
      </c>
    </row>
    <row r="2493" spans="1:17" ht="38.25" x14ac:dyDescent="0.2">
      <c r="A2493" s="108" t="s">
        <v>3348</v>
      </c>
      <c r="B2493" s="109">
        <v>20339</v>
      </c>
      <c r="C2493" s="109">
        <v>4469</v>
      </c>
      <c r="D2493" s="110">
        <v>22</v>
      </c>
      <c r="E2493" s="110">
        <v>50.7</v>
      </c>
      <c r="F2493" s="109">
        <v>1502</v>
      </c>
      <c r="G2493" s="110">
        <v>7.4</v>
      </c>
      <c r="H2493" s="110">
        <v>50.5</v>
      </c>
      <c r="I2493" s="109">
        <v>5662</v>
      </c>
      <c r="J2493" s="110">
        <v>27.8</v>
      </c>
      <c r="K2493" s="110">
        <v>50.4</v>
      </c>
      <c r="L2493" s="109">
        <v>4932</v>
      </c>
      <c r="M2493" s="110">
        <v>24.2</v>
      </c>
      <c r="N2493" s="110">
        <v>52.1</v>
      </c>
      <c r="O2493" s="109">
        <v>3774</v>
      </c>
      <c r="P2493" s="110">
        <v>18.600000000000001</v>
      </c>
      <c r="Q2493" s="110">
        <v>62.5</v>
      </c>
    </row>
    <row r="2494" spans="1:17" ht="38.25" x14ac:dyDescent="0.2">
      <c r="A2494" s="108" t="s">
        <v>3349</v>
      </c>
      <c r="B2494" s="109">
        <v>1251</v>
      </c>
      <c r="C2494" s="110">
        <v>319</v>
      </c>
      <c r="D2494" s="110">
        <v>25.5</v>
      </c>
      <c r="E2494" s="110">
        <v>47</v>
      </c>
      <c r="F2494" s="110">
        <v>85</v>
      </c>
      <c r="G2494" s="110">
        <v>6.8</v>
      </c>
      <c r="H2494" s="110">
        <v>44.7</v>
      </c>
      <c r="I2494" s="110">
        <v>293</v>
      </c>
      <c r="J2494" s="110">
        <v>23.4</v>
      </c>
      <c r="K2494" s="110">
        <v>52.2</v>
      </c>
      <c r="L2494" s="110">
        <v>246</v>
      </c>
      <c r="M2494" s="110">
        <v>19.7</v>
      </c>
      <c r="N2494" s="110">
        <v>52.4</v>
      </c>
      <c r="O2494" s="110">
        <v>308</v>
      </c>
      <c r="P2494" s="110">
        <v>24.6</v>
      </c>
      <c r="Q2494" s="110">
        <v>67.2</v>
      </c>
    </row>
    <row r="2495" spans="1:17" ht="38.25" x14ac:dyDescent="0.2">
      <c r="A2495" s="108" t="s">
        <v>3350</v>
      </c>
      <c r="B2495" s="110">
        <v>320</v>
      </c>
      <c r="C2495" s="110">
        <v>85</v>
      </c>
      <c r="D2495" s="110">
        <v>26.6</v>
      </c>
      <c r="E2495" s="110">
        <v>51.8</v>
      </c>
      <c r="F2495" s="110">
        <v>5</v>
      </c>
      <c r="G2495" s="110">
        <v>1.6</v>
      </c>
      <c r="H2495" s="110">
        <v>40</v>
      </c>
      <c r="I2495" s="110">
        <v>90</v>
      </c>
      <c r="J2495" s="110">
        <v>28.1</v>
      </c>
      <c r="K2495" s="110">
        <v>46.7</v>
      </c>
      <c r="L2495" s="110">
        <v>80</v>
      </c>
      <c r="M2495" s="110">
        <v>25</v>
      </c>
      <c r="N2495" s="110">
        <v>42.5</v>
      </c>
      <c r="O2495" s="110">
        <v>60</v>
      </c>
      <c r="P2495" s="110">
        <v>18.8</v>
      </c>
      <c r="Q2495" s="110">
        <v>56.7</v>
      </c>
    </row>
    <row r="2496" spans="1:17" ht="38.25" x14ac:dyDescent="0.2">
      <c r="A2496" s="108" t="s">
        <v>3351</v>
      </c>
      <c r="B2496" s="109">
        <v>7321</v>
      </c>
      <c r="C2496" s="109">
        <v>2309</v>
      </c>
      <c r="D2496" s="110">
        <v>31.5</v>
      </c>
      <c r="E2496" s="110">
        <v>50.2</v>
      </c>
      <c r="F2496" s="110">
        <v>476</v>
      </c>
      <c r="G2496" s="110">
        <v>6.5</v>
      </c>
      <c r="H2496" s="110">
        <v>49.8</v>
      </c>
      <c r="I2496" s="109">
        <v>2131</v>
      </c>
      <c r="J2496" s="110">
        <v>29.1</v>
      </c>
      <c r="K2496" s="110">
        <v>51</v>
      </c>
      <c r="L2496" s="109">
        <v>1497</v>
      </c>
      <c r="M2496" s="110">
        <v>20.399999999999999</v>
      </c>
      <c r="N2496" s="110">
        <v>51.6</v>
      </c>
      <c r="O2496" s="110">
        <v>908</v>
      </c>
      <c r="P2496" s="110">
        <v>12.4</v>
      </c>
      <c r="Q2496" s="110">
        <v>60.1</v>
      </c>
    </row>
    <row r="2497" spans="1:17" ht="38.25" x14ac:dyDescent="0.2">
      <c r="A2497" s="108" t="s">
        <v>3352</v>
      </c>
      <c r="B2497" s="109">
        <v>1203</v>
      </c>
      <c r="C2497" s="110">
        <v>292</v>
      </c>
      <c r="D2497" s="110">
        <v>24.3</v>
      </c>
      <c r="E2497" s="110">
        <v>48.3</v>
      </c>
      <c r="F2497" s="110">
        <v>85</v>
      </c>
      <c r="G2497" s="110">
        <v>7.1</v>
      </c>
      <c r="H2497" s="110">
        <v>36.5</v>
      </c>
      <c r="I2497" s="110">
        <v>274</v>
      </c>
      <c r="J2497" s="110">
        <v>22.8</v>
      </c>
      <c r="K2497" s="110">
        <v>51.5</v>
      </c>
      <c r="L2497" s="110">
        <v>290</v>
      </c>
      <c r="M2497" s="110">
        <v>24.1</v>
      </c>
      <c r="N2497" s="110">
        <v>50.7</v>
      </c>
      <c r="O2497" s="110">
        <v>262</v>
      </c>
      <c r="P2497" s="110">
        <v>21.8</v>
      </c>
      <c r="Q2497" s="110">
        <v>58.8</v>
      </c>
    </row>
    <row r="2498" spans="1:17" ht="25.5" x14ac:dyDescent="0.2">
      <c r="A2498" s="108" t="s">
        <v>3353</v>
      </c>
      <c r="B2498" s="110">
        <v>112</v>
      </c>
      <c r="C2498" s="110">
        <v>29</v>
      </c>
      <c r="D2498" s="110">
        <v>25.9</v>
      </c>
      <c r="E2498" s="110">
        <v>48.3</v>
      </c>
      <c r="F2498" s="110">
        <v>7</v>
      </c>
      <c r="G2498" s="110">
        <v>6.3</v>
      </c>
      <c r="H2498" s="110">
        <v>57.1</v>
      </c>
      <c r="I2498" s="110">
        <v>37</v>
      </c>
      <c r="J2498" s="110">
        <v>33</v>
      </c>
      <c r="K2498" s="110">
        <v>51.4</v>
      </c>
      <c r="L2498" s="110">
        <v>29</v>
      </c>
      <c r="M2498" s="110">
        <v>25.9</v>
      </c>
      <c r="N2498" s="110">
        <v>51.7</v>
      </c>
      <c r="O2498" s="110">
        <v>10</v>
      </c>
      <c r="P2498" s="110">
        <v>8.9</v>
      </c>
      <c r="Q2498" s="110">
        <v>40</v>
      </c>
    </row>
    <row r="2499" spans="1:17" ht="25.5" x14ac:dyDescent="0.2">
      <c r="A2499" s="108" t="s">
        <v>3354</v>
      </c>
      <c r="B2499" s="109">
        <v>13522</v>
      </c>
      <c r="C2499" s="109">
        <v>2801</v>
      </c>
      <c r="D2499" s="110">
        <v>20.7</v>
      </c>
      <c r="E2499" s="110">
        <v>46.5</v>
      </c>
      <c r="F2499" s="109">
        <v>1576</v>
      </c>
      <c r="G2499" s="110">
        <v>11.7</v>
      </c>
      <c r="H2499" s="110">
        <v>49.4</v>
      </c>
      <c r="I2499" s="109">
        <v>2910</v>
      </c>
      <c r="J2499" s="110">
        <v>21.5</v>
      </c>
      <c r="K2499" s="110">
        <v>49</v>
      </c>
      <c r="L2499" s="109">
        <v>3723</v>
      </c>
      <c r="M2499" s="110">
        <v>27.5</v>
      </c>
      <c r="N2499" s="110">
        <v>51.2</v>
      </c>
      <c r="O2499" s="109">
        <v>2512</v>
      </c>
      <c r="P2499" s="110">
        <v>18.600000000000001</v>
      </c>
      <c r="Q2499" s="110">
        <v>58.5</v>
      </c>
    </row>
    <row r="2500" spans="1:17" ht="38.25" x14ac:dyDescent="0.2">
      <c r="A2500" s="108" t="s">
        <v>3355</v>
      </c>
      <c r="B2500" s="109">
        <v>1199</v>
      </c>
      <c r="C2500" s="110">
        <v>287</v>
      </c>
      <c r="D2500" s="110">
        <v>23.9</v>
      </c>
      <c r="E2500" s="110">
        <v>52.3</v>
      </c>
      <c r="F2500" s="110">
        <v>107</v>
      </c>
      <c r="G2500" s="110">
        <v>8.9</v>
      </c>
      <c r="H2500" s="110">
        <v>52.3</v>
      </c>
      <c r="I2500" s="110">
        <v>264</v>
      </c>
      <c r="J2500" s="110">
        <v>22</v>
      </c>
      <c r="K2500" s="110">
        <v>48.5</v>
      </c>
      <c r="L2500" s="110">
        <v>271</v>
      </c>
      <c r="M2500" s="110">
        <v>22.6</v>
      </c>
      <c r="N2500" s="110">
        <v>51.3</v>
      </c>
      <c r="O2500" s="110">
        <v>270</v>
      </c>
      <c r="P2500" s="110">
        <v>22.5</v>
      </c>
      <c r="Q2500" s="110">
        <v>64.8</v>
      </c>
    </row>
    <row r="2501" spans="1:17" ht="25.5" x14ac:dyDescent="0.2">
      <c r="A2501" s="108" t="s">
        <v>3356</v>
      </c>
      <c r="B2501" s="110">
        <v>368</v>
      </c>
      <c r="C2501" s="110">
        <v>110</v>
      </c>
      <c r="D2501" s="110">
        <v>29.9</v>
      </c>
      <c r="E2501" s="110">
        <v>51.8</v>
      </c>
      <c r="F2501" s="110">
        <v>21</v>
      </c>
      <c r="G2501" s="110">
        <v>5.7</v>
      </c>
      <c r="H2501" s="110">
        <v>57.1</v>
      </c>
      <c r="I2501" s="110">
        <v>107</v>
      </c>
      <c r="J2501" s="110">
        <v>29.1</v>
      </c>
      <c r="K2501" s="110">
        <v>44.9</v>
      </c>
      <c r="L2501" s="110">
        <v>72</v>
      </c>
      <c r="M2501" s="110">
        <v>19.600000000000001</v>
      </c>
      <c r="N2501" s="110">
        <v>51.4</v>
      </c>
      <c r="O2501" s="110">
        <v>58</v>
      </c>
      <c r="P2501" s="110">
        <v>15.8</v>
      </c>
      <c r="Q2501" s="110">
        <v>56.9</v>
      </c>
    </row>
    <row r="2502" spans="1:17" ht="25.5" x14ac:dyDescent="0.2">
      <c r="A2502" s="108" t="s">
        <v>3357</v>
      </c>
      <c r="B2502" s="109">
        <v>3435</v>
      </c>
      <c r="C2502" s="110">
        <v>839</v>
      </c>
      <c r="D2502" s="110">
        <v>24.4</v>
      </c>
      <c r="E2502" s="110">
        <v>47.6</v>
      </c>
      <c r="F2502" s="110">
        <v>286</v>
      </c>
      <c r="G2502" s="110">
        <v>8.3000000000000007</v>
      </c>
      <c r="H2502" s="110">
        <v>47.6</v>
      </c>
      <c r="I2502" s="110">
        <v>943</v>
      </c>
      <c r="J2502" s="110">
        <v>27.5</v>
      </c>
      <c r="K2502" s="110">
        <v>48.6</v>
      </c>
      <c r="L2502" s="110">
        <v>984</v>
      </c>
      <c r="M2502" s="110">
        <v>28.6</v>
      </c>
      <c r="N2502" s="110">
        <v>47</v>
      </c>
      <c r="O2502" s="110">
        <v>383</v>
      </c>
      <c r="P2502" s="110">
        <v>11.1</v>
      </c>
      <c r="Q2502" s="110">
        <v>56.4</v>
      </c>
    </row>
    <row r="2503" spans="1:17" ht="25.5" x14ac:dyDescent="0.2">
      <c r="A2503" s="108" t="s">
        <v>3358</v>
      </c>
      <c r="B2503" s="109">
        <v>1093</v>
      </c>
      <c r="C2503" s="110">
        <v>326</v>
      </c>
      <c r="D2503" s="110">
        <v>29.8</v>
      </c>
      <c r="E2503" s="110">
        <v>50.3</v>
      </c>
      <c r="F2503" s="110">
        <v>84</v>
      </c>
      <c r="G2503" s="110">
        <v>7.7</v>
      </c>
      <c r="H2503" s="110">
        <v>48.8</v>
      </c>
      <c r="I2503" s="110">
        <v>328</v>
      </c>
      <c r="J2503" s="110">
        <v>30</v>
      </c>
      <c r="K2503" s="110">
        <v>50.9</v>
      </c>
      <c r="L2503" s="110">
        <v>245</v>
      </c>
      <c r="M2503" s="110">
        <v>22.4</v>
      </c>
      <c r="N2503" s="110">
        <v>47.3</v>
      </c>
      <c r="O2503" s="110">
        <v>110</v>
      </c>
      <c r="P2503" s="110">
        <v>10.1</v>
      </c>
      <c r="Q2503" s="110">
        <v>55.5</v>
      </c>
    </row>
    <row r="2504" spans="1:17" ht="25.5" x14ac:dyDescent="0.2">
      <c r="A2504" s="108" t="s">
        <v>3359</v>
      </c>
      <c r="B2504" s="110">
        <v>90</v>
      </c>
      <c r="C2504" s="110">
        <v>21</v>
      </c>
      <c r="D2504" s="110">
        <v>23.3</v>
      </c>
      <c r="E2504" s="110">
        <v>71.400000000000006</v>
      </c>
      <c r="F2504" s="110">
        <v>8</v>
      </c>
      <c r="G2504" s="110">
        <v>8.9</v>
      </c>
      <c r="H2504" s="110">
        <v>75</v>
      </c>
      <c r="I2504" s="110">
        <v>11</v>
      </c>
      <c r="J2504" s="110">
        <v>12.2</v>
      </c>
      <c r="K2504" s="110">
        <v>36.4</v>
      </c>
      <c r="L2504" s="110">
        <v>39</v>
      </c>
      <c r="M2504" s="110">
        <v>43.3</v>
      </c>
      <c r="N2504" s="110">
        <v>38.5</v>
      </c>
      <c r="O2504" s="110">
        <v>11</v>
      </c>
      <c r="P2504" s="110">
        <v>12.2</v>
      </c>
      <c r="Q2504" s="110">
        <v>72.7</v>
      </c>
    </row>
    <row r="2505" spans="1:17" ht="25.5" x14ac:dyDescent="0.2">
      <c r="A2505" s="108" t="s">
        <v>3360</v>
      </c>
      <c r="B2505" s="110">
        <v>69</v>
      </c>
      <c r="C2505" s="110">
        <v>11</v>
      </c>
      <c r="D2505" s="110">
        <v>15.9</v>
      </c>
      <c r="E2505" s="110">
        <v>100</v>
      </c>
      <c r="F2505" s="110">
        <v>4</v>
      </c>
      <c r="G2505" s="110">
        <v>5.8</v>
      </c>
      <c r="H2505" s="110">
        <v>50</v>
      </c>
      <c r="I2505" s="110">
        <v>14</v>
      </c>
      <c r="J2505" s="110">
        <v>20.3</v>
      </c>
      <c r="K2505" s="110">
        <v>57.1</v>
      </c>
      <c r="L2505" s="110">
        <v>23</v>
      </c>
      <c r="M2505" s="110">
        <v>33.299999999999997</v>
      </c>
      <c r="N2505" s="110">
        <v>60.9</v>
      </c>
      <c r="O2505" s="110">
        <v>17</v>
      </c>
      <c r="P2505" s="110">
        <v>24.6</v>
      </c>
      <c r="Q2505" s="110">
        <v>41.2</v>
      </c>
    </row>
    <row r="2506" spans="1:17" ht="25.5" x14ac:dyDescent="0.2">
      <c r="A2506" s="108" t="s">
        <v>3361</v>
      </c>
      <c r="B2506" s="109">
        <v>1971</v>
      </c>
      <c r="C2506" s="110">
        <v>358</v>
      </c>
      <c r="D2506" s="110">
        <v>18.2</v>
      </c>
      <c r="E2506" s="110">
        <v>52.8</v>
      </c>
      <c r="F2506" s="110">
        <v>110</v>
      </c>
      <c r="G2506" s="110">
        <v>5.6</v>
      </c>
      <c r="H2506" s="110">
        <v>40</v>
      </c>
      <c r="I2506" s="110">
        <v>339</v>
      </c>
      <c r="J2506" s="110">
        <v>17.2</v>
      </c>
      <c r="K2506" s="110">
        <v>49.6</v>
      </c>
      <c r="L2506" s="110">
        <v>684</v>
      </c>
      <c r="M2506" s="110">
        <v>34.700000000000003</v>
      </c>
      <c r="N2506" s="110">
        <v>50.3</v>
      </c>
      <c r="O2506" s="110">
        <v>480</v>
      </c>
      <c r="P2506" s="110">
        <v>24.4</v>
      </c>
      <c r="Q2506" s="110">
        <v>51.7</v>
      </c>
    </row>
    <row r="2507" spans="1:17" ht="25.5" x14ac:dyDescent="0.2">
      <c r="A2507" s="108" t="s">
        <v>3362</v>
      </c>
      <c r="B2507" s="110">
        <v>70</v>
      </c>
      <c r="C2507" s="110">
        <v>20</v>
      </c>
      <c r="D2507" s="110">
        <v>28.6</v>
      </c>
      <c r="E2507" s="110">
        <v>65</v>
      </c>
      <c r="F2507" s="110">
        <v>2</v>
      </c>
      <c r="G2507" s="110">
        <v>2.9</v>
      </c>
      <c r="H2507" s="110">
        <v>50</v>
      </c>
      <c r="I2507" s="110">
        <v>15</v>
      </c>
      <c r="J2507" s="110">
        <v>21.4</v>
      </c>
      <c r="K2507" s="110">
        <v>60</v>
      </c>
      <c r="L2507" s="110">
        <v>18</v>
      </c>
      <c r="M2507" s="110">
        <v>25.7</v>
      </c>
      <c r="N2507" s="110">
        <v>66.7</v>
      </c>
      <c r="O2507" s="110">
        <v>15</v>
      </c>
      <c r="P2507" s="110">
        <v>21.4</v>
      </c>
      <c r="Q2507" s="110">
        <v>60</v>
      </c>
    </row>
    <row r="2508" spans="1:17" ht="38.25" x14ac:dyDescent="0.2">
      <c r="A2508" s="108" t="s">
        <v>3363</v>
      </c>
      <c r="B2508" s="109">
        <v>10125</v>
      </c>
      <c r="C2508" s="109">
        <v>2971</v>
      </c>
      <c r="D2508" s="110">
        <v>29.3</v>
      </c>
      <c r="E2508" s="110">
        <v>49.6</v>
      </c>
      <c r="F2508" s="110">
        <v>785</v>
      </c>
      <c r="G2508" s="110">
        <v>7.8</v>
      </c>
      <c r="H2508" s="110">
        <v>46.1</v>
      </c>
      <c r="I2508" s="109">
        <v>3072</v>
      </c>
      <c r="J2508" s="110">
        <v>30.3</v>
      </c>
      <c r="K2508" s="110">
        <v>49.8</v>
      </c>
      <c r="L2508" s="109">
        <v>2256</v>
      </c>
      <c r="M2508" s="110">
        <v>22.3</v>
      </c>
      <c r="N2508" s="110">
        <v>49.7</v>
      </c>
      <c r="O2508" s="109">
        <v>1041</v>
      </c>
      <c r="P2508" s="110">
        <v>10.3</v>
      </c>
      <c r="Q2508" s="110">
        <v>57</v>
      </c>
    </row>
    <row r="2509" spans="1:17" ht="38.25" x14ac:dyDescent="0.2">
      <c r="A2509" s="108" t="s">
        <v>3364</v>
      </c>
      <c r="B2509" s="109">
        <v>13394</v>
      </c>
      <c r="C2509" s="109">
        <v>3180</v>
      </c>
      <c r="D2509" s="110">
        <v>23.7</v>
      </c>
      <c r="E2509" s="110">
        <v>48.5</v>
      </c>
      <c r="F2509" s="109">
        <v>1363</v>
      </c>
      <c r="G2509" s="110">
        <v>10.199999999999999</v>
      </c>
      <c r="H2509" s="110">
        <v>49.4</v>
      </c>
      <c r="I2509" s="109">
        <v>3727</v>
      </c>
      <c r="J2509" s="110">
        <v>27.8</v>
      </c>
      <c r="K2509" s="110">
        <v>49.4</v>
      </c>
      <c r="L2509" s="109">
        <v>3529</v>
      </c>
      <c r="M2509" s="110">
        <v>26.3</v>
      </c>
      <c r="N2509" s="110">
        <v>51.5</v>
      </c>
      <c r="O2509" s="109">
        <v>1595</v>
      </c>
      <c r="P2509" s="110">
        <v>11.9</v>
      </c>
      <c r="Q2509" s="110">
        <v>57.2</v>
      </c>
    </row>
    <row r="2510" spans="1:17" ht="25.5" x14ac:dyDescent="0.2">
      <c r="A2510" s="108" t="s">
        <v>3365</v>
      </c>
      <c r="B2510" s="109">
        <v>4469</v>
      </c>
      <c r="C2510" s="110">
        <v>933</v>
      </c>
      <c r="D2510" s="110">
        <v>20.9</v>
      </c>
      <c r="E2510" s="110">
        <v>49.8</v>
      </c>
      <c r="F2510" s="110">
        <v>182</v>
      </c>
      <c r="G2510" s="110">
        <v>4.0999999999999996</v>
      </c>
      <c r="H2510" s="110">
        <v>43.4</v>
      </c>
      <c r="I2510" s="110">
        <v>522</v>
      </c>
      <c r="J2510" s="110">
        <v>11.7</v>
      </c>
      <c r="K2510" s="110">
        <v>53.1</v>
      </c>
      <c r="L2510" s="109">
        <v>1688</v>
      </c>
      <c r="M2510" s="110">
        <v>37.799999999999997</v>
      </c>
      <c r="N2510" s="110">
        <v>51.7</v>
      </c>
      <c r="O2510" s="109">
        <v>1144</v>
      </c>
      <c r="P2510" s="110">
        <v>25.6</v>
      </c>
      <c r="Q2510" s="110">
        <v>54.5</v>
      </c>
    </row>
    <row r="2511" spans="1:17" ht="25.5" x14ac:dyDescent="0.2">
      <c r="A2511" s="108" t="s">
        <v>3366</v>
      </c>
      <c r="B2511" s="109">
        <v>11460</v>
      </c>
      <c r="C2511" s="109">
        <v>2607</v>
      </c>
      <c r="D2511" s="110">
        <v>22.7</v>
      </c>
      <c r="E2511" s="110">
        <v>47.8</v>
      </c>
      <c r="F2511" s="109">
        <v>1127</v>
      </c>
      <c r="G2511" s="110">
        <v>9.8000000000000007</v>
      </c>
      <c r="H2511" s="110">
        <v>50.8</v>
      </c>
      <c r="I2511" s="109">
        <v>2899</v>
      </c>
      <c r="J2511" s="110">
        <v>25.3</v>
      </c>
      <c r="K2511" s="110">
        <v>49.9</v>
      </c>
      <c r="L2511" s="109">
        <v>3324</v>
      </c>
      <c r="M2511" s="110">
        <v>29</v>
      </c>
      <c r="N2511" s="110">
        <v>50.6</v>
      </c>
      <c r="O2511" s="109">
        <v>1503</v>
      </c>
      <c r="P2511" s="110">
        <v>13.1</v>
      </c>
      <c r="Q2511" s="110">
        <v>58.7</v>
      </c>
    </row>
    <row r="2512" spans="1:17" ht="25.5" x14ac:dyDescent="0.2">
      <c r="A2512" s="108" t="s">
        <v>3367</v>
      </c>
      <c r="B2512" s="109">
        <v>20007</v>
      </c>
      <c r="C2512" s="109">
        <v>3955</v>
      </c>
      <c r="D2512" s="110">
        <v>19.8</v>
      </c>
      <c r="E2512" s="110">
        <v>50.6</v>
      </c>
      <c r="F2512" s="109">
        <v>5809</v>
      </c>
      <c r="G2512" s="110">
        <v>29</v>
      </c>
      <c r="H2512" s="110">
        <v>52.4</v>
      </c>
      <c r="I2512" s="109">
        <v>3833</v>
      </c>
      <c r="J2512" s="110">
        <v>19.2</v>
      </c>
      <c r="K2512" s="110">
        <v>50.8</v>
      </c>
      <c r="L2512" s="109">
        <v>4007</v>
      </c>
      <c r="M2512" s="110">
        <v>20</v>
      </c>
      <c r="N2512" s="110">
        <v>52.4</v>
      </c>
      <c r="O2512" s="109">
        <v>2403</v>
      </c>
      <c r="P2512" s="110">
        <v>12</v>
      </c>
      <c r="Q2512" s="110">
        <v>59.6</v>
      </c>
    </row>
    <row r="2513" spans="1:17" ht="25.5" x14ac:dyDescent="0.2">
      <c r="A2513" s="108" t="s">
        <v>3368</v>
      </c>
      <c r="B2513" s="110">
        <v>200</v>
      </c>
      <c r="C2513" s="110">
        <v>44</v>
      </c>
      <c r="D2513" s="110">
        <v>22</v>
      </c>
      <c r="E2513" s="110">
        <v>45.5</v>
      </c>
      <c r="F2513" s="110">
        <v>13</v>
      </c>
      <c r="G2513" s="110">
        <v>6.5</v>
      </c>
      <c r="H2513" s="110">
        <v>61.5</v>
      </c>
      <c r="I2513" s="110">
        <v>32</v>
      </c>
      <c r="J2513" s="110">
        <v>16</v>
      </c>
      <c r="K2513" s="110">
        <v>56.3</v>
      </c>
      <c r="L2513" s="110">
        <v>64</v>
      </c>
      <c r="M2513" s="110">
        <v>32</v>
      </c>
      <c r="N2513" s="110">
        <v>46.9</v>
      </c>
      <c r="O2513" s="110">
        <v>47</v>
      </c>
      <c r="P2513" s="110">
        <v>23.5</v>
      </c>
      <c r="Q2513" s="110">
        <v>61.7</v>
      </c>
    </row>
    <row r="2514" spans="1:17" ht="25.5" x14ac:dyDescent="0.2">
      <c r="A2514" s="108" t="s">
        <v>3369</v>
      </c>
      <c r="B2514" s="110">
        <v>227</v>
      </c>
      <c r="C2514" s="110">
        <v>53</v>
      </c>
      <c r="D2514" s="110">
        <v>23.3</v>
      </c>
      <c r="E2514" s="110">
        <v>45.3</v>
      </c>
      <c r="F2514" s="110">
        <v>7</v>
      </c>
      <c r="G2514" s="110">
        <v>3.1</v>
      </c>
      <c r="H2514" s="110">
        <v>57.1</v>
      </c>
      <c r="I2514" s="110">
        <v>52</v>
      </c>
      <c r="J2514" s="110">
        <v>22.9</v>
      </c>
      <c r="K2514" s="110">
        <v>48.1</v>
      </c>
      <c r="L2514" s="110">
        <v>81</v>
      </c>
      <c r="M2514" s="110">
        <v>35.700000000000003</v>
      </c>
      <c r="N2514" s="110">
        <v>53.1</v>
      </c>
      <c r="O2514" s="110">
        <v>34</v>
      </c>
      <c r="P2514" s="110">
        <v>15</v>
      </c>
      <c r="Q2514" s="110">
        <v>58.8</v>
      </c>
    </row>
    <row r="2515" spans="1:17" ht="51" x14ac:dyDescent="0.2">
      <c r="A2515" s="108" t="s">
        <v>3370</v>
      </c>
      <c r="B2515" s="109">
        <v>3549</v>
      </c>
      <c r="C2515" s="110">
        <v>965</v>
      </c>
      <c r="D2515" s="110">
        <v>27.2</v>
      </c>
      <c r="E2515" s="110">
        <v>49.5</v>
      </c>
      <c r="F2515" s="110">
        <v>258</v>
      </c>
      <c r="G2515" s="110">
        <v>7.3</v>
      </c>
      <c r="H2515" s="110">
        <v>48.8</v>
      </c>
      <c r="I2515" s="109">
        <v>1006</v>
      </c>
      <c r="J2515" s="110">
        <v>28.3</v>
      </c>
      <c r="K2515" s="110">
        <v>49.3</v>
      </c>
      <c r="L2515" s="110">
        <v>913</v>
      </c>
      <c r="M2515" s="110">
        <v>25.7</v>
      </c>
      <c r="N2515" s="110">
        <v>48.7</v>
      </c>
      <c r="O2515" s="110">
        <v>407</v>
      </c>
      <c r="P2515" s="110">
        <v>11.5</v>
      </c>
      <c r="Q2515" s="110">
        <v>60.4</v>
      </c>
    </row>
    <row r="2516" spans="1:17" ht="25.5" x14ac:dyDescent="0.2">
      <c r="A2516" s="108" t="s">
        <v>3371</v>
      </c>
      <c r="B2516" s="109">
        <v>4443</v>
      </c>
      <c r="C2516" s="109">
        <v>1258</v>
      </c>
      <c r="D2516" s="110">
        <v>28.3</v>
      </c>
      <c r="E2516" s="110">
        <v>46.4</v>
      </c>
      <c r="F2516" s="110">
        <v>381</v>
      </c>
      <c r="G2516" s="110">
        <v>8.6</v>
      </c>
      <c r="H2516" s="110">
        <v>48.6</v>
      </c>
      <c r="I2516" s="109">
        <v>1028</v>
      </c>
      <c r="J2516" s="110">
        <v>23.1</v>
      </c>
      <c r="K2516" s="110">
        <v>48.6</v>
      </c>
      <c r="L2516" s="109">
        <v>1463</v>
      </c>
      <c r="M2516" s="110">
        <v>32.9</v>
      </c>
      <c r="N2516" s="110">
        <v>48.7</v>
      </c>
      <c r="O2516" s="110">
        <v>313</v>
      </c>
      <c r="P2516" s="110">
        <v>7</v>
      </c>
      <c r="Q2516" s="110">
        <v>47.3</v>
      </c>
    </row>
    <row r="2517" spans="1:17" ht="38.25" x14ac:dyDescent="0.2">
      <c r="A2517" s="108" t="s">
        <v>3372</v>
      </c>
      <c r="B2517" s="109">
        <v>8031</v>
      </c>
      <c r="C2517" s="109">
        <v>2130</v>
      </c>
      <c r="D2517" s="110">
        <v>26.5</v>
      </c>
      <c r="E2517" s="110">
        <v>47.5</v>
      </c>
      <c r="F2517" s="110">
        <v>596</v>
      </c>
      <c r="G2517" s="110">
        <v>7.4</v>
      </c>
      <c r="H2517" s="110">
        <v>42.8</v>
      </c>
      <c r="I2517" s="109">
        <v>1978</v>
      </c>
      <c r="J2517" s="110">
        <v>24.6</v>
      </c>
      <c r="K2517" s="110">
        <v>49</v>
      </c>
      <c r="L2517" s="109">
        <v>2667</v>
      </c>
      <c r="M2517" s="110">
        <v>33.200000000000003</v>
      </c>
      <c r="N2517" s="110">
        <v>48</v>
      </c>
      <c r="O2517" s="110">
        <v>660</v>
      </c>
      <c r="P2517" s="110">
        <v>8.1999999999999993</v>
      </c>
      <c r="Q2517" s="110">
        <v>48</v>
      </c>
    </row>
    <row r="2518" spans="1:17" ht="51" x14ac:dyDescent="0.2">
      <c r="A2518" s="108" t="s">
        <v>3373</v>
      </c>
      <c r="B2518" s="109">
        <v>4339</v>
      </c>
      <c r="C2518" s="110">
        <v>773</v>
      </c>
      <c r="D2518" s="110">
        <v>17.8</v>
      </c>
      <c r="E2518" s="110">
        <v>48.8</v>
      </c>
      <c r="F2518" s="110">
        <v>345</v>
      </c>
      <c r="G2518" s="110">
        <v>8</v>
      </c>
      <c r="H2518" s="110">
        <v>39.4</v>
      </c>
      <c r="I2518" s="109">
        <v>1056</v>
      </c>
      <c r="J2518" s="110">
        <v>24.3</v>
      </c>
      <c r="K2518" s="110">
        <v>37.799999999999997</v>
      </c>
      <c r="L2518" s="109">
        <v>1166</v>
      </c>
      <c r="M2518" s="110">
        <v>26.9</v>
      </c>
      <c r="N2518" s="110">
        <v>47.3</v>
      </c>
      <c r="O2518" s="110">
        <v>999</v>
      </c>
      <c r="P2518" s="110">
        <v>23</v>
      </c>
      <c r="Q2518" s="110">
        <v>61.8</v>
      </c>
    </row>
    <row r="2519" spans="1:17" ht="25.5" x14ac:dyDescent="0.2">
      <c r="A2519" s="108" t="s">
        <v>3374</v>
      </c>
      <c r="B2519" s="109">
        <v>27378</v>
      </c>
      <c r="C2519" s="109">
        <v>6603</v>
      </c>
      <c r="D2519" s="110">
        <v>24.1</v>
      </c>
      <c r="E2519" s="110">
        <v>48.3</v>
      </c>
      <c r="F2519" s="109">
        <v>2599</v>
      </c>
      <c r="G2519" s="110">
        <v>9.5</v>
      </c>
      <c r="H2519" s="110">
        <v>50.3</v>
      </c>
      <c r="I2519" s="109">
        <v>7115</v>
      </c>
      <c r="J2519" s="110">
        <v>26</v>
      </c>
      <c r="K2519" s="110">
        <v>52.4</v>
      </c>
      <c r="L2519" s="109">
        <v>7992</v>
      </c>
      <c r="M2519" s="110">
        <v>29.2</v>
      </c>
      <c r="N2519" s="110">
        <v>52.7</v>
      </c>
      <c r="O2519" s="109">
        <v>3069</v>
      </c>
      <c r="P2519" s="110">
        <v>11.2</v>
      </c>
      <c r="Q2519" s="110">
        <v>59.1</v>
      </c>
    </row>
    <row r="2520" spans="1:17" ht="25.5" x14ac:dyDescent="0.2">
      <c r="A2520" s="108" t="s">
        <v>3375</v>
      </c>
      <c r="B2520" s="109">
        <v>1387</v>
      </c>
      <c r="C2520" s="110">
        <v>358</v>
      </c>
      <c r="D2520" s="110">
        <v>25.8</v>
      </c>
      <c r="E2520" s="110">
        <v>47.2</v>
      </c>
      <c r="F2520" s="110">
        <v>111</v>
      </c>
      <c r="G2520" s="110">
        <v>8</v>
      </c>
      <c r="H2520" s="110">
        <v>47.7</v>
      </c>
      <c r="I2520" s="110">
        <v>328</v>
      </c>
      <c r="J2520" s="110">
        <v>23.6</v>
      </c>
      <c r="K2520" s="110">
        <v>48.8</v>
      </c>
      <c r="L2520" s="110">
        <v>447</v>
      </c>
      <c r="M2520" s="110">
        <v>32.200000000000003</v>
      </c>
      <c r="N2520" s="110">
        <v>49.2</v>
      </c>
      <c r="O2520" s="110">
        <v>143</v>
      </c>
      <c r="P2520" s="110">
        <v>10.3</v>
      </c>
      <c r="Q2520" s="110">
        <v>46.9</v>
      </c>
    </row>
    <row r="2521" spans="1:17" ht="25.5" x14ac:dyDescent="0.2">
      <c r="A2521" s="108" t="s">
        <v>3376</v>
      </c>
      <c r="B2521" s="110">
        <v>135</v>
      </c>
      <c r="C2521" s="110">
        <v>25</v>
      </c>
      <c r="D2521" s="110">
        <v>18.5</v>
      </c>
      <c r="E2521" s="110">
        <v>40</v>
      </c>
      <c r="F2521" s="110">
        <v>4</v>
      </c>
      <c r="G2521" s="110">
        <v>3</v>
      </c>
      <c r="H2521" s="110">
        <v>50</v>
      </c>
      <c r="I2521" s="110">
        <v>34</v>
      </c>
      <c r="J2521" s="110">
        <v>25.2</v>
      </c>
      <c r="K2521" s="110">
        <v>41.2</v>
      </c>
      <c r="L2521" s="110">
        <v>42</v>
      </c>
      <c r="M2521" s="110">
        <v>31.1</v>
      </c>
      <c r="N2521" s="110">
        <v>45.2</v>
      </c>
      <c r="O2521" s="110">
        <v>30</v>
      </c>
      <c r="P2521" s="110">
        <v>22.2</v>
      </c>
      <c r="Q2521" s="110">
        <v>53.3</v>
      </c>
    </row>
    <row r="2522" spans="1:17" x14ac:dyDescent="0.2">
      <c r="A2522" s="108" t="s">
        <v>3377</v>
      </c>
      <c r="B2522" s="110">
        <v>106</v>
      </c>
      <c r="C2522" s="110">
        <v>24</v>
      </c>
      <c r="D2522" s="110">
        <v>22.6</v>
      </c>
      <c r="E2522" s="110">
        <v>54.2</v>
      </c>
      <c r="F2522" s="110">
        <v>4</v>
      </c>
      <c r="G2522" s="110">
        <v>3.8</v>
      </c>
      <c r="H2522" s="110">
        <v>25</v>
      </c>
      <c r="I2522" s="110">
        <v>23</v>
      </c>
      <c r="J2522" s="110">
        <v>21.7</v>
      </c>
      <c r="K2522" s="110">
        <v>52.2</v>
      </c>
      <c r="L2522" s="110">
        <v>23</v>
      </c>
      <c r="M2522" s="110">
        <v>21.7</v>
      </c>
      <c r="N2522" s="110">
        <v>39.1</v>
      </c>
      <c r="O2522" s="110">
        <v>32</v>
      </c>
      <c r="P2522" s="110">
        <v>30.2</v>
      </c>
      <c r="Q2522" s="110">
        <v>53.1</v>
      </c>
    </row>
    <row r="2523" spans="1:17" ht="25.5" x14ac:dyDescent="0.2">
      <c r="A2523" s="108" t="s">
        <v>3378</v>
      </c>
      <c r="B2523" s="110">
        <v>184</v>
      </c>
      <c r="C2523" s="110">
        <v>69</v>
      </c>
      <c r="D2523" s="110">
        <v>37.5</v>
      </c>
      <c r="E2523" s="110">
        <v>46.4</v>
      </c>
      <c r="F2523" s="110">
        <v>15</v>
      </c>
      <c r="G2523" s="110">
        <v>8.1999999999999993</v>
      </c>
      <c r="H2523" s="110">
        <v>66.7</v>
      </c>
      <c r="I2523" s="110">
        <v>38</v>
      </c>
      <c r="J2523" s="110">
        <v>20.7</v>
      </c>
      <c r="K2523" s="110">
        <v>63.2</v>
      </c>
      <c r="L2523" s="110">
        <v>41</v>
      </c>
      <c r="M2523" s="110">
        <v>22.3</v>
      </c>
      <c r="N2523" s="110">
        <v>41.5</v>
      </c>
      <c r="O2523" s="110">
        <v>21</v>
      </c>
      <c r="P2523" s="110">
        <v>11.4</v>
      </c>
      <c r="Q2523" s="110">
        <v>47.6</v>
      </c>
    </row>
    <row r="2524" spans="1:17" ht="25.5" x14ac:dyDescent="0.2">
      <c r="A2524" s="108" t="s">
        <v>3379</v>
      </c>
      <c r="B2524" s="110">
        <v>369</v>
      </c>
      <c r="C2524" s="110">
        <v>90</v>
      </c>
      <c r="D2524" s="110">
        <v>24.4</v>
      </c>
      <c r="E2524" s="110">
        <v>44.4</v>
      </c>
      <c r="F2524" s="110">
        <v>23</v>
      </c>
      <c r="G2524" s="110">
        <v>6.2</v>
      </c>
      <c r="H2524" s="110">
        <v>43.5</v>
      </c>
      <c r="I2524" s="110">
        <v>82</v>
      </c>
      <c r="J2524" s="110">
        <v>22.2</v>
      </c>
      <c r="K2524" s="110">
        <v>52.4</v>
      </c>
      <c r="L2524" s="110">
        <v>105</v>
      </c>
      <c r="M2524" s="110">
        <v>28.5</v>
      </c>
      <c r="N2524" s="110">
        <v>53.3</v>
      </c>
      <c r="O2524" s="110">
        <v>69</v>
      </c>
      <c r="P2524" s="110">
        <v>18.7</v>
      </c>
      <c r="Q2524" s="110">
        <v>53.6</v>
      </c>
    </row>
    <row r="2525" spans="1:17" ht="25.5" x14ac:dyDescent="0.2">
      <c r="A2525" s="108" t="s">
        <v>3380</v>
      </c>
      <c r="B2525" s="110">
        <v>188</v>
      </c>
      <c r="C2525" s="110">
        <v>57</v>
      </c>
      <c r="D2525" s="110">
        <v>30.3</v>
      </c>
      <c r="E2525" s="110">
        <v>47.4</v>
      </c>
      <c r="F2525" s="110">
        <v>6</v>
      </c>
      <c r="G2525" s="110">
        <v>3.2</v>
      </c>
      <c r="H2525" s="110">
        <v>33.299999999999997</v>
      </c>
      <c r="I2525" s="110">
        <v>50</v>
      </c>
      <c r="J2525" s="110">
        <v>26.6</v>
      </c>
      <c r="K2525" s="110">
        <v>50</v>
      </c>
      <c r="L2525" s="110">
        <v>43</v>
      </c>
      <c r="M2525" s="110">
        <v>22.9</v>
      </c>
      <c r="N2525" s="110">
        <v>48.8</v>
      </c>
      <c r="O2525" s="110">
        <v>32</v>
      </c>
      <c r="P2525" s="110">
        <v>17</v>
      </c>
      <c r="Q2525" s="110">
        <v>56.3</v>
      </c>
    </row>
    <row r="2526" spans="1:17" ht="25.5" x14ac:dyDescent="0.2">
      <c r="A2526" s="108" t="s">
        <v>3381</v>
      </c>
      <c r="B2526" s="110">
        <v>435</v>
      </c>
      <c r="C2526" s="110">
        <v>107</v>
      </c>
      <c r="D2526" s="110">
        <v>24.6</v>
      </c>
      <c r="E2526" s="110">
        <v>48.6</v>
      </c>
      <c r="F2526" s="110">
        <v>30</v>
      </c>
      <c r="G2526" s="110">
        <v>6.9</v>
      </c>
      <c r="H2526" s="110">
        <v>46.7</v>
      </c>
      <c r="I2526" s="110">
        <v>108</v>
      </c>
      <c r="J2526" s="110">
        <v>24.8</v>
      </c>
      <c r="K2526" s="110">
        <v>50.9</v>
      </c>
      <c r="L2526" s="110">
        <v>97</v>
      </c>
      <c r="M2526" s="110">
        <v>22.3</v>
      </c>
      <c r="N2526" s="110">
        <v>41.2</v>
      </c>
      <c r="O2526" s="110">
        <v>93</v>
      </c>
      <c r="P2526" s="110">
        <v>21.4</v>
      </c>
      <c r="Q2526" s="110">
        <v>58.1</v>
      </c>
    </row>
    <row r="2527" spans="1:17" ht="25.5" x14ac:dyDescent="0.2">
      <c r="A2527" s="108" t="s">
        <v>3382</v>
      </c>
      <c r="B2527" s="109">
        <v>2484</v>
      </c>
      <c r="C2527" s="110">
        <v>588</v>
      </c>
      <c r="D2527" s="110">
        <v>23.7</v>
      </c>
      <c r="E2527" s="110">
        <v>47.1</v>
      </c>
      <c r="F2527" s="110">
        <v>193</v>
      </c>
      <c r="G2527" s="110">
        <v>7.8</v>
      </c>
      <c r="H2527" s="110">
        <v>46.6</v>
      </c>
      <c r="I2527" s="110">
        <v>575</v>
      </c>
      <c r="J2527" s="110">
        <v>23.1</v>
      </c>
      <c r="K2527" s="110">
        <v>47.3</v>
      </c>
      <c r="L2527" s="110">
        <v>633</v>
      </c>
      <c r="M2527" s="110">
        <v>25.5</v>
      </c>
      <c r="N2527" s="110">
        <v>52.6</v>
      </c>
      <c r="O2527" s="110">
        <v>495</v>
      </c>
      <c r="P2527" s="110">
        <v>19.899999999999999</v>
      </c>
      <c r="Q2527" s="110">
        <v>58.4</v>
      </c>
    </row>
    <row r="2528" spans="1:17" ht="25.5" x14ac:dyDescent="0.2">
      <c r="A2528" s="108" t="s">
        <v>3383</v>
      </c>
      <c r="B2528" s="110">
        <v>878</v>
      </c>
      <c r="C2528" s="110">
        <v>246</v>
      </c>
      <c r="D2528" s="110">
        <v>28</v>
      </c>
      <c r="E2528" s="110">
        <v>32.5</v>
      </c>
      <c r="F2528" s="110">
        <v>82</v>
      </c>
      <c r="G2528" s="110">
        <v>9.3000000000000007</v>
      </c>
      <c r="H2528" s="110">
        <v>50</v>
      </c>
      <c r="I2528" s="110">
        <v>134</v>
      </c>
      <c r="J2528" s="110">
        <v>15.3</v>
      </c>
      <c r="K2528" s="110">
        <v>48.5</v>
      </c>
      <c r="L2528" s="110">
        <v>199</v>
      </c>
      <c r="M2528" s="110">
        <v>22.7</v>
      </c>
      <c r="N2528" s="110">
        <v>51.8</v>
      </c>
      <c r="O2528" s="110">
        <v>217</v>
      </c>
      <c r="P2528" s="110">
        <v>24.7</v>
      </c>
      <c r="Q2528" s="110">
        <v>55.3</v>
      </c>
    </row>
    <row r="2529" spans="1:17" ht="25.5" x14ac:dyDescent="0.2">
      <c r="A2529" s="108" t="s">
        <v>3384</v>
      </c>
      <c r="B2529" s="110">
        <v>131</v>
      </c>
      <c r="C2529" s="110">
        <v>19</v>
      </c>
      <c r="D2529" s="110">
        <v>14.5</v>
      </c>
      <c r="E2529" s="110">
        <v>47.4</v>
      </c>
      <c r="F2529" s="110">
        <v>10</v>
      </c>
      <c r="G2529" s="110">
        <v>7.6</v>
      </c>
      <c r="H2529" s="110">
        <v>40</v>
      </c>
      <c r="I2529" s="110">
        <v>20</v>
      </c>
      <c r="J2529" s="110">
        <v>15.3</v>
      </c>
      <c r="K2529" s="110">
        <v>55</v>
      </c>
      <c r="L2529" s="110">
        <v>48</v>
      </c>
      <c r="M2529" s="110">
        <v>36.6</v>
      </c>
      <c r="N2529" s="110">
        <v>45.8</v>
      </c>
      <c r="O2529" s="110">
        <v>34</v>
      </c>
      <c r="P2529" s="110">
        <v>26</v>
      </c>
      <c r="Q2529" s="110">
        <v>64.7</v>
      </c>
    </row>
    <row r="2530" spans="1:17" ht="25.5" x14ac:dyDescent="0.2">
      <c r="A2530" s="108" t="s">
        <v>3385</v>
      </c>
      <c r="B2530" s="109">
        <v>7437</v>
      </c>
      <c r="C2530" s="109">
        <v>1976</v>
      </c>
      <c r="D2530" s="110">
        <v>26.6</v>
      </c>
      <c r="E2530" s="110">
        <v>47.7</v>
      </c>
      <c r="F2530" s="110">
        <v>325</v>
      </c>
      <c r="G2530" s="110">
        <v>4.4000000000000004</v>
      </c>
      <c r="H2530" s="110">
        <v>46.5</v>
      </c>
      <c r="I2530" s="109">
        <v>1314</v>
      </c>
      <c r="J2530" s="110">
        <v>17.7</v>
      </c>
      <c r="K2530" s="110">
        <v>51.5</v>
      </c>
      <c r="L2530" s="109">
        <v>2882</v>
      </c>
      <c r="M2530" s="110">
        <v>38.799999999999997</v>
      </c>
      <c r="N2530" s="110">
        <v>49.2</v>
      </c>
      <c r="O2530" s="110">
        <v>940</v>
      </c>
      <c r="P2530" s="110">
        <v>12.6</v>
      </c>
      <c r="Q2530" s="110">
        <v>46.8</v>
      </c>
    </row>
    <row r="2531" spans="1:17" ht="25.5" x14ac:dyDescent="0.2">
      <c r="A2531" s="108" t="s">
        <v>3386</v>
      </c>
      <c r="B2531" s="109">
        <v>1300</v>
      </c>
      <c r="C2531" s="110">
        <v>412</v>
      </c>
      <c r="D2531" s="110">
        <v>31.7</v>
      </c>
      <c r="E2531" s="110">
        <v>51.5</v>
      </c>
      <c r="F2531" s="110">
        <v>64</v>
      </c>
      <c r="G2531" s="110">
        <v>4.9000000000000004</v>
      </c>
      <c r="H2531" s="110">
        <v>50</v>
      </c>
      <c r="I2531" s="110">
        <v>367</v>
      </c>
      <c r="J2531" s="110">
        <v>28.2</v>
      </c>
      <c r="K2531" s="110">
        <v>50.4</v>
      </c>
      <c r="L2531" s="110">
        <v>352</v>
      </c>
      <c r="M2531" s="110">
        <v>27.1</v>
      </c>
      <c r="N2531" s="110">
        <v>48.9</v>
      </c>
      <c r="O2531" s="110">
        <v>105</v>
      </c>
      <c r="P2531" s="110">
        <v>8.1</v>
      </c>
      <c r="Q2531" s="110">
        <v>45.7</v>
      </c>
    </row>
    <row r="2532" spans="1:17" x14ac:dyDescent="0.2">
      <c r="A2532" s="108" t="s">
        <v>3387</v>
      </c>
      <c r="B2532" s="110">
        <v>267</v>
      </c>
      <c r="C2532" s="110">
        <v>63</v>
      </c>
      <c r="D2532" s="110">
        <v>23.6</v>
      </c>
      <c r="E2532" s="110">
        <v>49.2</v>
      </c>
      <c r="F2532" s="110">
        <v>19</v>
      </c>
      <c r="G2532" s="110">
        <v>7.1</v>
      </c>
      <c r="H2532" s="110">
        <v>42.1</v>
      </c>
      <c r="I2532" s="110">
        <v>63</v>
      </c>
      <c r="J2532" s="110">
        <v>23.6</v>
      </c>
      <c r="K2532" s="110">
        <v>49.2</v>
      </c>
      <c r="L2532" s="110">
        <v>83</v>
      </c>
      <c r="M2532" s="110">
        <v>31.1</v>
      </c>
      <c r="N2532" s="110">
        <v>47</v>
      </c>
      <c r="O2532" s="110">
        <v>39</v>
      </c>
      <c r="P2532" s="110">
        <v>14.6</v>
      </c>
      <c r="Q2532" s="110">
        <v>53.8</v>
      </c>
    </row>
    <row r="2533" spans="1:17" ht="25.5" x14ac:dyDescent="0.2">
      <c r="A2533" s="108" t="s">
        <v>3388</v>
      </c>
      <c r="B2533" s="109">
        <v>1916</v>
      </c>
      <c r="C2533" s="110">
        <v>378</v>
      </c>
      <c r="D2533" s="110">
        <v>19.7</v>
      </c>
      <c r="E2533" s="110">
        <v>52.6</v>
      </c>
      <c r="F2533" s="110">
        <v>119</v>
      </c>
      <c r="G2533" s="110">
        <v>6.2</v>
      </c>
      <c r="H2533" s="110">
        <v>48.7</v>
      </c>
      <c r="I2533" s="110">
        <v>354</v>
      </c>
      <c r="J2533" s="110">
        <v>18.5</v>
      </c>
      <c r="K2533" s="110">
        <v>49.4</v>
      </c>
      <c r="L2533" s="110">
        <v>513</v>
      </c>
      <c r="M2533" s="110">
        <v>26.8</v>
      </c>
      <c r="N2533" s="110">
        <v>51.1</v>
      </c>
      <c r="O2533" s="110">
        <v>552</v>
      </c>
      <c r="P2533" s="110">
        <v>28.8</v>
      </c>
      <c r="Q2533" s="110">
        <v>60</v>
      </c>
    </row>
    <row r="2534" spans="1:17" ht="25.5" x14ac:dyDescent="0.2">
      <c r="A2534" s="108" t="s">
        <v>3389</v>
      </c>
      <c r="B2534" s="110">
        <v>323</v>
      </c>
      <c r="C2534" s="110">
        <v>67</v>
      </c>
      <c r="D2534" s="110">
        <v>20.7</v>
      </c>
      <c r="E2534" s="110">
        <v>38.799999999999997</v>
      </c>
      <c r="F2534" s="110">
        <v>20</v>
      </c>
      <c r="G2534" s="110">
        <v>6.2</v>
      </c>
      <c r="H2534" s="110">
        <v>35</v>
      </c>
      <c r="I2534" s="110">
        <v>67</v>
      </c>
      <c r="J2534" s="110">
        <v>20.7</v>
      </c>
      <c r="K2534" s="110">
        <v>35.799999999999997</v>
      </c>
      <c r="L2534" s="110">
        <v>89</v>
      </c>
      <c r="M2534" s="110">
        <v>27.6</v>
      </c>
      <c r="N2534" s="110">
        <v>49.4</v>
      </c>
      <c r="O2534" s="110">
        <v>80</v>
      </c>
      <c r="P2534" s="110">
        <v>24.8</v>
      </c>
      <c r="Q2534" s="110">
        <v>50</v>
      </c>
    </row>
    <row r="2535" spans="1:17" ht="25.5" x14ac:dyDescent="0.2">
      <c r="A2535" s="108" t="s">
        <v>3390</v>
      </c>
      <c r="B2535" s="109">
        <v>1740</v>
      </c>
      <c r="C2535" s="110">
        <v>426</v>
      </c>
      <c r="D2535" s="110">
        <v>24.5</v>
      </c>
      <c r="E2535" s="110">
        <v>47.4</v>
      </c>
      <c r="F2535" s="110">
        <v>104</v>
      </c>
      <c r="G2535" s="110">
        <v>6</v>
      </c>
      <c r="H2535" s="110">
        <v>51.9</v>
      </c>
      <c r="I2535" s="110">
        <v>394</v>
      </c>
      <c r="J2535" s="110">
        <v>22.6</v>
      </c>
      <c r="K2535" s="110">
        <v>51.5</v>
      </c>
      <c r="L2535" s="110">
        <v>370</v>
      </c>
      <c r="M2535" s="110">
        <v>21.3</v>
      </c>
      <c r="N2535" s="110">
        <v>50</v>
      </c>
      <c r="O2535" s="110">
        <v>446</v>
      </c>
      <c r="P2535" s="110">
        <v>25.6</v>
      </c>
      <c r="Q2535" s="110">
        <v>61.2</v>
      </c>
    </row>
    <row r="2536" spans="1:17" x14ac:dyDescent="0.2">
      <c r="A2536" s="108" t="s">
        <v>3391</v>
      </c>
      <c r="B2536" s="110">
        <v>330</v>
      </c>
      <c r="C2536" s="110">
        <v>88</v>
      </c>
      <c r="D2536" s="110">
        <v>26.7</v>
      </c>
      <c r="E2536" s="110">
        <v>58</v>
      </c>
      <c r="F2536" s="110">
        <v>32</v>
      </c>
      <c r="G2536" s="110">
        <v>9.6999999999999993</v>
      </c>
      <c r="H2536" s="110">
        <v>50</v>
      </c>
      <c r="I2536" s="110">
        <v>74</v>
      </c>
      <c r="J2536" s="110">
        <v>22.4</v>
      </c>
      <c r="K2536" s="110">
        <v>50</v>
      </c>
      <c r="L2536" s="110">
        <v>72</v>
      </c>
      <c r="M2536" s="110">
        <v>21.8</v>
      </c>
      <c r="N2536" s="110">
        <v>44.4</v>
      </c>
      <c r="O2536" s="110">
        <v>64</v>
      </c>
      <c r="P2536" s="110">
        <v>19.399999999999999</v>
      </c>
      <c r="Q2536" s="110">
        <v>59.4</v>
      </c>
    </row>
    <row r="2537" spans="1:17" ht="25.5" x14ac:dyDescent="0.2">
      <c r="A2537" s="108" t="s">
        <v>3392</v>
      </c>
      <c r="B2537" s="109">
        <v>2430</v>
      </c>
      <c r="C2537" s="110">
        <v>410</v>
      </c>
      <c r="D2537" s="110">
        <v>16.899999999999999</v>
      </c>
      <c r="E2537" s="110">
        <v>52.4</v>
      </c>
      <c r="F2537" s="110">
        <v>192</v>
      </c>
      <c r="G2537" s="110">
        <v>7.9</v>
      </c>
      <c r="H2537" s="110">
        <v>47.4</v>
      </c>
      <c r="I2537" s="110">
        <v>579</v>
      </c>
      <c r="J2537" s="110">
        <v>23.8</v>
      </c>
      <c r="K2537" s="110">
        <v>47.3</v>
      </c>
      <c r="L2537" s="110">
        <v>673</v>
      </c>
      <c r="M2537" s="110">
        <v>27.7</v>
      </c>
      <c r="N2537" s="110">
        <v>51</v>
      </c>
      <c r="O2537" s="110">
        <v>576</v>
      </c>
      <c r="P2537" s="110">
        <v>23.7</v>
      </c>
      <c r="Q2537" s="110">
        <v>67.400000000000006</v>
      </c>
    </row>
    <row r="2538" spans="1:17" ht="25.5" x14ac:dyDescent="0.2">
      <c r="A2538" s="108" t="s">
        <v>3393</v>
      </c>
      <c r="B2538" s="110">
        <v>254</v>
      </c>
      <c r="C2538" s="110">
        <v>53</v>
      </c>
      <c r="D2538" s="110">
        <v>20.9</v>
      </c>
      <c r="E2538" s="110">
        <v>37.700000000000003</v>
      </c>
      <c r="F2538" s="110">
        <v>10</v>
      </c>
      <c r="G2538" s="110">
        <v>3.9</v>
      </c>
      <c r="H2538" s="110">
        <v>40</v>
      </c>
      <c r="I2538" s="110">
        <v>60</v>
      </c>
      <c r="J2538" s="110">
        <v>23.6</v>
      </c>
      <c r="K2538" s="110">
        <v>48.3</v>
      </c>
      <c r="L2538" s="110">
        <v>65</v>
      </c>
      <c r="M2538" s="110">
        <v>25.6</v>
      </c>
      <c r="N2538" s="110">
        <v>47.7</v>
      </c>
      <c r="O2538" s="110">
        <v>66</v>
      </c>
      <c r="P2538" s="110">
        <v>26</v>
      </c>
      <c r="Q2538" s="110">
        <v>69.7</v>
      </c>
    </row>
    <row r="2539" spans="1:17" ht="25.5" x14ac:dyDescent="0.2">
      <c r="A2539" s="108" t="s">
        <v>3394</v>
      </c>
      <c r="B2539" s="109">
        <v>13571</v>
      </c>
      <c r="C2539" s="109">
        <v>4195</v>
      </c>
      <c r="D2539" s="110">
        <v>30.9</v>
      </c>
      <c r="E2539" s="110">
        <v>48.8</v>
      </c>
      <c r="F2539" s="110">
        <v>906</v>
      </c>
      <c r="G2539" s="110">
        <v>6.7</v>
      </c>
      <c r="H2539" s="110">
        <v>50.3</v>
      </c>
      <c r="I2539" s="109">
        <v>4782</v>
      </c>
      <c r="J2539" s="110">
        <v>35.200000000000003</v>
      </c>
      <c r="K2539" s="110">
        <v>49.3</v>
      </c>
      <c r="L2539" s="109">
        <v>2917</v>
      </c>
      <c r="M2539" s="110">
        <v>21.5</v>
      </c>
      <c r="N2539" s="110">
        <v>49.6</v>
      </c>
      <c r="O2539" s="110">
        <v>771</v>
      </c>
      <c r="P2539" s="110">
        <v>5.7</v>
      </c>
      <c r="Q2539" s="110">
        <v>49.8</v>
      </c>
    </row>
    <row r="2540" spans="1:17" ht="25.5" x14ac:dyDescent="0.2">
      <c r="A2540" s="108" t="s">
        <v>3395</v>
      </c>
      <c r="B2540" s="110">
        <v>572</v>
      </c>
      <c r="C2540" s="110">
        <v>104</v>
      </c>
      <c r="D2540" s="110">
        <v>18.2</v>
      </c>
      <c r="E2540" s="110">
        <v>51</v>
      </c>
      <c r="F2540" s="110">
        <v>32</v>
      </c>
      <c r="G2540" s="110">
        <v>5.6</v>
      </c>
      <c r="H2540" s="110">
        <v>43.8</v>
      </c>
      <c r="I2540" s="110">
        <v>123</v>
      </c>
      <c r="J2540" s="110">
        <v>21.5</v>
      </c>
      <c r="K2540" s="110">
        <v>48.8</v>
      </c>
      <c r="L2540" s="110">
        <v>201</v>
      </c>
      <c r="M2540" s="110">
        <v>35.1</v>
      </c>
      <c r="N2540" s="110">
        <v>47.3</v>
      </c>
      <c r="O2540" s="110">
        <v>112</v>
      </c>
      <c r="P2540" s="110">
        <v>19.600000000000001</v>
      </c>
      <c r="Q2540" s="110">
        <v>50.9</v>
      </c>
    </row>
    <row r="2541" spans="1:17" ht="25.5" x14ac:dyDescent="0.2">
      <c r="A2541" s="108" t="s">
        <v>3396</v>
      </c>
      <c r="B2541" s="109">
        <v>25599</v>
      </c>
      <c r="C2541" s="109">
        <v>6890</v>
      </c>
      <c r="D2541" s="110">
        <v>26.9</v>
      </c>
      <c r="E2541" s="110">
        <v>49.4</v>
      </c>
      <c r="F2541" s="109">
        <v>1889</v>
      </c>
      <c r="G2541" s="110">
        <v>7.4</v>
      </c>
      <c r="H2541" s="110">
        <v>49.4</v>
      </c>
      <c r="I2541" s="109">
        <v>6733</v>
      </c>
      <c r="J2541" s="110">
        <v>26.3</v>
      </c>
      <c r="K2541" s="110">
        <v>50.2</v>
      </c>
      <c r="L2541" s="109">
        <v>6543</v>
      </c>
      <c r="M2541" s="110">
        <v>25.6</v>
      </c>
      <c r="N2541" s="110">
        <v>50</v>
      </c>
      <c r="O2541" s="109">
        <v>3544</v>
      </c>
      <c r="P2541" s="110">
        <v>13.8</v>
      </c>
      <c r="Q2541" s="110">
        <v>59.5</v>
      </c>
    </row>
    <row r="2542" spans="1:17" ht="25.5" x14ac:dyDescent="0.2">
      <c r="A2542" s="108" t="s">
        <v>3397</v>
      </c>
      <c r="B2542" s="110">
        <v>167</v>
      </c>
      <c r="C2542" s="110">
        <v>33</v>
      </c>
      <c r="D2542" s="110">
        <v>19.8</v>
      </c>
      <c r="E2542" s="110">
        <v>30.3</v>
      </c>
      <c r="F2542" s="110">
        <v>5</v>
      </c>
      <c r="G2542" s="110">
        <v>3</v>
      </c>
      <c r="H2542" s="110">
        <v>40</v>
      </c>
      <c r="I2542" s="110">
        <v>37</v>
      </c>
      <c r="J2542" s="110">
        <v>22.2</v>
      </c>
      <c r="K2542" s="110">
        <v>40.5</v>
      </c>
      <c r="L2542" s="110">
        <v>60</v>
      </c>
      <c r="M2542" s="110">
        <v>35.9</v>
      </c>
      <c r="N2542" s="110">
        <v>53.3</v>
      </c>
      <c r="O2542" s="110">
        <v>32</v>
      </c>
      <c r="P2542" s="110">
        <v>19.2</v>
      </c>
      <c r="Q2542" s="110">
        <v>56.3</v>
      </c>
    </row>
    <row r="2543" spans="1:17" ht="38.25" x14ac:dyDescent="0.2">
      <c r="A2543" s="108" t="s">
        <v>3398</v>
      </c>
      <c r="B2543" s="109">
        <v>3709</v>
      </c>
      <c r="C2543" s="110">
        <v>820</v>
      </c>
      <c r="D2543" s="110">
        <v>22.1</v>
      </c>
      <c r="E2543" s="110">
        <v>49.9</v>
      </c>
      <c r="F2543" s="110">
        <v>315</v>
      </c>
      <c r="G2543" s="110">
        <v>8.5</v>
      </c>
      <c r="H2543" s="110">
        <v>50.8</v>
      </c>
      <c r="I2543" s="110">
        <v>806</v>
      </c>
      <c r="J2543" s="110">
        <v>21.7</v>
      </c>
      <c r="K2543" s="110">
        <v>49.5</v>
      </c>
      <c r="L2543" s="110">
        <v>844</v>
      </c>
      <c r="M2543" s="110">
        <v>22.8</v>
      </c>
      <c r="N2543" s="110">
        <v>53</v>
      </c>
      <c r="O2543" s="110">
        <v>924</v>
      </c>
      <c r="P2543" s="110">
        <v>24.9</v>
      </c>
      <c r="Q2543" s="110">
        <v>62.3</v>
      </c>
    </row>
    <row r="2544" spans="1:17" ht="38.25" x14ac:dyDescent="0.2">
      <c r="A2544" s="108" t="s">
        <v>3399</v>
      </c>
      <c r="B2544" s="109">
        <v>1011</v>
      </c>
      <c r="C2544" s="110">
        <v>243</v>
      </c>
      <c r="D2544" s="110">
        <v>24</v>
      </c>
      <c r="E2544" s="110">
        <v>46.9</v>
      </c>
      <c r="F2544" s="110">
        <v>59</v>
      </c>
      <c r="G2544" s="110">
        <v>5.8</v>
      </c>
      <c r="H2544" s="110">
        <v>55.9</v>
      </c>
      <c r="I2544" s="110">
        <v>190</v>
      </c>
      <c r="J2544" s="110">
        <v>18.8</v>
      </c>
      <c r="K2544" s="110">
        <v>49.5</v>
      </c>
      <c r="L2544" s="110">
        <v>213</v>
      </c>
      <c r="M2544" s="110">
        <v>21.1</v>
      </c>
      <c r="N2544" s="110">
        <v>53.1</v>
      </c>
      <c r="O2544" s="110">
        <v>306</v>
      </c>
      <c r="P2544" s="110">
        <v>30.3</v>
      </c>
      <c r="Q2544" s="110">
        <v>63.7</v>
      </c>
    </row>
    <row r="2545" spans="1:17" ht="25.5" x14ac:dyDescent="0.2">
      <c r="A2545" s="108" t="s">
        <v>3400</v>
      </c>
      <c r="B2545" s="109">
        <v>2432</v>
      </c>
      <c r="C2545" s="110">
        <v>538</v>
      </c>
      <c r="D2545" s="110">
        <v>22.1</v>
      </c>
      <c r="E2545" s="110">
        <v>50.2</v>
      </c>
      <c r="F2545" s="110">
        <v>170</v>
      </c>
      <c r="G2545" s="110">
        <v>7</v>
      </c>
      <c r="H2545" s="110">
        <v>48.8</v>
      </c>
      <c r="I2545" s="110">
        <v>576</v>
      </c>
      <c r="J2545" s="110">
        <v>23.7</v>
      </c>
      <c r="K2545" s="110">
        <v>47.9</v>
      </c>
      <c r="L2545" s="110">
        <v>532</v>
      </c>
      <c r="M2545" s="110">
        <v>21.9</v>
      </c>
      <c r="N2545" s="110">
        <v>50</v>
      </c>
      <c r="O2545" s="110">
        <v>616</v>
      </c>
      <c r="P2545" s="110">
        <v>25.3</v>
      </c>
      <c r="Q2545" s="110">
        <v>61.4</v>
      </c>
    </row>
    <row r="2546" spans="1:17" ht="25.5" x14ac:dyDescent="0.2">
      <c r="A2546" s="108" t="s">
        <v>3401</v>
      </c>
      <c r="B2546" s="110">
        <v>242</v>
      </c>
      <c r="C2546" s="110">
        <v>77</v>
      </c>
      <c r="D2546" s="110">
        <v>31.8</v>
      </c>
      <c r="E2546" s="110">
        <v>45.5</v>
      </c>
      <c r="F2546" s="110">
        <v>21</v>
      </c>
      <c r="G2546" s="110">
        <v>8.6999999999999993</v>
      </c>
      <c r="H2546" s="110">
        <v>52.4</v>
      </c>
      <c r="I2546" s="110">
        <v>65</v>
      </c>
      <c r="J2546" s="110">
        <v>26.9</v>
      </c>
      <c r="K2546" s="110">
        <v>46.2</v>
      </c>
      <c r="L2546" s="110">
        <v>64</v>
      </c>
      <c r="M2546" s="110">
        <v>26.4</v>
      </c>
      <c r="N2546" s="110">
        <v>56.3</v>
      </c>
      <c r="O2546" s="110">
        <v>15</v>
      </c>
      <c r="P2546" s="110">
        <v>6.2</v>
      </c>
      <c r="Q2546" s="110">
        <v>40</v>
      </c>
    </row>
    <row r="2547" spans="1:17" ht="38.25" x14ac:dyDescent="0.2">
      <c r="A2547" s="108" t="s">
        <v>3402</v>
      </c>
      <c r="B2547" s="109">
        <v>2464</v>
      </c>
      <c r="C2547" s="110">
        <v>704</v>
      </c>
      <c r="D2547" s="110">
        <v>28.6</v>
      </c>
      <c r="E2547" s="110">
        <v>48.6</v>
      </c>
      <c r="F2547" s="110">
        <v>229</v>
      </c>
      <c r="G2547" s="110">
        <v>9.3000000000000007</v>
      </c>
      <c r="H2547" s="110">
        <v>47.2</v>
      </c>
      <c r="I2547" s="110">
        <v>590</v>
      </c>
      <c r="J2547" s="110">
        <v>23.9</v>
      </c>
      <c r="K2547" s="110">
        <v>50.2</v>
      </c>
      <c r="L2547" s="110">
        <v>519</v>
      </c>
      <c r="M2547" s="110">
        <v>21.1</v>
      </c>
      <c r="N2547" s="110">
        <v>44.3</v>
      </c>
      <c r="O2547" s="110">
        <v>422</v>
      </c>
      <c r="P2547" s="110">
        <v>17.100000000000001</v>
      </c>
      <c r="Q2547" s="110">
        <v>63.3</v>
      </c>
    </row>
    <row r="2548" spans="1:17" ht="25.5" x14ac:dyDescent="0.2">
      <c r="A2548" s="108" t="s">
        <v>3403</v>
      </c>
      <c r="B2548" s="110">
        <v>247</v>
      </c>
      <c r="C2548" s="110">
        <v>76</v>
      </c>
      <c r="D2548" s="110">
        <v>30.8</v>
      </c>
      <c r="E2548" s="110">
        <v>53.9</v>
      </c>
      <c r="F2548" s="110">
        <v>15</v>
      </c>
      <c r="G2548" s="110">
        <v>6.1</v>
      </c>
      <c r="H2548" s="110">
        <v>53.3</v>
      </c>
      <c r="I2548" s="110">
        <v>79</v>
      </c>
      <c r="J2548" s="110">
        <v>32</v>
      </c>
      <c r="K2548" s="110">
        <v>48.1</v>
      </c>
      <c r="L2548" s="110">
        <v>54</v>
      </c>
      <c r="M2548" s="110">
        <v>21.9</v>
      </c>
      <c r="N2548" s="110">
        <v>57.4</v>
      </c>
      <c r="O2548" s="110">
        <v>23</v>
      </c>
      <c r="P2548" s="110">
        <v>9.3000000000000007</v>
      </c>
      <c r="Q2548" s="110">
        <v>52.2</v>
      </c>
    </row>
    <row r="2549" spans="1:17" ht="25.5" x14ac:dyDescent="0.2">
      <c r="A2549" s="108" t="s">
        <v>3404</v>
      </c>
      <c r="B2549" s="110">
        <v>508</v>
      </c>
      <c r="C2549" s="110">
        <v>147</v>
      </c>
      <c r="D2549" s="110">
        <v>28.9</v>
      </c>
      <c r="E2549" s="110">
        <v>51</v>
      </c>
      <c r="F2549" s="110">
        <v>61</v>
      </c>
      <c r="G2549" s="110">
        <v>12</v>
      </c>
      <c r="H2549" s="110">
        <v>52.5</v>
      </c>
      <c r="I2549" s="110">
        <v>139</v>
      </c>
      <c r="J2549" s="110">
        <v>27.4</v>
      </c>
      <c r="K2549" s="110">
        <v>45.3</v>
      </c>
      <c r="L2549" s="110">
        <v>122</v>
      </c>
      <c r="M2549" s="110">
        <v>24</v>
      </c>
      <c r="N2549" s="110">
        <v>50.8</v>
      </c>
      <c r="O2549" s="110">
        <v>39</v>
      </c>
      <c r="P2549" s="110">
        <v>7.7</v>
      </c>
      <c r="Q2549" s="110">
        <v>66.7</v>
      </c>
    </row>
    <row r="2550" spans="1:17" ht="38.25" x14ac:dyDescent="0.2">
      <c r="A2550" s="108" t="s">
        <v>3405</v>
      </c>
      <c r="B2550" s="109">
        <v>2162</v>
      </c>
      <c r="C2550" s="110">
        <v>529</v>
      </c>
      <c r="D2550" s="110">
        <v>24.5</v>
      </c>
      <c r="E2550" s="110">
        <v>46.9</v>
      </c>
      <c r="F2550" s="110">
        <v>178</v>
      </c>
      <c r="G2550" s="110">
        <v>8.1999999999999993</v>
      </c>
      <c r="H2550" s="110">
        <v>51.7</v>
      </c>
      <c r="I2550" s="110">
        <v>478</v>
      </c>
      <c r="J2550" s="110">
        <v>22.1</v>
      </c>
      <c r="K2550" s="110">
        <v>52.7</v>
      </c>
      <c r="L2550" s="110">
        <v>578</v>
      </c>
      <c r="M2550" s="110">
        <v>26.7</v>
      </c>
      <c r="N2550" s="110">
        <v>52.6</v>
      </c>
      <c r="O2550" s="110">
        <v>399</v>
      </c>
      <c r="P2550" s="110">
        <v>18.5</v>
      </c>
      <c r="Q2550" s="110">
        <v>58.6</v>
      </c>
    </row>
    <row r="2551" spans="1:17" ht="25.5" x14ac:dyDescent="0.2">
      <c r="A2551" s="108" t="s">
        <v>3406</v>
      </c>
      <c r="B2551" s="109">
        <v>2985</v>
      </c>
      <c r="C2551" s="110">
        <v>676</v>
      </c>
      <c r="D2551" s="110">
        <v>22.6</v>
      </c>
      <c r="E2551" s="110">
        <v>47.9</v>
      </c>
      <c r="F2551" s="110">
        <v>274</v>
      </c>
      <c r="G2551" s="110">
        <v>9.1999999999999993</v>
      </c>
      <c r="H2551" s="110">
        <v>43.1</v>
      </c>
      <c r="I2551" s="110">
        <v>659</v>
      </c>
      <c r="J2551" s="110">
        <v>22.1</v>
      </c>
      <c r="K2551" s="110">
        <v>52.2</v>
      </c>
      <c r="L2551" s="110">
        <v>678</v>
      </c>
      <c r="M2551" s="110">
        <v>22.7</v>
      </c>
      <c r="N2551" s="110">
        <v>51</v>
      </c>
      <c r="O2551" s="110">
        <v>698</v>
      </c>
      <c r="P2551" s="110">
        <v>23.4</v>
      </c>
      <c r="Q2551" s="110">
        <v>66.599999999999994</v>
      </c>
    </row>
    <row r="2552" spans="1:17" ht="25.5" x14ac:dyDescent="0.2">
      <c r="A2552" s="108" t="s">
        <v>3407</v>
      </c>
      <c r="B2552" s="110">
        <v>92</v>
      </c>
      <c r="C2552" s="110">
        <v>14</v>
      </c>
      <c r="D2552" s="110">
        <v>15.2</v>
      </c>
      <c r="E2552" s="110">
        <v>42.9</v>
      </c>
      <c r="F2552" s="110">
        <v>4</v>
      </c>
      <c r="G2552" s="110">
        <v>4.3</v>
      </c>
      <c r="H2552" s="110">
        <v>50</v>
      </c>
      <c r="I2552" s="110">
        <v>21</v>
      </c>
      <c r="J2552" s="110">
        <v>22.8</v>
      </c>
      <c r="K2552" s="110">
        <v>47.6</v>
      </c>
      <c r="L2552" s="110">
        <v>36</v>
      </c>
      <c r="M2552" s="110">
        <v>39.1</v>
      </c>
      <c r="N2552" s="110">
        <v>47.2</v>
      </c>
      <c r="O2552" s="110">
        <v>17</v>
      </c>
      <c r="P2552" s="110">
        <v>18.5</v>
      </c>
      <c r="Q2552" s="110">
        <v>52.9</v>
      </c>
    </row>
    <row r="2553" spans="1:17" ht="25.5" x14ac:dyDescent="0.2">
      <c r="A2553" s="108" t="s">
        <v>3408</v>
      </c>
      <c r="B2553" s="110">
        <v>199</v>
      </c>
      <c r="C2553" s="110">
        <v>33</v>
      </c>
      <c r="D2553" s="110">
        <v>16.600000000000001</v>
      </c>
      <c r="E2553" s="110">
        <v>48.5</v>
      </c>
      <c r="F2553" s="110">
        <v>14</v>
      </c>
      <c r="G2553" s="110">
        <v>7</v>
      </c>
      <c r="H2553" s="110">
        <v>50</v>
      </c>
      <c r="I2553" s="110">
        <v>38</v>
      </c>
      <c r="J2553" s="110">
        <v>19.100000000000001</v>
      </c>
      <c r="K2553" s="110">
        <v>44.7</v>
      </c>
      <c r="L2553" s="110">
        <v>64</v>
      </c>
      <c r="M2553" s="110">
        <v>32.200000000000003</v>
      </c>
      <c r="N2553" s="110">
        <v>53.1</v>
      </c>
      <c r="O2553" s="110">
        <v>50</v>
      </c>
      <c r="P2553" s="110">
        <v>25.1</v>
      </c>
      <c r="Q2553" s="110">
        <v>52</v>
      </c>
    </row>
    <row r="2554" spans="1:17" ht="25.5" x14ac:dyDescent="0.2">
      <c r="A2554" s="108" t="s">
        <v>3409</v>
      </c>
      <c r="B2554" s="109">
        <v>1393</v>
      </c>
      <c r="C2554" s="110">
        <v>341</v>
      </c>
      <c r="D2554" s="110">
        <v>24.5</v>
      </c>
      <c r="E2554" s="110">
        <v>55.1</v>
      </c>
      <c r="F2554" s="110">
        <v>99</v>
      </c>
      <c r="G2554" s="110">
        <v>7.1</v>
      </c>
      <c r="H2554" s="110">
        <v>58.6</v>
      </c>
      <c r="I2554" s="110">
        <v>296</v>
      </c>
      <c r="J2554" s="110">
        <v>21.2</v>
      </c>
      <c r="K2554" s="110">
        <v>52</v>
      </c>
      <c r="L2554" s="110">
        <v>277</v>
      </c>
      <c r="M2554" s="110">
        <v>19.899999999999999</v>
      </c>
      <c r="N2554" s="110">
        <v>56</v>
      </c>
      <c r="O2554" s="110">
        <v>380</v>
      </c>
      <c r="P2554" s="110">
        <v>27.3</v>
      </c>
      <c r="Q2554" s="110">
        <v>69.2</v>
      </c>
    </row>
    <row r="2555" spans="1:17" ht="25.5" x14ac:dyDescent="0.2">
      <c r="A2555" s="108" t="s">
        <v>3410</v>
      </c>
      <c r="B2555" s="110">
        <v>469</v>
      </c>
      <c r="C2555" s="110">
        <v>122</v>
      </c>
      <c r="D2555" s="110">
        <v>26</v>
      </c>
      <c r="E2555" s="110">
        <v>41</v>
      </c>
      <c r="F2555" s="110">
        <v>44</v>
      </c>
      <c r="G2555" s="110">
        <v>9.4</v>
      </c>
      <c r="H2555" s="110">
        <v>40.9</v>
      </c>
      <c r="I2555" s="110">
        <v>123</v>
      </c>
      <c r="J2555" s="110">
        <v>26.2</v>
      </c>
      <c r="K2555" s="110">
        <v>51.2</v>
      </c>
      <c r="L2555" s="110">
        <v>100</v>
      </c>
      <c r="M2555" s="110">
        <v>21.3</v>
      </c>
      <c r="N2555" s="110">
        <v>53</v>
      </c>
      <c r="O2555" s="110">
        <v>80</v>
      </c>
      <c r="P2555" s="110">
        <v>17.100000000000001</v>
      </c>
      <c r="Q2555" s="110">
        <v>58.8</v>
      </c>
    </row>
    <row r="2556" spans="1:17" ht="38.25" x14ac:dyDescent="0.2">
      <c r="A2556" s="108" t="s">
        <v>3411</v>
      </c>
      <c r="B2556" s="110">
        <v>28</v>
      </c>
      <c r="C2556" s="110">
        <v>7</v>
      </c>
      <c r="D2556" s="110">
        <v>25</v>
      </c>
      <c r="E2556" s="110">
        <v>71.400000000000006</v>
      </c>
      <c r="F2556" s="110">
        <v>0</v>
      </c>
      <c r="G2556" s="110">
        <v>0</v>
      </c>
      <c r="H2556" s="110" t="s">
        <v>979</v>
      </c>
      <c r="I2556" s="110">
        <v>6</v>
      </c>
      <c r="J2556" s="110">
        <v>21.4</v>
      </c>
      <c r="K2556" s="110">
        <v>33.299999999999997</v>
      </c>
      <c r="L2556" s="110">
        <v>9</v>
      </c>
      <c r="M2556" s="110">
        <v>32.1</v>
      </c>
      <c r="N2556" s="110">
        <v>44.4</v>
      </c>
      <c r="O2556" s="110">
        <v>6</v>
      </c>
      <c r="P2556" s="110">
        <v>21.4</v>
      </c>
      <c r="Q2556" s="110">
        <v>66.7</v>
      </c>
    </row>
    <row r="2557" spans="1:17" ht="25.5" x14ac:dyDescent="0.2">
      <c r="A2557" s="108" t="s">
        <v>3412</v>
      </c>
      <c r="B2557" s="109">
        <v>3123</v>
      </c>
      <c r="C2557" s="110">
        <v>679</v>
      </c>
      <c r="D2557" s="110">
        <v>21.7</v>
      </c>
      <c r="E2557" s="110">
        <v>46.7</v>
      </c>
      <c r="F2557" s="110">
        <v>272</v>
      </c>
      <c r="G2557" s="110">
        <v>8.6999999999999993</v>
      </c>
      <c r="H2557" s="110">
        <v>44.5</v>
      </c>
      <c r="I2557" s="110">
        <v>792</v>
      </c>
      <c r="J2557" s="110">
        <v>25.4</v>
      </c>
      <c r="K2557" s="110">
        <v>47.3</v>
      </c>
      <c r="L2557" s="110">
        <v>716</v>
      </c>
      <c r="M2557" s="110">
        <v>22.9</v>
      </c>
      <c r="N2557" s="110">
        <v>50.3</v>
      </c>
      <c r="O2557" s="110">
        <v>664</v>
      </c>
      <c r="P2557" s="110">
        <v>21.3</v>
      </c>
      <c r="Q2557" s="110">
        <v>64.2</v>
      </c>
    </row>
    <row r="2558" spans="1:17" ht="38.25" x14ac:dyDescent="0.2">
      <c r="A2558" s="108" t="s">
        <v>3413</v>
      </c>
      <c r="B2558" s="109">
        <v>3263</v>
      </c>
      <c r="C2558" s="110">
        <v>894</v>
      </c>
      <c r="D2558" s="110">
        <v>27.4</v>
      </c>
      <c r="E2558" s="110">
        <v>47.2</v>
      </c>
      <c r="F2558" s="110">
        <v>223</v>
      </c>
      <c r="G2558" s="110">
        <v>6.8</v>
      </c>
      <c r="H2558" s="110">
        <v>53.8</v>
      </c>
      <c r="I2558" s="110">
        <v>878</v>
      </c>
      <c r="J2558" s="110">
        <v>26.9</v>
      </c>
      <c r="K2558" s="110">
        <v>52.8</v>
      </c>
      <c r="L2558" s="110">
        <v>826</v>
      </c>
      <c r="M2558" s="110">
        <v>25.3</v>
      </c>
      <c r="N2558" s="110">
        <v>50.6</v>
      </c>
      <c r="O2558" s="110">
        <v>442</v>
      </c>
      <c r="P2558" s="110">
        <v>13.5</v>
      </c>
      <c r="Q2558" s="110">
        <v>58.6</v>
      </c>
    </row>
    <row r="2559" spans="1:17" ht="38.25" x14ac:dyDescent="0.2">
      <c r="A2559" s="108" t="s">
        <v>3414</v>
      </c>
      <c r="B2559" s="110">
        <v>338</v>
      </c>
      <c r="C2559" s="110">
        <v>137</v>
      </c>
      <c r="D2559" s="110">
        <v>40.5</v>
      </c>
      <c r="E2559" s="110">
        <v>49.6</v>
      </c>
      <c r="F2559" s="110">
        <v>47</v>
      </c>
      <c r="G2559" s="110">
        <v>13.9</v>
      </c>
      <c r="H2559" s="110">
        <v>48.9</v>
      </c>
      <c r="I2559" s="110">
        <v>81</v>
      </c>
      <c r="J2559" s="110">
        <v>24</v>
      </c>
      <c r="K2559" s="110">
        <v>59.3</v>
      </c>
      <c r="L2559" s="110">
        <v>60</v>
      </c>
      <c r="M2559" s="110">
        <v>17.8</v>
      </c>
      <c r="N2559" s="110">
        <v>53.3</v>
      </c>
      <c r="O2559" s="110">
        <v>13</v>
      </c>
      <c r="P2559" s="110">
        <v>3.8</v>
      </c>
      <c r="Q2559" s="110">
        <v>76.900000000000006</v>
      </c>
    </row>
    <row r="2560" spans="1:17" ht="38.25" x14ac:dyDescent="0.2">
      <c r="A2560" s="108" t="s">
        <v>3415</v>
      </c>
      <c r="B2560" s="110">
        <v>944</v>
      </c>
      <c r="C2560" s="110">
        <v>226</v>
      </c>
      <c r="D2560" s="110">
        <v>23.9</v>
      </c>
      <c r="E2560" s="110">
        <v>47.8</v>
      </c>
      <c r="F2560" s="110">
        <v>59</v>
      </c>
      <c r="G2560" s="110">
        <v>6.3</v>
      </c>
      <c r="H2560" s="110">
        <v>49.2</v>
      </c>
      <c r="I2560" s="110">
        <v>196</v>
      </c>
      <c r="J2560" s="110">
        <v>20.8</v>
      </c>
      <c r="K2560" s="110">
        <v>50</v>
      </c>
      <c r="L2560" s="110">
        <v>205</v>
      </c>
      <c r="M2560" s="110">
        <v>21.7</v>
      </c>
      <c r="N2560" s="110">
        <v>54.1</v>
      </c>
      <c r="O2560" s="110">
        <v>258</v>
      </c>
      <c r="P2560" s="110">
        <v>27.3</v>
      </c>
      <c r="Q2560" s="110">
        <v>70.5</v>
      </c>
    </row>
    <row r="2561" spans="1:17" ht="38.25" x14ac:dyDescent="0.2">
      <c r="A2561" s="108" t="s">
        <v>3416</v>
      </c>
      <c r="B2561" s="110">
        <v>408</v>
      </c>
      <c r="C2561" s="110">
        <v>94</v>
      </c>
      <c r="D2561" s="110">
        <v>23</v>
      </c>
      <c r="E2561" s="110">
        <v>50</v>
      </c>
      <c r="F2561" s="110">
        <v>36</v>
      </c>
      <c r="G2561" s="110">
        <v>8.8000000000000007</v>
      </c>
      <c r="H2561" s="110">
        <v>47.2</v>
      </c>
      <c r="I2561" s="110">
        <v>44</v>
      </c>
      <c r="J2561" s="110">
        <v>10.8</v>
      </c>
      <c r="K2561" s="110">
        <v>52.3</v>
      </c>
      <c r="L2561" s="110">
        <v>175</v>
      </c>
      <c r="M2561" s="110">
        <v>42.9</v>
      </c>
      <c r="N2561" s="110">
        <v>52.6</v>
      </c>
      <c r="O2561" s="110">
        <v>59</v>
      </c>
      <c r="P2561" s="110">
        <v>14.5</v>
      </c>
      <c r="Q2561" s="110">
        <v>42.4</v>
      </c>
    </row>
    <row r="2562" spans="1:17" ht="25.5" x14ac:dyDescent="0.2">
      <c r="A2562" s="108" t="s">
        <v>3417</v>
      </c>
      <c r="B2562" s="109">
        <v>4317</v>
      </c>
      <c r="C2562" s="109">
        <v>1030</v>
      </c>
      <c r="D2562" s="110">
        <v>23.9</v>
      </c>
      <c r="E2562" s="110">
        <v>49.3</v>
      </c>
      <c r="F2562" s="110">
        <v>347</v>
      </c>
      <c r="G2562" s="110">
        <v>8</v>
      </c>
      <c r="H2562" s="110">
        <v>51.9</v>
      </c>
      <c r="I2562" s="110">
        <v>958</v>
      </c>
      <c r="J2562" s="110">
        <v>22.2</v>
      </c>
      <c r="K2562" s="110">
        <v>49.3</v>
      </c>
      <c r="L2562" s="109">
        <v>1079</v>
      </c>
      <c r="M2562" s="110">
        <v>25</v>
      </c>
      <c r="N2562" s="110">
        <v>52.5</v>
      </c>
      <c r="O2562" s="110">
        <v>903</v>
      </c>
      <c r="P2562" s="110">
        <v>20.9</v>
      </c>
      <c r="Q2562" s="110">
        <v>64.2</v>
      </c>
    </row>
    <row r="2563" spans="1:17" ht="25.5" x14ac:dyDescent="0.2">
      <c r="A2563" s="108" t="s">
        <v>3418</v>
      </c>
      <c r="B2563" s="109">
        <v>3340</v>
      </c>
      <c r="C2563" s="110">
        <v>919</v>
      </c>
      <c r="D2563" s="110">
        <v>27.5</v>
      </c>
      <c r="E2563" s="110">
        <v>50.4</v>
      </c>
      <c r="F2563" s="110">
        <v>236</v>
      </c>
      <c r="G2563" s="110">
        <v>7.1</v>
      </c>
      <c r="H2563" s="110">
        <v>50.4</v>
      </c>
      <c r="I2563" s="110">
        <v>931</v>
      </c>
      <c r="J2563" s="110">
        <v>27.9</v>
      </c>
      <c r="K2563" s="110">
        <v>50.2</v>
      </c>
      <c r="L2563" s="110">
        <v>746</v>
      </c>
      <c r="M2563" s="110">
        <v>22.3</v>
      </c>
      <c r="N2563" s="110">
        <v>51.2</v>
      </c>
      <c r="O2563" s="110">
        <v>508</v>
      </c>
      <c r="P2563" s="110">
        <v>15.2</v>
      </c>
      <c r="Q2563" s="110">
        <v>59.3</v>
      </c>
    </row>
    <row r="2564" spans="1:17" ht="25.5" x14ac:dyDescent="0.2">
      <c r="A2564" s="108" t="s">
        <v>3419</v>
      </c>
      <c r="B2564" s="110">
        <v>320</v>
      </c>
      <c r="C2564" s="110">
        <v>60</v>
      </c>
      <c r="D2564" s="110">
        <v>18.8</v>
      </c>
      <c r="E2564" s="110">
        <v>46.7</v>
      </c>
      <c r="F2564" s="110">
        <v>12</v>
      </c>
      <c r="G2564" s="110">
        <v>3.8</v>
      </c>
      <c r="H2564" s="110">
        <v>83.3</v>
      </c>
      <c r="I2564" s="110">
        <v>90</v>
      </c>
      <c r="J2564" s="110">
        <v>28.1</v>
      </c>
      <c r="K2564" s="110">
        <v>47.8</v>
      </c>
      <c r="L2564" s="110">
        <v>101</v>
      </c>
      <c r="M2564" s="110">
        <v>31.6</v>
      </c>
      <c r="N2564" s="110">
        <v>44.6</v>
      </c>
      <c r="O2564" s="110">
        <v>57</v>
      </c>
      <c r="P2564" s="110">
        <v>17.8</v>
      </c>
      <c r="Q2564" s="110">
        <v>56.1</v>
      </c>
    </row>
    <row r="2565" spans="1:17" ht="25.5" x14ac:dyDescent="0.2">
      <c r="A2565" s="108" t="s">
        <v>3420</v>
      </c>
      <c r="B2565" s="110">
        <v>292</v>
      </c>
      <c r="C2565" s="110">
        <v>83</v>
      </c>
      <c r="D2565" s="110">
        <v>28.4</v>
      </c>
      <c r="E2565" s="110">
        <v>47</v>
      </c>
      <c r="F2565" s="110">
        <v>12</v>
      </c>
      <c r="G2565" s="110">
        <v>4.0999999999999996</v>
      </c>
      <c r="H2565" s="110">
        <v>75</v>
      </c>
      <c r="I2565" s="110">
        <v>92</v>
      </c>
      <c r="J2565" s="110">
        <v>31.5</v>
      </c>
      <c r="K2565" s="110">
        <v>43.5</v>
      </c>
      <c r="L2565" s="110">
        <v>72</v>
      </c>
      <c r="M2565" s="110">
        <v>24.7</v>
      </c>
      <c r="N2565" s="110">
        <v>43.1</v>
      </c>
      <c r="O2565" s="110">
        <v>33</v>
      </c>
      <c r="P2565" s="110">
        <v>11.3</v>
      </c>
      <c r="Q2565" s="110">
        <v>66.7</v>
      </c>
    </row>
    <row r="2566" spans="1:17" ht="25.5" x14ac:dyDescent="0.2">
      <c r="A2566" s="108" t="s">
        <v>3421</v>
      </c>
      <c r="B2566" s="109">
        <v>70576</v>
      </c>
      <c r="C2566" s="109">
        <v>16872</v>
      </c>
      <c r="D2566" s="110">
        <v>23.9</v>
      </c>
      <c r="E2566" s="110">
        <v>49.2</v>
      </c>
      <c r="F2566" s="109">
        <v>4893</v>
      </c>
      <c r="G2566" s="110">
        <v>6.9</v>
      </c>
      <c r="H2566" s="110">
        <v>51.9</v>
      </c>
      <c r="I2566" s="109">
        <v>19088</v>
      </c>
      <c r="J2566" s="110">
        <v>27</v>
      </c>
      <c r="K2566" s="110">
        <v>51</v>
      </c>
      <c r="L2566" s="109">
        <v>21206</v>
      </c>
      <c r="M2566" s="110">
        <v>30</v>
      </c>
      <c r="N2566" s="110">
        <v>52.4</v>
      </c>
      <c r="O2566" s="109">
        <v>8517</v>
      </c>
      <c r="P2566" s="110">
        <v>12.1</v>
      </c>
      <c r="Q2566" s="110">
        <v>55.4</v>
      </c>
    </row>
    <row r="2567" spans="1:17" ht="25.5" x14ac:dyDescent="0.2">
      <c r="A2567" s="108" t="s">
        <v>3422</v>
      </c>
      <c r="B2567" s="110">
        <v>724</v>
      </c>
      <c r="C2567" s="110">
        <v>330</v>
      </c>
      <c r="D2567" s="110">
        <v>45.6</v>
      </c>
      <c r="E2567" s="110">
        <v>44.2</v>
      </c>
      <c r="F2567" s="110">
        <v>89</v>
      </c>
      <c r="G2567" s="110">
        <v>12.3</v>
      </c>
      <c r="H2567" s="110">
        <v>44.9</v>
      </c>
      <c r="I2567" s="110">
        <v>153</v>
      </c>
      <c r="J2567" s="110">
        <v>21.1</v>
      </c>
      <c r="K2567" s="110">
        <v>51</v>
      </c>
      <c r="L2567" s="110">
        <v>113</v>
      </c>
      <c r="M2567" s="110">
        <v>15.6</v>
      </c>
      <c r="N2567" s="110">
        <v>45.1</v>
      </c>
      <c r="O2567" s="110">
        <v>39</v>
      </c>
      <c r="P2567" s="110">
        <v>5.4</v>
      </c>
      <c r="Q2567" s="110">
        <v>66.7</v>
      </c>
    </row>
    <row r="2568" spans="1:17" ht="25.5" x14ac:dyDescent="0.2">
      <c r="A2568" s="108" t="s">
        <v>3423</v>
      </c>
      <c r="B2568" s="110">
        <v>183</v>
      </c>
      <c r="C2568" s="110">
        <v>40</v>
      </c>
      <c r="D2568" s="110">
        <v>21.9</v>
      </c>
      <c r="E2568" s="110">
        <v>45</v>
      </c>
      <c r="F2568" s="110">
        <v>14</v>
      </c>
      <c r="G2568" s="110">
        <v>7.7</v>
      </c>
      <c r="H2568" s="110">
        <v>50</v>
      </c>
      <c r="I2568" s="110">
        <v>44</v>
      </c>
      <c r="J2568" s="110">
        <v>24</v>
      </c>
      <c r="K2568" s="110">
        <v>50</v>
      </c>
      <c r="L2568" s="110">
        <v>59</v>
      </c>
      <c r="M2568" s="110">
        <v>32.200000000000003</v>
      </c>
      <c r="N2568" s="110">
        <v>42.4</v>
      </c>
      <c r="O2568" s="110">
        <v>26</v>
      </c>
      <c r="P2568" s="110">
        <v>14.2</v>
      </c>
      <c r="Q2568" s="110">
        <v>69.2</v>
      </c>
    </row>
    <row r="2569" spans="1:17" ht="25.5" x14ac:dyDescent="0.2">
      <c r="A2569" s="108" t="s">
        <v>3424</v>
      </c>
      <c r="B2569" s="109">
        <v>1325</v>
      </c>
      <c r="C2569" s="110">
        <v>284</v>
      </c>
      <c r="D2569" s="110">
        <v>21.4</v>
      </c>
      <c r="E2569" s="110">
        <v>47.5</v>
      </c>
      <c r="F2569" s="110">
        <v>98</v>
      </c>
      <c r="G2569" s="110">
        <v>7.4</v>
      </c>
      <c r="H2569" s="110">
        <v>48</v>
      </c>
      <c r="I2569" s="110">
        <v>297</v>
      </c>
      <c r="J2569" s="110">
        <v>22.4</v>
      </c>
      <c r="K2569" s="110">
        <v>46.8</v>
      </c>
      <c r="L2569" s="110">
        <v>371</v>
      </c>
      <c r="M2569" s="110">
        <v>28</v>
      </c>
      <c r="N2569" s="110">
        <v>50.1</v>
      </c>
      <c r="O2569" s="110">
        <v>275</v>
      </c>
      <c r="P2569" s="110">
        <v>20.8</v>
      </c>
      <c r="Q2569" s="110">
        <v>59.3</v>
      </c>
    </row>
    <row r="2570" spans="1:17" ht="25.5" x14ac:dyDescent="0.2">
      <c r="A2570" s="108" t="s">
        <v>3425</v>
      </c>
      <c r="B2570" s="109">
        <v>4698</v>
      </c>
      <c r="C2570" s="109">
        <v>1151</v>
      </c>
      <c r="D2570" s="110">
        <v>24.5</v>
      </c>
      <c r="E2570" s="110">
        <v>49.6</v>
      </c>
      <c r="F2570" s="110">
        <v>396</v>
      </c>
      <c r="G2570" s="110">
        <v>8.4</v>
      </c>
      <c r="H2570" s="110">
        <v>53</v>
      </c>
      <c r="I2570" s="109">
        <v>1171</v>
      </c>
      <c r="J2570" s="110">
        <v>24.9</v>
      </c>
      <c r="K2570" s="110">
        <v>50.6</v>
      </c>
      <c r="L2570" s="109">
        <v>1067</v>
      </c>
      <c r="M2570" s="110">
        <v>22.7</v>
      </c>
      <c r="N2570" s="110">
        <v>51.1</v>
      </c>
      <c r="O2570" s="110">
        <v>913</v>
      </c>
      <c r="P2570" s="110">
        <v>19.399999999999999</v>
      </c>
      <c r="Q2570" s="110">
        <v>64.3</v>
      </c>
    </row>
    <row r="2571" spans="1:17" ht="25.5" x14ac:dyDescent="0.2">
      <c r="A2571" s="108" t="s">
        <v>3426</v>
      </c>
      <c r="B2571" s="110">
        <v>497</v>
      </c>
      <c r="C2571" s="110">
        <v>128</v>
      </c>
      <c r="D2571" s="110">
        <v>25.8</v>
      </c>
      <c r="E2571" s="110">
        <v>46.1</v>
      </c>
      <c r="F2571" s="110">
        <v>30</v>
      </c>
      <c r="G2571" s="110">
        <v>6</v>
      </c>
      <c r="H2571" s="110">
        <v>46.7</v>
      </c>
      <c r="I2571" s="110">
        <v>106</v>
      </c>
      <c r="J2571" s="110">
        <v>21.3</v>
      </c>
      <c r="K2571" s="110">
        <v>50</v>
      </c>
      <c r="L2571" s="110">
        <v>109</v>
      </c>
      <c r="M2571" s="110">
        <v>21.9</v>
      </c>
      <c r="N2571" s="110">
        <v>47.7</v>
      </c>
      <c r="O2571" s="110">
        <v>124</v>
      </c>
      <c r="P2571" s="110">
        <v>24.9</v>
      </c>
      <c r="Q2571" s="110">
        <v>60.5</v>
      </c>
    </row>
    <row r="2572" spans="1:17" ht="25.5" x14ac:dyDescent="0.2">
      <c r="A2572" s="108" t="s">
        <v>3427</v>
      </c>
      <c r="B2572" s="109">
        <v>22796</v>
      </c>
      <c r="C2572" s="109">
        <v>6520</v>
      </c>
      <c r="D2572" s="110">
        <v>28.6</v>
      </c>
      <c r="E2572" s="110">
        <v>49.5</v>
      </c>
      <c r="F2572" s="109">
        <v>1318</v>
      </c>
      <c r="G2572" s="110">
        <v>5.8</v>
      </c>
      <c r="H2572" s="110">
        <v>46.9</v>
      </c>
      <c r="I2572" s="109">
        <v>6582</v>
      </c>
      <c r="J2572" s="110">
        <v>28.9</v>
      </c>
      <c r="K2572" s="110">
        <v>50.9</v>
      </c>
      <c r="L2572" s="109">
        <v>6250</v>
      </c>
      <c r="M2572" s="110">
        <v>27.4</v>
      </c>
      <c r="N2572" s="110">
        <v>49.7</v>
      </c>
      <c r="O2572" s="109">
        <v>2126</v>
      </c>
      <c r="P2572" s="110">
        <v>9.3000000000000007</v>
      </c>
      <c r="Q2572" s="110">
        <v>55.1</v>
      </c>
    </row>
    <row r="2573" spans="1:17" ht="25.5" x14ac:dyDescent="0.2">
      <c r="A2573" s="108" t="s">
        <v>3428</v>
      </c>
      <c r="B2573" s="109">
        <v>3057</v>
      </c>
      <c r="C2573" s="110">
        <v>634</v>
      </c>
      <c r="D2573" s="110">
        <v>20.7</v>
      </c>
      <c r="E2573" s="110">
        <v>49.4</v>
      </c>
      <c r="F2573" s="110">
        <v>248</v>
      </c>
      <c r="G2573" s="110">
        <v>8.1</v>
      </c>
      <c r="H2573" s="110">
        <v>48.8</v>
      </c>
      <c r="I2573" s="110">
        <v>777</v>
      </c>
      <c r="J2573" s="110">
        <v>25.4</v>
      </c>
      <c r="K2573" s="110">
        <v>48.8</v>
      </c>
      <c r="L2573" s="110">
        <v>907</v>
      </c>
      <c r="M2573" s="110">
        <v>29.7</v>
      </c>
      <c r="N2573" s="110">
        <v>48.8</v>
      </c>
      <c r="O2573" s="110">
        <v>491</v>
      </c>
      <c r="P2573" s="110">
        <v>16.100000000000001</v>
      </c>
      <c r="Q2573" s="110">
        <v>59.7</v>
      </c>
    </row>
    <row r="2574" spans="1:17" ht="25.5" x14ac:dyDescent="0.2">
      <c r="A2574" s="108" t="s">
        <v>3429</v>
      </c>
      <c r="B2574" s="110">
        <v>123</v>
      </c>
      <c r="C2574" s="110">
        <v>33</v>
      </c>
      <c r="D2574" s="110">
        <v>26.8</v>
      </c>
      <c r="E2574" s="110">
        <v>63.6</v>
      </c>
      <c r="F2574" s="110">
        <v>15</v>
      </c>
      <c r="G2574" s="110">
        <v>12.2</v>
      </c>
      <c r="H2574" s="110">
        <v>66.7</v>
      </c>
      <c r="I2574" s="110">
        <v>21</v>
      </c>
      <c r="J2574" s="110">
        <v>17.100000000000001</v>
      </c>
      <c r="K2574" s="110">
        <v>57.1</v>
      </c>
      <c r="L2574" s="110">
        <v>37</v>
      </c>
      <c r="M2574" s="110">
        <v>30.1</v>
      </c>
      <c r="N2574" s="110">
        <v>48.6</v>
      </c>
      <c r="O2574" s="110">
        <v>17</v>
      </c>
      <c r="P2574" s="110">
        <v>13.8</v>
      </c>
      <c r="Q2574" s="110">
        <v>52.9</v>
      </c>
    </row>
    <row r="2575" spans="1:17" ht="25.5" x14ac:dyDescent="0.2">
      <c r="A2575" s="108" t="s">
        <v>3430</v>
      </c>
      <c r="B2575" s="110">
        <v>442</v>
      </c>
      <c r="C2575" s="110">
        <v>135</v>
      </c>
      <c r="D2575" s="110">
        <v>30.5</v>
      </c>
      <c r="E2575" s="110">
        <v>47.4</v>
      </c>
      <c r="F2575" s="110">
        <v>26</v>
      </c>
      <c r="G2575" s="110">
        <v>5.9</v>
      </c>
      <c r="H2575" s="110">
        <v>50</v>
      </c>
      <c r="I2575" s="110">
        <v>139</v>
      </c>
      <c r="J2575" s="110">
        <v>31.4</v>
      </c>
      <c r="K2575" s="110">
        <v>48.2</v>
      </c>
      <c r="L2575" s="110">
        <v>101</v>
      </c>
      <c r="M2575" s="110">
        <v>22.9</v>
      </c>
      <c r="N2575" s="110">
        <v>49.5</v>
      </c>
      <c r="O2575" s="110">
        <v>41</v>
      </c>
      <c r="P2575" s="110">
        <v>9.3000000000000007</v>
      </c>
      <c r="Q2575" s="110">
        <v>53.7</v>
      </c>
    </row>
    <row r="2576" spans="1:17" ht="25.5" x14ac:dyDescent="0.2">
      <c r="A2576" s="108" t="s">
        <v>3431</v>
      </c>
      <c r="B2576" s="109">
        <v>23668</v>
      </c>
      <c r="C2576" s="109">
        <v>6804</v>
      </c>
      <c r="D2576" s="110">
        <v>28.7</v>
      </c>
      <c r="E2576" s="110">
        <v>49.6</v>
      </c>
      <c r="F2576" s="109">
        <v>1835</v>
      </c>
      <c r="G2576" s="110">
        <v>7.8</v>
      </c>
      <c r="H2576" s="110">
        <v>47.4</v>
      </c>
      <c r="I2576" s="109">
        <v>6979</v>
      </c>
      <c r="J2576" s="110">
        <v>29.5</v>
      </c>
      <c r="K2576" s="110">
        <v>50.6</v>
      </c>
      <c r="L2576" s="109">
        <v>6465</v>
      </c>
      <c r="M2576" s="110">
        <v>27.3</v>
      </c>
      <c r="N2576" s="110">
        <v>49.7</v>
      </c>
      <c r="O2576" s="109">
        <v>1585</v>
      </c>
      <c r="P2576" s="110">
        <v>6.7</v>
      </c>
      <c r="Q2576" s="110">
        <v>49</v>
      </c>
    </row>
    <row r="2577" spans="1:17" ht="25.5" x14ac:dyDescent="0.2">
      <c r="A2577" s="108" t="s">
        <v>3432</v>
      </c>
      <c r="B2577" s="110">
        <v>650</v>
      </c>
      <c r="C2577" s="110">
        <v>176</v>
      </c>
      <c r="D2577" s="110">
        <v>27.1</v>
      </c>
      <c r="E2577" s="110">
        <v>49.4</v>
      </c>
      <c r="F2577" s="110">
        <v>61</v>
      </c>
      <c r="G2577" s="110">
        <v>9.4</v>
      </c>
      <c r="H2577" s="110">
        <v>52.5</v>
      </c>
      <c r="I2577" s="110">
        <v>182</v>
      </c>
      <c r="J2577" s="110">
        <v>28</v>
      </c>
      <c r="K2577" s="110">
        <v>45.6</v>
      </c>
      <c r="L2577" s="110">
        <v>133</v>
      </c>
      <c r="M2577" s="110">
        <v>20.5</v>
      </c>
      <c r="N2577" s="110">
        <v>45.9</v>
      </c>
      <c r="O2577" s="110">
        <v>98</v>
      </c>
      <c r="P2577" s="110">
        <v>15.1</v>
      </c>
      <c r="Q2577" s="110">
        <v>62.2</v>
      </c>
    </row>
    <row r="2578" spans="1:17" ht="25.5" x14ac:dyDescent="0.2">
      <c r="A2578" s="108" t="s">
        <v>3433</v>
      </c>
      <c r="B2578" s="110">
        <v>436</v>
      </c>
      <c r="C2578" s="110">
        <v>120</v>
      </c>
      <c r="D2578" s="110">
        <v>27.5</v>
      </c>
      <c r="E2578" s="110">
        <v>48.3</v>
      </c>
      <c r="F2578" s="110">
        <v>34</v>
      </c>
      <c r="G2578" s="110">
        <v>7.8</v>
      </c>
      <c r="H2578" s="110">
        <v>50</v>
      </c>
      <c r="I2578" s="110">
        <v>121</v>
      </c>
      <c r="J2578" s="110">
        <v>27.8</v>
      </c>
      <c r="K2578" s="110">
        <v>49.6</v>
      </c>
      <c r="L2578" s="110">
        <v>127</v>
      </c>
      <c r="M2578" s="110">
        <v>29.1</v>
      </c>
      <c r="N2578" s="110">
        <v>48.8</v>
      </c>
      <c r="O2578" s="110">
        <v>34</v>
      </c>
      <c r="P2578" s="110">
        <v>7.8</v>
      </c>
      <c r="Q2578" s="110">
        <v>47.1</v>
      </c>
    </row>
    <row r="2579" spans="1:17" ht="25.5" x14ac:dyDescent="0.2">
      <c r="A2579" s="108" t="s">
        <v>3434</v>
      </c>
      <c r="B2579" s="110">
        <v>145</v>
      </c>
      <c r="C2579" s="110">
        <v>15</v>
      </c>
      <c r="D2579" s="110">
        <v>10.3</v>
      </c>
      <c r="E2579" s="110">
        <v>46.7</v>
      </c>
      <c r="F2579" s="110">
        <v>5</v>
      </c>
      <c r="G2579" s="110">
        <v>3.4</v>
      </c>
      <c r="H2579" s="110">
        <v>40</v>
      </c>
      <c r="I2579" s="110">
        <v>21</v>
      </c>
      <c r="J2579" s="110">
        <v>14.5</v>
      </c>
      <c r="K2579" s="110">
        <v>47.6</v>
      </c>
      <c r="L2579" s="110">
        <v>61</v>
      </c>
      <c r="M2579" s="110">
        <v>42.1</v>
      </c>
      <c r="N2579" s="110">
        <v>50.8</v>
      </c>
      <c r="O2579" s="110">
        <v>43</v>
      </c>
      <c r="P2579" s="110">
        <v>29.7</v>
      </c>
      <c r="Q2579" s="110">
        <v>58.1</v>
      </c>
    </row>
    <row r="2580" spans="1:17" ht="25.5" x14ac:dyDescent="0.2">
      <c r="A2580" s="108" t="s">
        <v>3435</v>
      </c>
      <c r="B2580" s="110">
        <v>764</v>
      </c>
      <c r="C2580" s="110">
        <v>223</v>
      </c>
      <c r="D2580" s="110">
        <v>29.2</v>
      </c>
      <c r="E2580" s="110">
        <v>48</v>
      </c>
      <c r="F2580" s="110">
        <v>50</v>
      </c>
      <c r="G2580" s="110">
        <v>6.5</v>
      </c>
      <c r="H2580" s="110">
        <v>42</v>
      </c>
      <c r="I2580" s="110">
        <v>192</v>
      </c>
      <c r="J2580" s="110">
        <v>25.1</v>
      </c>
      <c r="K2580" s="110">
        <v>53.1</v>
      </c>
      <c r="L2580" s="110">
        <v>192</v>
      </c>
      <c r="M2580" s="110">
        <v>25.1</v>
      </c>
      <c r="N2580" s="110">
        <v>47.4</v>
      </c>
      <c r="O2580" s="110">
        <v>107</v>
      </c>
      <c r="P2580" s="110">
        <v>14</v>
      </c>
      <c r="Q2580" s="110">
        <v>57</v>
      </c>
    </row>
    <row r="2581" spans="1:17" ht="38.25" x14ac:dyDescent="0.2">
      <c r="A2581" s="108" t="s">
        <v>3436</v>
      </c>
      <c r="B2581" s="109">
        <v>1731</v>
      </c>
      <c r="C2581" s="110">
        <v>695</v>
      </c>
      <c r="D2581" s="110">
        <v>40.200000000000003</v>
      </c>
      <c r="E2581" s="110">
        <v>54.5</v>
      </c>
      <c r="F2581" s="110">
        <v>243</v>
      </c>
      <c r="G2581" s="110">
        <v>14</v>
      </c>
      <c r="H2581" s="110">
        <v>49.4</v>
      </c>
      <c r="I2581" s="110">
        <v>391</v>
      </c>
      <c r="J2581" s="110">
        <v>22.6</v>
      </c>
      <c r="K2581" s="110">
        <v>53.2</v>
      </c>
      <c r="L2581" s="110">
        <v>300</v>
      </c>
      <c r="M2581" s="110">
        <v>17.3</v>
      </c>
      <c r="N2581" s="110">
        <v>53.7</v>
      </c>
      <c r="O2581" s="110">
        <v>102</v>
      </c>
      <c r="P2581" s="110">
        <v>5.9</v>
      </c>
      <c r="Q2581" s="110">
        <v>51</v>
      </c>
    </row>
    <row r="2582" spans="1:17" ht="38.25" x14ac:dyDescent="0.2">
      <c r="A2582" s="108" t="s">
        <v>3437</v>
      </c>
      <c r="B2582" s="109">
        <v>1427</v>
      </c>
      <c r="C2582" s="110">
        <v>352</v>
      </c>
      <c r="D2582" s="110">
        <v>24.7</v>
      </c>
      <c r="E2582" s="110">
        <v>46</v>
      </c>
      <c r="F2582" s="110">
        <v>102</v>
      </c>
      <c r="G2582" s="110">
        <v>7.1</v>
      </c>
      <c r="H2582" s="110">
        <v>43.1</v>
      </c>
      <c r="I2582" s="110">
        <v>323</v>
      </c>
      <c r="J2582" s="110">
        <v>22.6</v>
      </c>
      <c r="K2582" s="110">
        <v>49.2</v>
      </c>
      <c r="L2582" s="110">
        <v>397</v>
      </c>
      <c r="M2582" s="110">
        <v>27.8</v>
      </c>
      <c r="N2582" s="110">
        <v>50.1</v>
      </c>
      <c r="O2582" s="110">
        <v>253</v>
      </c>
      <c r="P2582" s="110">
        <v>17.7</v>
      </c>
      <c r="Q2582" s="110">
        <v>62.1</v>
      </c>
    </row>
    <row r="2583" spans="1:17" ht="38.25" x14ac:dyDescent="0.2">
      <c r="A2583" s="108" t="s">
        <v>3438</v>
      </c>
      <c r="B2583" s="109">
        <v>16459</v>
      </c>
      <c r="C2583" s="109">
        <v>3704</v>
      </c>
      <c r="D2583" s="110">
        <v>22.5</v>
      </c>
      <c r="E2583" s="110">
        <v>48</v>
      </c>
      <c r="F2583" s="109">
        <v>1274</v>
      </c>
      <c r="G2583" s="110">
        <v>7.7</v>
      </c>
      <c r="H2583" s="110">
        <v>47.1</v>
      </c>
      <c r="I2583" s="109">
        <v>3926</v>
      </c>
      <c r="J2583" s="110">
        <v>23.9</v>
      </c>
      <c r="K2583" s="110">
        <v>49.9</v>
      </c>
      <c r="L2583" s="109">
        <v>4567</v>
      </c>
      <c r="M2583" s="110">
        <v>27.7</v>
      </c>
      <c r="N2583" s="110">
        <v>51.1</v>
      </c>
      <c r="O2583" s="109">
        <v>2988</v>
      </c>
      <c r="P2583" s="110">
        <v>18.2</v>
      </c>
      <c r="Q2583" s="110">
        <v>59.6</v>
      </c>
    </row>
    <row r="2584" spans="1:17" ht="25.5" x14ac:dyDescent="0.2">
      <c r="A2584" s="108" t="s">
        <v>3439</v>
      </c>
      <c r="B2584" s="109">
        <v>1334</v>
      </c>
      <c r="C2584" s="110">
        <v>513</v>
      </c>
      <c r="D2584" s="110">
        <v>38.5</v>
      </c>
      <c r="E2584" s="110">
        <v>49.7</v>
      </c>
      <c r="F2584" s="110">
        <v>158</v>
      </c>
      <c r="G2584" s="110">
        <v>11.8</v>
      </c>
      <c r="H2584" s="110">
        <v>52.5</v>
      </c>
      <c r="I2584" s="110">
        <v>313</v>
      </c>
      <c r="J2584" s="110">
        <v>23.5</v>
      </c>
      <c r="K2584" s="110">
        <v>48.9</v>
      </c>
      <c r="L2584" s="110">
        <v>259</v>
      </c>
      <c r="M2584" s="110">
        <v>19.399999999999999</v>
      </c>
      <c r="N2584" s="110">
        <v>53.3</v>
      </c>
      <c r="O2584" s="110">
        <v>91</v>
      </c>
      <c r="P2584" s="110">
        <v>6.8</v>
      </c>
      <c r="Q2584" s="110">
        <v>59.3</v>
      </c>
    </row>
    <row r="2585" spans="1:17" ht="38.25" x14ac:dyDescent="0.2">
      <c r="A2585" s="108" t="s">
        <v>3440</v>
      </c>
      <c r="B2585" s="109">
        <v>5254</v>
      </c>
      <c r="C2585" s="109">
        <v>1275</v>
      </c>
      <c r="D2585" s="110">
        <v>24.3</v>
      </c>
      <c r="E2585" s="110">
        <v>46.3</v>
      </c>
      <c r="F2585" s="110">
        <v>387</v>
      </c>
      <c r="G2585" s="110">
        <v>7.4</v>
      </c>
      <c r="H2585" s="110">
        <v>49.4</v>
      </c>
      <c r="I2585" s="109">
        <v>1122</v>
      </c>
      <c r="J2585" s="110">
        <v>21.4</v>
      </c>
      <c r="K2585" s="110">
        <v>50.4</v>
      </c>
      <c r="L2585" s="109">
        <v>1385</v>
      </c>
      <c r="M2585" s="110">
        <v>26.4</v>
      </c>
      <c r="N2585" s="110">
        <v>53.1</v>
      </c>
      <c r="O2585" s="109">
        <v>1085</v>
      </c>
      <c r="P2585" s="110">
        <v>20.7</v>
      </c>
      <c r="Q2585" s="110">
        <v>61.6</v>
      </c>
    </row>
    <row r="2586" spans="1:17" ht="25.5" x14ac:dyDescent="0.2">
      <c r="A2586" s="108" t="s">
        <v>3441</v>
      </c>
      <c r="B2586" s="110">
        <v>34</v>
      </c>
      <c r="C2586" s="110">
        <v>4</v>
      </c>
      <c r="D2586" s="110">
        <v>11.8</v>
      </c>
      <c r="E2586" s="110">
        <v>25</v>
      </c>
      <c r="F2586" s="110">
        <v>2</v>
      </c>
      <c r="G2586" s="110">
        <v>5.9</v>
      </c>
      <c r="H2586" s="110">
        <v>0</v>
      </c>
      <c r="I2586" s="110">
        <v>7</v>
      </c>
      <c r="J2586" s="110">
        <v>20.6</v>
      </c>
      <c r="K2586" s="110">
        <v>42.9</v>
      </c>
      <c r="L2586" s="110">
        <v>12</v>
      </c>
      <c r="M2586" s="110">
        <v>35.299999999999997</v>
      </c>
      <c r="N2586" s="110">
        <v>58.3</v>
      </c>
      <c r="O2586" s="110">
        <v>9</v>
      </c>
      <c r="P2586" s="110">
        <v>26.5</v>
      </c>
      <c r="Q2586" s="110">
        <v>44.4</v>
      </c>
    </row>
    <row r="2587" spans="1:17" ht="25.5" x14ac:dyDescent="0.2">
      <c r="A2587" s="108" t="s">
        <v>3442</v>
      </c>
      <c r="B2587" s="110">
        <v>370</v>
      </c>
      <c r="C2587" s="110">
        <v>82</v>
      </c>
      <c r="D2587" s="110">
        <v>22.2</v>
      </c>
      <c r="E2587" s="110">
        <v>53.7</v>
      </c>
      <c r="F2587" s="110">
        <v>31</v>
      </c>
      <c r="G2587" s="110">
        <v>8.4</v>
      </c>
      <c r="H2587" s="110">
        <v>45.2</v>
      </c>
      <c r="I2587" s="110">
        <v>78</v>
      </c>
      <c r="J2587" s="110">
        <v>21.1</v>
      </c>
      <c r="K2587" s="110">
        <v>52.6</v>
      </c>
      <c r="L2587" s="110">
        <v>98</v>
      </c>
      <c r="M2587" s="110">
        <v>26.5</v>
      </c>
      <c r="N2587" s="110">
        <v>51</v>
      </c>
      <c r="O2587" s="110">
        <v>81</v>
      </c>
      <c r="P2587" s="110">
        <v>21.9</v>
      </c>
      <c r="Q2587" s="110">
        <v>59.3</v>
      </c>
    </row>
    <row r="2588" spans="1:17" ht="25.5" x14ac:dyDescent="0.2">
      <c r="A2588" s="108" t="s">
        <v>3443</v>
      </c>
      <c r="B2588" s="109">
        <v>1287</v>
      </c>
      <c r="C2588" s="110">
        <v>320</v>
      </c>
      <c r="D2588" s="110">
        <v>24.9</v>
      </c>
      <c r="E2588" s="110">
        <v>45.3</v>
      </c>
      <c r="F2588" s="110">
        <v>90</v>
      </c>
      <c r="G2588" s="110">
        <v>7</v>
      </c>
      <c r="H2588" s="110">
        <v>45.6</v>
      </c>
      <c r="I2588" s="110">
        <v>279</v>
      </c>
      <c r="J2588" s="110">
        <v>21.7</v>
      </c>
      <c r="K2588" s="110">
        <v>49.1</v>
      </c>
      <c r="L2588" s="110">
        <v>290</v>
      </c>
      <c r="M2588" s="110">
        <v>22.5</v>
      </c>
      <c r="N2588" s="110">
        <v>47.9</v>
      </c>
      <c r="O2588" s="110">
        <v>308</v>
      </c>
      <c r="P2588" s="110">
        <v>23.9</v>
      </c>
      <c r="Q2588" s="110">
        <v>63</v>
      </c>
    </row>
    <row r="2589" spans="1:17" ht="25.5" x14ac:dyDescent="0.2">
      <c r="A2589" s="108" t="s">
        <v>3444</v>
      </c>
      <c r="B2589" s="110">
        <v>95</v>
      </c>
      <c r="C2589" s="110">
        <v>19</v>
      </c>
      <c r="D2589" s="110">
        <v>20</v>
      </c>
      <c r="E2589" s="110">
        <v>63.2</v>
      </c>
      <c r="F2589" s="110">
        <v>11</v>
      </c>
      <c r="G2589" s="110">
        <v>11.6</v>
      </c>
      <c r="H2589" s="110">
        <v>54.5</v>
      </c>
      <c r="I2589" s="110">
        <v>24</v>
      </c>
      <c r="J2589" s="110">
        <v>25.3</v>
      </c>
      <c r="K2589" s="110">
        <v>33.299999999999997</v>
      </c>
      <c r="L2589" s="110">
        <v>29</v>
      </c>
      <c r="M2589" s="110">
        <v>30.5</v>
      </c>
      <c r="N2589" s="110">
        <v>37.9</v>
      </c>
      <c r="O2589" s="110">
        <v>12</v>
      </c>
      <c r="P2589" s="110">
        <v>12.6</v>
      </c>
      <c r="Q2589" s="110">
        <v>58.3</v>
      </c>
    </row>
    <row r="2590" spans="1:17" ht="38.25" x14ac:dyDescent="0.2">
      <c r="A2590" s="108" t="s">
        <v>3445</v>
      </c>
      <c r="B2590" s="110">
        <v>235</v>
      </c>
      <c r="C2590" s="110">
        <v>90</v>
      </c>
      <c r="D2590" s="110">
        <v>38.299999999999997</v>
      </c>
      <c r="E2590" s="110">
        <v>54.4</v>
      </c>
      <c r="F2590" s="110">
        <v>13</v>
      </c>
      <c r="G2590" s="110">
        <v>5.5</v>
      </c>
      <c r="H2590" s="110">
        <v>61.5</v>
      </c>
      <c r="I2590" s="110">
        <v>57</v>
      </c>
      <c r="J2590" s="110">
        <v>24.3</v>
      </c>
      <c r="K2590" s="110">
        <v>52.6</v>
      </c>
      <c r="L2590" s="110">
        <v>58</v>
      </c>
      <c r="M2590" s="110">
        <v>24.7</v>
      </c>
      <c r="N2590" s="110">
        <v>48.3</v>
      </c>
      <c r="O2590" s="110">
        <v>17</v>
      </c>
      <c r="P2590" s="110">
        <v>7.2</v>
      </c>
      <c r="Q2590" s="110">
        <v>47.1</v>
      </c>
    </row>
    <row r="2591" spans="1:17" x14ac:dyDescent="0.2">
      <c r="A2591" s="108" t="s">
        <v>3446</v>
      </c>
      <c r="B2591" s="109">
        <v>1275</v>
      </c>
      <c r="C2591" s="110">
        <v>413</v>
      </c>
      <c r="D2591" s="110">
        <v>32.4</v>
      </c>
      <c r="E2591" s="110">
        <v>44.3</v>
      </c>
      <c r="F2591" s="110">
        <v>95</v>
      </c>
      <c r="G2591" s="110">
        <v>7.5</v>
      </c>
      <c r="H2591" s="110">
        <v>52.6</v>
      </c>
      <c r="I2591" s="110">
        <v>505</v>
      </c>
      <c r="J2591" s="110">
        <v>39.6</v>
      </c>
      <c r="K2591" s="110">
        <v>48.3</v>
      </c>
      <c r="L2591" s="110">
        <v>201</v>
      </c>
      <c r="M2591" s="110">
        <v>15.8</v>
      </c>
      <c r="N2591" s="110">
        <v>46.8</v>
      </c>
      <c r="O2591" s="110">
        <v>61</v>
      </c>
      <c r="P2591" s="110">
        <v>4.8</v>
      </c>
      <c r="Q2591" s="110">
        <v>52.5</v>
      </c>
    </row>
    <row r="2592" spans="1:17" ht="25.5" x14ac:dyDescent="0.2">
      <c r="A2592" s="108" t="s">
        <v>3447</v>
      </c>
      <c r="B2592" s="109">
        <v>35228</v>
      </c>
      <c r="C2592" s="109">
        <v>7516</v>
      </c>
      <c r="D2592" s="110">
        <v>21.3</v>
      </c>
      <c r="E2592" s="110">
        <v>47.8</v>
      </c>
      <c r="F2592" s="109">
        <v>2979</v>
      </c>
      <c r="G2592" s="110">
        <v>8.5</v>
      </c>
      <c r="H2592" s="110">
        <v>49</v>
      </c>
      <c r="I2592" s="109">
        <v>11046</v>
      </c>
      <c r="J2592" s="110">
        <v>31.4</v>
      </c>
      <c r="K2592" s="110">
        <v>48</v>
      </c>
      <c r="L2592" s="109">
        <v>8677</v>
      </c>
      <c r="M2592" s="110">
        <v>24.6</v>
      </c>
      <c r="N2592" s="110">
        <v>51.6</v>
      </c>
      <c r="O2592" s="109">
        <v>5010</v>
      </c>
      <c r="P2592" s="110">
        <v>14.2</v>
      </c>
      <c r="Q2592" s="110">
        <v>61.7</v>
      </c>
    </row>
    <row r="2593" spans="1:17" ht="25.5" x14ac:dyDescent="0.2">
      <c r="A2593" s="108" t="s">
        <v>3448</v>
      </c>
      <c r="B2593" s="109">
        <v>1422</v>
      </c>
      <c r="C2593" s="110">
        <v>338</v>
      </c>
      <c r="D2593" s="110">
        <v>23.8</v>
      </c>
      <c r="E2593" s="110">
        <v>48.2</v>
      </c>
      <c r="F2593" s="110">
        <v>99</v>
      </c>
      <c r="G2593" s="110">
        <v>7</v>
      </c>
      <c r="H2593" s="110">
        <v>44.4</v>
      </c>
      <c r="I2593" s="110">
        <v>373</v>
      </c>
      <c r="J2593" s="110">
        <v>26.2</v>
      </c>
      <c r="K2593" s="110">
        <v>46.4</v>
      </c>
      <c r="L2593" s="110">
        <v>359</v>
      </c>
      <c r="M2593" s="110">
        <v>25.2</v>
      </c>
      <c r="N2593" s="110">
        <v>47.9</v>
      </c>
      <c r="O2593" s="110">
        <v>253</v>
      </c>
      <c r="P2593" s="110">
        <v>17.8</v>
      </c>
      <c r="Q2593" s="110">
        <v>59.7</v>
      </c>
    </row>
    <row r="2594" spans="1:17" ht="25.5" x14ac:dyDescent="0.2">
      <c r="A2594" s="108" t="s">
        <v>3449</v>
      </c>
      <c r="B2594" s="110">
        <v>96</v>
      </c>
      <c r="C2594" s="110">
        <v>18</v>
      </c>
      <c r="D2594" s="110">
        <v>18.8</v>
      </c>
      <c r="E2594" s="110">
        <v>61.1</v>
      </c>
      <c r="F2594" s="110">
        <v>11</v>
      </c>
      <c r="G2594" s="110">
        <v>11.5</v>
      </c>
      <c r="H2594" s="110">
        <v>27.3</v>
      </c>
      <c r="I2594" s="110">
        <v>23</v>
      </c>
      <c r="J2594" s="110">
        <v>24</v>
      </c>
      <c r="K2594" s="110">
        <v>43.5</v>
      </c>
      <c r="L2594" s="110">
        <v>31</v>
      </c>
      <c r="M2594" s="110">
        <v>32.299999999999997</v>
      </c>
      <c r="N2594" s="110">
        <v>45.2</v>
      </c>
      <c r="O2594" s="110">
        <v>13</v>
      </c>
      <c r="P2594" s="110">
        <v>13.5</v>
      </c>
      <c r="Q2594" s="110">
        <v>46.2</v>
      </c>
    </row>
    <row r="2595" spans="1:17" ht="25.5" x14ac:dyDescent="0.2">
      <c r="A2595" s="108" t="s">
        <v>3450</v>
      </c>
      <c r="B2595" s="110">
        <v>276</v>
      </c>
      <c r="C2595" s="110">
        <v>157</v>
      </c>
      <c r="D2595" s="110">
        <v>56.9</v>
      </c>
      <c r="E2595" s="110">
        <v>50.3</v>
      </c>
      <c r="F2595" s="110">
        <v>34</v>
      </c>
      <c r="G2595" s="110">
        <v>12.3</v>
      </c>
      <c r="H2595" s="110">
        <v>70.599999999999994</v>
      </c>
      <c r="I2595" s="110">
        <v>64</v>
      </c>
      <c r="J2595" s="110">
        <v>23.2</v>
      </c>
      <c r="K2595" s="110">
        <v>62.5</v>
      </c>
      <c r="L2595" s="110">
        <v>17</v>
      </c>
      <c r="M2595" s="110">
        <v>6.2</v>
      </c>
      <c r="N2595" s="110">
        <v>64.7</v>
      </c>
      <c r="O2595" s="110">
        <v>4</v>
      </c>
      <c r="P2595" s="110">
        <v>1.4</v>
      </c>
      <c r="Q2595" s="110">
        <v>50</v>
      </c>
    </row>
    <row r="2596" spans="1:17" ht="25.5" x14ac:dyDescent="0.2">
      <c r="A2596" s="108" t="s">
        <v>3451</v>
      </c>
      <c r="B2596" s="110">
        <v>117</v>
      </c>
      <c r="C2596" s="110">
        <v>29</v>
      </c>
      <c r="D2596" s="110">
        <v>24.8</v>
      </c>
      <c r="E2596" s="110">
        <v>41.4</v>
      </c>
      <c r="F2596" s="110">
        <v>10</v>
      </c>
      <c r="G2596" s="110">
        <v>8.5</v>
      </c>
      <c r="H2596" s="110">
        <v>70</v>
      </c>
      <c r="I2596" s="110">
        <v>26</v>
      </c>
      <c r="J2596" s="110">
        <v>22.2</v>
      </c>
      <c r="K2596" s="110">
        <v>50</v>
      </c>
      <c r="L2596" s="110">
        <v>36</v>
      </c>
      <c r="M2596" s="110">
        <v>30.8</v>
      </c>
      <c r="N2596" s="110">
        <v>52.8</v>
      </c>
      <c r="O2596" s="110">
        <v>16</v>
      </c>
      <c r="P2596" s="110">
        <v>13.7</v>
      </c>
      <c r="Q2596" s="110">
        <v>43.8</v>
      </c>
    </row>
    <row r="2597" spans="1:17" ht="25.5" x14ac:dyDescent="0.2">
      <c r="A2597" s="108" t="s">
        <v>3452</v>
      </c>
      <c r="B2597" s="109">
        <v>13953</v>
      </c>
      <c r="C2597" s="109">
        <v>3071</v>
      </c>
      <c r="D2597" s="110">
        <v>22</v>
      </c>
      <c r="E2597" s="110">
        <v>49.1</v>
      </c>
      <c r="F2597" s="109">
        <v>1016</v>
      </c>
      <c r="G2597" s="110">
        <v>7.3</v>
      </c>
      <c r="H2597" s="110">
        <v>50.7</v>
      </c>
      <c r="I2597" s="109">
        <v>4491</v>
      </c>
      <c r="J2597" s="110">
        <v>32.200000000000003</v>
      </c>
      <c r="K2597" s="110">
        <v>50.4</v>
      </c>
      <c r="L2597" s="109">
        <v>3651</v>
      </c>
      <c r="M2597" s="110">
        <v>26.2</v>
      </c>
      <c r="N2597" s="110">
        <v>53.5</v>
      </c>
      <c r="O2597" s="109">
        <v>1724</v>
      </c>
      <c r="P2597" s="110">
        <v>12.4</v>
      </c>
      <c r="Q2597" s="110">
        <v>62.3</v>
      </c>
    </row>
    <row r="2598" spans="1:17" ht="25.5" x14ac:dyDescent="0.2">
      <c r="A2598" s="108" t="s">
        <v>3453</v>
      </c>
      <c r="B2598" s="109">
        <v>106769</v>
      </c>
      <c r="C2598" s="109">
        <v>26470</v>
      </c>
      <c r="D2598" s="110">
        <v>24.8</v>
      </c>
      <c r="E2598" s="110">
        <v>49.1</v>
      </c>
      <c r="F2598" s="109">
        <v>8845</v>
      </c>
      <c r="G2598" s="110">
        <v>8.3000000000000007</v>
      </c>
      <c r="H2598" s="110">
        <v>52.3</v>
      </c>
      <c r="I2598" s="109">
        <v>31505</v>
      </c>
      <c r="J2598" s="110">
        <v>29.5</v>
      </c>
      <c r="K2598" s="110">
        <v>50.1</v>
      </c>
      <c r="L2598" s="109">
        <v>26342</v>
      </c>
      <c r="M2598" s="110">
        <v>24.7</v>
      </c>
      <c r="N2598" s="110">
        <v>52.2</v>
      </c>
      <c r="O2598" s="109">
        <v>13607</v>
      </c>
      <c r="P2598" s="110">
        <v>12.7</v>
      </c>
      <c r="Q2598" s="110">
        <v>58.1</v>
      </c>
    </row>
    <row r="2599" spans="1:17" ht="38.25" x14ac:dyDescent="0.2">
      <c r="A2599" s="108" t="s">
        <v>3454</v>
      </c>
      <c r="B2599" s="109">
        <v>1628</v>
      </c>
      <c r="C2599" s="110">
        <v>416</v>
      </c>
      <c r="D2599" s="110">
        <v>25.6</v>
      </c>
      <c r="E2599" s="110">
        <v>48.8</v>
      </c>
      <c r="F2599" s="110">
        <v>116</v>
      </c>
      <c r="G2599" s="110">
        <v>7.1</v>
      </c>
      <c r="H2599" s="110">
        <v>40.5</v>
      </c>
      <c r="I2599" s="110">
        <v>425</v>
      </c>
      <c r="J2599" s="110">
        <v>26.1</v>
      </c>
      <c r="K2599" s="110">
        <v>46.8</v>
      </c>
      <c r="L2599" s="110">
        <v>496</v>
      </c>
      <c r="M2599" s="110">
        <v>30.5</v>
      </c>
      <c r="N2599" s="110">
        <v>48.8</v>
      </c>
      <c r="O2599" s="110">
        <v>175</v>
      </c>
      <c r="P2599" s="110">
        <v>10.7</v>
      </c>
      <c r="Q2599" s="110">
        <v>46.3</v>
      </c>
    </row>
    <row r="2600" spans="1:17" ht="25.5" x14ac:dyDescent="0.2">
      <c r="A2600" s="108" t="s">
        <v>3455</v>
      </c>
      <c r="B2600" s="109">
        <v>4316</v>
      </c>
      <c r="C2600" s="109">
        <v>1230</v>
      </c>
      <c r="D2600" s="110">
        <v>28.5</v>
      </c>
      <c r="E2600" s="110">
        <v>51.4</v>
      </c>
      <c r="F2600" s="110">
        <v>323</v>
      </c>
      <c r="G2600" s="110">
        <v>7.5</v>
      </c>
      <c r="H2600" s="110">
        <v>46.4</v>
      </c>
      <c r="I2600" s="109">
        <v>1350</v>
      </c>
      <c r="J2600" s="110">
        <v>31.3</v>
      </c>
      <c r="K2600" s="110">
        <v>49.8</v>
      </c>
      <c r="L2600" s="109">
        <v>1126</v>
      </c>
      <c r="M2600" s="110">
        <v>26.1</v>
      </c>
      <c r="N2600" s="110">
        <v>50.7</v>
      </c>
      <c r="O2600" s="110">
        <v>287</v>
      </c>
      <c r="P2600" s="110">
        <v>6.6</v>
      </c>
      <c r="Q2600" s="110">
        <v>56.1</v>
      </c>
    </row>
    <row r="2601" spans="1:17" ht="25.5" x14ac:dyDescent="0.2">
      <c r="A2601" s="108" t="s">
        <v>3456</v>
      </c>
      <c r="B2601" s="109">
        <v>2448</v>
      </c>
      <c r="C2601" s="110">
        <v>632</v>
      </c>
      <c r="D2601" s="110">
        <v>25.8</v>
      </c>
      <c r="E2601" s="110">
        <v>49.5</v>
      </c>
      <c r="F2601" s="110">
        <v>200</v>
      </c>
      <c r="G2601" s="110">
        <v>8.1999999999999993</v>
      </c>
      <c r="H2601" s="110">
        <v>41</v>
      </c>
      <c r="I2601" s="110">
        <v>577</v>
      </c>
      <c r="J2601" s="110">
        <v>23.6</v>
      </c>
      <c r="K2601" s="110">
        <v>49.6</v>
      </c>
      <c r="L2601" s="110">
        <v>761</v>
      </c>
      <c r="M2601" s="110">
        <v>31.1</v>
      </c>
      <c r="N2601" s="110">
        <v>46.5</v>
      </c>
      <c r="O2601" s="110">
        <v>278</v>
      </c>
      <c r="P2601" s="110">
        <v>11.4</v>
      </c>
      <c r="Q2601" s="110">
        <v>51.4</v>
      </c>
    </row>
    <row r="2602" spans="1:17" ht="25.5" x14ac:dyDescent="0.2">
      <c r="A2602" s="108" t="s">
        <v>3457</v>
      </c>
      <c r="B2602" s="109">
        <v>8597</v>
      </c>
      <c r="C2602" s="109">
        <v>3001</v>
      </c>
      <c r="D2602" s="110">
        <v>34.9</v>
      </c>
      <c r="E2602" s="110">
        <v>49.6</v>
      </c>
      <c r="F2602" s="110">
        <v>454</v>
      </c>
      <c r="G2602" s="110">
        <v>5.3</v>
      </c>
      <c r="H2602" s="110">
        <v>47.4</v>
      </c>
      <c r="I2602" s="109">
        <v>2873</v>
      </c>
      <c r="J2602" s="110">
        <v>33.4</v>
      </c>
      <c r="K2602" s="110">
        <v>51.4</v>
      </c>
      <c r="L2602" s="109">
        <v>1551</v>
      </c>
      <c r="M2602" s="110">
        <v>18</v>
      </c>
      <c r="N2602" s="110">
        <v>49.1</v>
      </c>
      <c r="O2602" s="110">
        <v>718</v>
      </c>
      <c r="P2602" s="110">
        <v>8.4</v>
      </c>
      <c r="Q2602" s="110">
        <v>59.5</v>
      </c>
    </row>
    <row r="2603" spans="1:17" ht="25.5" x14ac:dyDescent="0.2">
      <c r="A2603" s="108" t="s">
        <v>3458</v>
      </c>
      <c r="B2603" s="110">
        <v>664</v>
      </c>
      <c r="C2603" s="110">
        <v>168</v>
      </c>
      <c r="D2603" s="110">
        <v>25.3</v>
      </c>
      <c r="E2603" s="110">
        <v>37.5</v>
      </c>
      <c r="F2603" s="110">
        <v>53</v>
      </c>
      <c r="G2603" s="110">
        <v>8</v>
      </c>
      <c r="H2603" s="110">
        <v>43.4</v>
      </c>
      <c r="I2603" s="110">
        <v>146</v>
      </c>
      <c r="J2603" s="110">
        <v>22</v>
      </c>
      <c r="K2603" s="110">
        <v>50.7</v>
      </c>
      <c r="L2603" s="110">
        <v>210</v>
      </c>
      <c r="M2603" s="110">
        <v>31.6</v>
      </c>
      <c r="N2603" s="110">
        <v>49.5</v>
      </c>
      <c r="O2603" s="110">
        <v>87</v>
      </c>
      <c r="P2603" s="110">
        <v>13.1</v>
      </c>
      <c r="Q2603" s="110">
        <v>56.3</v>
      </c>
    </row>
    <row r="2604" spans="1:17" ht="25.5" x14ac:dyDescent="0.2">
      <c r="A2604" s="108" t="s">
        <v>3459</v>
      </c>
      <c r="B2604" s="110">
        <v>67</v>
      </c>
      <c r="C2604" s="110">
        <v>21</v>
      </c>
      <c r="D2604" s="110">
        <v>31.3</v>
      </c>
      <c r="E2604" s="110">
        <v>33.299999999999997</v>
      </c>
      <c r="F2604" s="110">
        <v>1</v>
      </c>
      <c r="G2604" s="110">
        <v>1.5</v>
      </c>
      <c r="H2604" s="110">
        <v>0</v>
      </c>
      <c r="I2604" s="110">
        <v>22</v>
      </c>
      <c r="J2604" s="110">
        <v>32.799999999999997</v>
      </c>
      <c r="K2604" s="110">
        <v>45.5</v>
      </c>
      <c r="L2604" s="110">
        <v>14</v>
      </c>
      <c r="M2604" s="110">
        <v>20.9</v>
      </c>
      <c r="N2604" s="110">
        <v>42.9</v>
      </c>
      <c r="O2604" s="110">
        <v>9</v>
      </c>
      <c r="P2604" s="110">
        <v>13.4</v>
      </c>
      <c r="Q2604" s="110">
        <v>66.7</v>
      </c>
    </row>
    <row r="2605" spans="1:17" ht="25.5" x14ac:dyDescent="0.2">
      <c r="A2605" s="108" t="s">
        <v>3460</v>
      </c>
      <c r="B2605" s="110">
        <v>151</v>
      </c>
      <c r="C2605" s="110">
        <v>39</v>
      </c>
      <c r="D2605" s="110">
        <v>25.8</v>
      </c>
      <c r="E2605" s="110">
        <v>46.2</v>
      </c>
      <c r="F2605" s="110">
        <v>4</v>
      </c>
      <c r="G2605" s="110">
        <v>2.6</v>
      </c>
      <c r="H2605" s="110">
        <v>0</v>
      </c>
      <c r="I2605" s="110">
        <v>32</v>
      </c>
      <c r="J2605" s="110">
        <v>21.2</v>
      </c>
      <c r="K2605" s="110">
        <v>46.9</v>
      </c>
      <c r="L2605" s="110">
        <v>60</v>
      </c>
      <c r="M2605" s="110">
        <v>39.700000000000003</v>
      </c>
      <c r="N2605" s="110">
        <v>45</v>
      </c>
      <c r="O2605" s="110">
        <v>16</v>
      </c>
      <c r="P2605" s="110">
        <v>10.6</v>
      </c>
      <c r="Q2605" s="110">
        <v>31.3</v>
      </c>
    </row>
    <row r="2606" spans="1:17" ht="25.5" x14ac:dyDescent="0.2">
      <c r="A2606" s="108" t="s">
        <v>3461</v>
      </c>
      <c r="B2606" s="110">
        <v>102</v>
      </c>
      <c r="C2606" s="110">
        <v>18</v>
      </c>
      <c r="D2606" s="110">
        <v>17.600000000000001</v>
      </c>
      <c r="E2606" s="110">
        <v>38.9</v>
      </c>
      <c r="F2606" s="110">
        <v>5</v>
      </c>
      <c r="G2606" s="110">
        <v>4.9000000000000004</v>
      </c>
      <c r="H2606" s="110">
        <v>20</v>
      </c>
      <c r="I2606" s="110">
        <v>22</v>
      </c>
      <c r="J2606" s="110">
        <v>21.6</v>
      </c>
      <c r="K2606" s="110">
        <v>50</v>
      </c>
      <c r="L2606" s="110">
        <v>40</v>
      </c>
      <c r="M2606" s="110">
        <v>39.200000000000003</v>
      </c>
      <c r="N2606" s="110">
        <v>45</v>
      </c>
      <c r="O2606" s="110">
        <v>17</v>
      </c>
      <c r="P2606" s="110">
        <v>16.7</v>
      </c>
      <c r="Q2606" s="110">
        <v>58.8</v>
      </c>
    </row>
    <row r="2607" spans="1:17" ht="38.25" x14ac:dyDescent="0.2">
      <c r="A2607" s="108" t="s">
        <v>3462</v>
      </c>
      <c r="B2607" s="110">
        <v>394</v>
      </c>
      <c r="C2607" s="110">
        <v>112</v>
      </c>
      <c r="D2607" s="110">
        <v>28.4</v>
      </c>
      <c r="E2607" s="110">
        <v>50</v>
      </c>
      <c r="F2607" s="110">
        <v>25</v>
      </c>
      <c r="G2607" s="110">
        <v>6.3</v>
      </c>
      <c r="H2607" s="110">
        <v>56</v>
      </c>
      <c r="I2607" s="110">
        <v>85</v>
      </c>
      <c r="J2607" s="110">
        <v>21.6</v>
      </c>
      <c r="K2607" s="110">
        <v>50.6</v>
      </c>
      <c r="L2607" s="110">
        <v>106</v>
      </c>
      <c r="M2607" s="110">
        <v>26.9</v>
      </c>
      <c r="N2607" s="110">
        <v>48.1</v>
      </c>
      <c r="O2607" s="110">
        <v>66</v>
      </c>
      <c r="P2607" s="110">
        <v>16.8</v>
      </c>
      <c r="Q2607" s="110">
        <v>59.1</v>
      </c>
    </row>
    <row r="2608" spans="1:17" ht="25.5" x14ac:dyDescent="0.2">
      <c r="A2608" s="108" t="s">
        <v>3463</v>
      </c>
      <c r="B2608" s="109">
        <v>2633</v>
      </c>
      <c r="C2608" s="110">
        <v>687</v>
      </c>
      <c r="D2608" s="110">
        <v>26.1</v>
      </c>
      <c r="E2608" s="110">
        <v>49.9</v>
      </c>
      <c r="F2608" s="110">
        <v>159</v>
      </c>
      <c r="G2608" s="110">
        <v>6</v>
      </c>
      <c r="H2608" s="110">
        <v>46.5</v>
      </c>
      <c r="I2608" s="110">
        <v>654</v>
      </c>
      <c r="J2608" s="110">
        <v>24.8</v>
      </c>
      <c r="K2608" s="110">
        <v>50.6</v>
      </c>
      <c r="L2608" s="110">
        <v>666</v>
      </c>
      <c r="M2608" s="110">
        <v>25.3</v>
      </c>
      <c r="N2608" s="110">
        <v>49.5</v>
      </c>
      <c r="O2608" s="110">
        <v>467</v>
      </c>
      <c r="P2608" s="110">
        <v>17.7</v>
      </c>
      <c r="Q2608" s="110">
        <v>67</v>
      </c>
    </row>
    <row r="2609" spans="1:17" ht="25.5" x14ac:dyDescent="0.2">
      <c r="A2609" s="108" t="s">
        <v>3464</v>
      </c>
      <c r="B2609" s="109">
        <v>21874</v>
      </c>
      <c r="C2609" s="109">
        <v>6721</v>
      </c>
      <c r="D2609" s="110">
        <v>30.7</v>
      </c>
      <c r="E2609" s="110">
        <v>48.7</v>
      </c>
      <c r="F2609" s="109">
        <v>1460</v>
      </c>
      <c r="G2609" s="110">
        <v>6.7</v>
      </c>
      <c r="H2609" s="110">
        <v>47.9</v>
      </c>
      <c r="I2609" s="109">
        <v>6492</v>
      </c>
      <c r="J2609" s="110">
        <v>29.7</v>
      </c>
      <c r="K2609" s="110">
        <v>51.8</v>
      </c>
      <c r="L2609" s="109">
        <v>5514</v>
      </c>
      <c r="M2609" s="110">
        <v>25.2</v>
      </c>
      <c r="N2609" s="110">
        <v>50.7</v>
      </c>
      <c r="O2609" s="109">
        <v>1687</v>
      </c>
      <c r="P2609" s="110">
        <v>7.7</v>
      </c>
      <c r="Q2609" s="110">
        <v>55.3</v>
      </c>
    </row>
    <row r="2610" spans="1:17" ht="25.5" x14ac:dyDescent="0.2">
      <c r="A2610" s="108" t="s">
        <v>3465</v>
      </c>
      <c r="B2610" s="109">
        <v>33660</v>
      </c>
      <c r="C2610" s="109">
        <v>6255</v>
      </c>
      <c r="D2610" s="110">
        <v>18.600000000000001</v>
      </c>
      <c r="E2610" s="110">
        <v>49.6</v>
      </c>
      <c r="F2610" s="109">
        <v>3642</v>
      </c>
      <c r="G2610" s="110">
        <v>10.8</v>
      </c>
      <c r="H2610" s="110">
        <v>54.4</v>
      </c>
      <c r="I2610" s="109">
        <v>8017</v>
      </c>
      <c r="J2610" s="110">
        <v>23.8</v>
      </c>
      <c r="K2610" s="110">
        <v>49.5</v>
      </c>
      <c r="L2610" s="109">
        <v>8961</v>
      </c>
      <c r="M2610" s="110">
        <v>26.6</v>
      </c>
      <c r="N2610" s="110">
        <v>52.5</v>
      </c>
      <c r="O2610" s="109">
        <v>6785</v>
      </c>
      <c r="P2610" s="110">
        <v>20.2</v>
      </c>
      <c r="Q2610" s="110">
        <v>59.5</v>
      </c>
    </row>
    <row r="2611" spans="1:17" ht="25.5" x14ac:dyDescent="0.2">
      <c r="A2611" s="108" t="s">
        <v>3466</v>
      </c>
      <c r="B2611" s="110">
        <v>493</v>
      </c>
      <c r="C2611" s="110">
        <v>127</v>
      </c>
      <c r="D2611" s="110">
        <v>25.8</v>
      </c>
      <c r="E2611" s="110">
        <v>40.9</v>
      </c>
      <c r="F2611" s="110">
        <v>28</v>
      </c>
      <c r="G2611" s="110">
        <v>5.7</v>
      </c>
      <c r="H2611" s="110">
        <v>53.6</v>
      </c>
      <c r="I2611" s="110">
        <v>142</v>
      </c>
      <c r="J2611" s="110">
        <v>28.8</v>
      </c>
      <c r="K2611" s="110">
        <v>47.9</v>
      </c>
      <c r="L2611" s="110">
        <v>118</v>
      </c>
      <c r="M2611" s="110">
        <v>23.9</v>
      </c>
      <c r="N2611" s="110">
        <v>51.7</v>
      </c>
      <c r="O2611" s="110">
        <v>78</v>
      </c>
      <c r="P2611" s="110">
        <v>15.8</v>
      </c>
      <c r="Q2611" s="110">
        <v>56.4</v>
      </c>
    </row>
    <row r="2612" spans="1:17" ht="25.5" x14ac:dyDescent="0.2">
      <c r="A2612" s="108" t="s">
        <v>3467</v>
      </c>
      <c r="B2612" s="110">
        <v>376</v>
      </c>
      <c r="C2612" s="110">
        <v>68</v>
      </c>
      <c r="D2612" s="110">
        <v>18.100000000000001</v>
      </c>
      <c r="E2612" s="110">
        <v>50</v>
      </c>
      <c r="F2612" s="110">
        <v>17</v>
      </c>
      <c r="G2612" s="110">
        <v>4.5</v>
      </c>
      <c r="H2612" s="110">
        <v>35.299999999999997</v>
      </c>
      <c r="I2612" s="110">
        <v>98</v>
      </c>
      <c r="J2612" s="110">
        <v>26.1</v>
      </c>
      <c r="K2612" s="110">
        <v>44.9</v>
      </c>
      <c r="L2612" s="110">
        <v>125</v>
      </c>
      <c r="M2612" s="110">
        <v>33.200000000000003</v>
      </c>
      <c r="N2612" s="110">
        <v>53.6</v>
      </c>
      <c r="O2612" s="110">
        <v>68</v>
      </c>
      <c r="P2612" s="110">
        <v>18.100000000000001</v>
      </c>
      <c r="Q2612" s="110">
        <v>54.4</v>
      </c>
    </row>
    <row r="2613" spans="1:17" ht="38.25" x14ac:dyDescent="0.2">
      <c r="A2613" s="108" t="s">
        <v>3468</v>
      </c>
      <c r="B2613" s="110">
        <v>12</v>
      </c>
      <c r="C2613" s="110">
        <v>1</v>
      </c>
      <c r="D2613" s="110">
        <v>8.3000000000000007</v>
      </c>
      <c r="E2613" s="110">
        <v>100</v>
      </c>
      <c r="F2613" s="110">
        <v>1</v>
      </c>
      <c r="G2613" s="110">
        <v>8.3000000000000007</v>
      </c>
      <c r="H2613" s="110">
        <v>100</v>
      </c>
      <c r="I2613" s="110">
        <v>1</v>
      </c>
      <c r="J2613" s="110">
        <v>8.3000000000000007</v>
      </c>
      <c r="K2613" s="110">
        <v>0</v>
      </c>
      <c r="L2613" s="110">
        <v>7</v>
      </c>
      <c r="M2613" s="110">
        <v>58.3</v>
      </c>
      <c r="N2613" s="110">
        <v>42.9</v>
      </c>
      <c r="O2613" s="110">
        <v>2</v>
      </c>
      <c r="P2613" s="110">
        <v>16.7</v>
      </c>
      <c r="Q2613" s="110">
        <v>100</v>
      </c>
    </row>
    <row r="2614" spans="1:17" ht="25.5" x14ac:dyDescent="0.2">
      <c r="A2614" s="108" t="s">
        <v>3469</v>
      </c>
      <c r="B2614" s="109">
        <v>1242</v>
      </c>
      <c r="C2614" s="110">
        <v>393</v>
      </c>
      <c r="D2614" s="110">
        <v>31.6</v>
      </c>
      <c r="E2614" s="110">
        <v>49.9</v>
      </c>
      <c r="F2614" s="110">
        <v>99</v>
      </c>
      <c r="G2614" s="110">
        <v>8</v>
      </c>
      <c r="H2614" s="110">
        <v>57.6</v>
      </c>
      <c r="I2614" s="110">
        <v>374</v>
      </c>
      <c r="J2614" s="110">
        <v>30.1</v>
      </c>
      <c r="K2614" s="110">
        <v>48.7</v>
      </c>
      <c r="L2614" s="110">
        <v>259</v>
      </c>
      <c r="M2614" s="110">
        <v>20.9</v>
      </c>
      <c r="N2614" s="110">
        <v>44.8</v>
      </c>
      <c r="O2614" s="110">
        <v>117</v>
      </c>
      <c r="P2614" s="110">
        <v>9.4</v>
      </c>
      <c r="Q2614" s="110">
        <v>59</v>
      </c>
    </row>
    <row r="2615" spans="1:17" ht="25.5" x14ac:dyDescent="0.2">
      <c r="A2615" s="108" t="s">
        <v>3470</v>
      </c>
      <c r="B2615" s="109">
        <v>3079</v>
      </c>
      <c r="C2615" s="110">
        <v>547</v>
      </c>
      <c r="D2615" s="110">
        <v>17.8</v>
      </c>
      <c r="E2615" s="110">
        <v>49.4</v>
      </c>
      <c r="F2615" s="110">
        <v>381</v>
      </c>
      <c r="G2615" s="110">
        <v>12.4</v>
      </c>
      <c r="H2615" s="110">
        <v>23.9</v>
      </c>
      <c r="I2615" s="109">
        <v>1168</v>
      </c>
      <c r="J2615" s="110">
        <v>37.9</v>
      </c>
      <c r="K2615" s="110">
        <v>24.6</v>
      </c>
      <c r="L2615" s="110">
        <v>671</v>
      </c>
      <c r="M2615" s="110">
        <v>21.8</v>
      </c>
      <c r="N2615" s="110">
        <v>37.9</v>
      </c>
      <c r="O2615" s="110">
        <v>312</v>
      </c>
      <c r="P2615" s="110">
        <v>10.1</v>
      </c>
      <c r="Q2615" s="110">
        <v>57.4</v>
      </c>
    </row>
    <row r="2616" spans="1:17" ht="38.25" x14ac:dyDescent="0.2">
      <c r="A2616" s="108" t="s">
        <v>3471</v>
      </c>
      <c r="B2616" s="110">
        <v>807</v>
      </c>
      <c r="C2616" s="110">
        <v>191</v>
      </c>
      <c r="D2616" s="110">
        <v>23.7</v>
      </c>
      <c r="E2616" s="110">
        <v>50.8</v>
      </c>
      <c r="F2616" s="110">
        <v>58</v>
      </c>
      <c r="G2616" s="110">
        <v>7.2</v>
      </c>
      <c r="H2616" s="110">
        <v>50</v>
      </c>
      <c r="I2616" s="110">
        <v>170</v>
      </c>
      <c r="J2616" s="110">
        <v>21.1</v>
      </c>
      <c r="K2616" s="110">
        <v>50</v>
      </c>
      <c r="L2616" s="110">
        <v>248</v>
      </c>
      <c r="M2616" s="110">
        <v>30.7</v>
      </c>
      <c r="N2616" s="110">
        <v>50.4</v>
      </c>
      <c r="O2616" s="110">
        <v>140</v>
      </c>
      <c r="P2616" s="110">
        <v>17.3</v>
      </c>
      <c r="Q2616" s="110">
        <v>48.6</v>
      </c>
    </row>
    <row r="2617" spans="1:17" ht="25.5" x14ac:dyDescent="0.2">
      <c r="A2617" s="108" t="s">
        <v>3472</v>
      </c>
      <c r="B2617" s="109">
        <v>1731</v>
      </c>
      <c r="C2617" s="110">
        <v>417</v>
      </c>
      <c r="D2617" s="110">
        <v>24.1</v>
      </c>
      <c r="E2617" s="110">
        <v>47.2</v>
      </c>
      <c r="F2617" s="110">
        <v>116</v>
      </c>
      <c r="G2617" s="110">
        <v>6.7</v>
      </c>
      <c r="H2617" s="110">
        <v>46.6</v>
      </c>
      <c r="I2617" s="110">
        <v>390</v>
      </c>
      <c r="J2617" s="110">
        <v>22.5</v>
      </c>
      <c r="K2617" s="110">
        <v>50.8</v>
      </c>
      <c r="L2617" s="110">
        <v>445</v>
      </c>
      <c r="M2617" s="110">
        <v>25.7</v>
      </c>
      <c r="N2617" s="110">
        <v>53</v>
      </c>
      <c r="O2617" s="110">
        <v>363</v>
      </c>
      <c r="P2617" s="110">
        <v>21</v>
      </c>
      <c r="Q2617" s="110">
        <v>62.8</v>
      </c>
    </row>
    <row r="2618" spans="1:17" ht="25.5" x14ac:dyDescent="0.2">
      <c r="A2618" s="108" t="s">
        <v>3473</v>
      </c>
      <c r="B2618" s="110">
        <v>342</v>
      </c>
      <c r="C2618" s="110">
        <v>78</v>
      </c>
      <c r="D2618" s="110">
        <v>22.8</v>
      </c>
      <c r="E2618" s="110">
        <v>39.700000000000003</v>
      </c>
      <c r="F2618" s="110">
        <v>28</v>
      </c>
      <c r="G2618" s="110">
        <v>8.1999999999999993</v>
      </c>
      <c r="H2618" s="110">
        <v>32.1</v>
      </c>
      <c r="I2618" s="110">
        <v>77</v>
      </c>
      <c r="J2618" s="110">
        <v>22.5</v>
      </c>
      <c r="K2618" s="110">
        <v>44.2</v>
      </c>
      <c r="L2618" s="110">
        <v>101</v>
      </c>
      <c r="M2618" s="110">
        <v>29.5</v>
      </c>
      <c r="N2618" s="110">
        <v>45.5</v>
      </c>
      <c r="O2618" s="110">
        <v>58</v>
      </c>
      <c r="P2618" s="110">
        <v>17</v>
      </c>
      <c r="Q2618" s="110">
        <v>63.8</v>
      </c>
    </row>
    <row r="2619" spans="1:17" ht="25.5" x14ac:dyDescent="0.2">
      <c r="A2619" s="108" t="s">
        <v>3474</v>
      </c>
      <c r="B2619" s="110">
        <v>338</v>
      </c>
      <c r="C2619" s="110">
        <v>84</v>
      </c>
      <c r="D2619" s="110">
        <v>24.9</v>
      </c>
      <c r="E2619" s="110">
        <v>52.4</v>
      </c>
      <c r="F2619" s="110">
        <v>14</v>
      </c>
      <c r="G2619" s="110">
        <v>4.0999999999999996</v>
      </c>
      <c r="H2619" s="110">
        <v>42.9</v>
      </c>
      <c r="I2619" s="110">
        <v>100</v>
      </c>
      <c r="J2619" s="110">
        <v>29.6</v>
      </c>
      <c r="K2619" s="110">
        <v>47</v>
      </c>
      <c r="L2619" s="110">
        <v>76</v>
      </c>
      <c r="M2619" s="110">
        <v>22.5</v>
      </c>
      <c r="N2619" s="110">
        <v>50</v>
      </c>
      <c r="O2619" s="110">
        <v>64</v>
      </c>
      <c r="P2619" s="110">
        <v>18.899999999999999</v>
      </c>
      <c r="Q2619" s="110">
        <v>60.9</v>
      </c>
    </row>
    <row r="2620" spans="1:17" ht="25.5" x14ac:dyDescent="0.2">
      <c r="A2620" s="108" t="s">
        <v>3475</v>
      </c>
      <c r="B2620" s="110">
        <v>241</v>
      </c>
      <c r="C2620" s="110">
        <v>54</v>
      </c>
      <c r="D2620" s="110">
        <v>22.4</v>
      </c>
      <c r="E2620" s="110">
        <v>48.1</v>
      </c>
      <c r="F2620" s="110">
        <v>17</v>
      </c>
      <c r="G2620" s="110">
        <v>7.1</v>
      </c>
      <c r="H2620" s="110">
        <v>41.2</v>
      </c>
      <c r="I2620" s="110">
        <v>53</v>
      </c>
      <c r="J2620" s="110">
        <v>22</v>
      </c>
      <c r="K2620" s="110">
        <v>49.1</v>
      </c>
      <c r="L2620" s="110">
        <v>83</v>
      </c>
      <c r="M2620" s="110">
        <v>34.4</v>
      </c>
      <c r="N2620" s="110">
        <v>53</v>
      </c>
      <c r="O2620" s="110">
        <v>34</v>
      </c>
      <c r="P2620" s="110">
        <v>14.1</v>
      </c>
      <c r="Q2620" s="110">
        <v>52.9</v>
      </c>
    </row>
    <row r="2621" spans="1:17" ht="25.5" x14ac:dyDescent="0.2">
      <c r="A2621" s="108" t="s">
        <v>3476</v>
      </c>
      <c r="B2621" s="110">
        <v>229</v>
      </c>
      <c r="C2621" s="110">
        <v>50</v>
      </c>
      <c r="D2621" s="110">
        <v>21.8</v>
      </c>
      <c r="E2621" s="110">
        <v>46</v>
      </c>
      <c r="F2621" s="110">
        <v>14</v>
      </c>
      <c r="G2621" s="110">
        <v>6.1</v>
      </c>
      <c r="H2621" s="110">
        <v>57.1</v>
      </c>
      <c r="I2621" s="110">
        <v>65</v>
      </c>
      <c r="J2621" s="110">
        <v>28.4</v>
      </c>
      <c r="K2621" s="110">
        <v>53.8</v>
      </c>
      <c r="L2621" s="110">
        <v>72</v>
      </c>
      <c r="M2621" s="110">
        <v>31.4</v>
      </c>
      <c r="N2621" s="110">
        <v>48.6</v>
      </c>
      <c r="O2621" s="110">
        <v>28</v>
      </c>
      <c r="P2621" s="110">
        <v>12.2</v>
      </c>
      <c r="Q2621" s="110">
        <v>39.299999999999997</v>
      </c>
    </row>
    <row r="2622" spans="1:17" ht="25.5" x14ac:dyDescent="0.2">
      <c r="A2622" s="108" t="s">
        <v>3477</v>
      </c>
      <c r="B2622" s="110">
        <v>522</v>
      </c>
      <c r="C2622" s="110">
        <v>170</v>
      </c>
      <c r="D2622" s="110">
        <v>32.6</v>
      </c>
      <c r="E2622" s="110">
        <v>50</v>
      </c>
      <c r="F2622" s="110">
        <v>43</v>
      </c>
      <c r="G2622" s="110">
        <v>8.1999999999999993</v>
      </c>
      <c r="H2622" s="110">
        <v>41.9</v>
      </c>
      <c r="I2622" s="110">
        <v>170</v>
      </c>
      <c r="J2622" s="110">
        <v>32.6</v>
      </c>
      <c r="K2622" s="110">
        <v>46.5</v>
      </c>
      <c r="L2622" s="110">
        <v>116</v>
      </c>
      <c r="M2622" s="110">
        <v>22.2</v>
      </c>
      <c r="N2622" s="110">
        <v>50</v>
      </c>
      <c r="O2622" s="110">
        <v>23</v>
      </c>
      <c r="P2622" s="110">
        <v>4.4000000000000004</v>
      </c>
      <c r="Q2622" s="110">
        <v>47.8</v>
      </c>
    </row>
    <row r="2623" spans="1:17" ht="38.25" x14ac:dyDescent="0.2">
      <c r="A2623" s="108" t="s">
        <v>3478</v>
      </c>
      <c r="B2623" s="110">
        <v>548</v>
      </c>
      <c r="C2623" s="110">
        <v>144</v>
      </c>
      <c r="D2623" s="110">
        <v>26.3</v>
      </c>
      <c r="E2623" s="110">
        <v>52.8</v>
      </c>
      <c r="F2623" s="110">
        <v>37</v>
      </c>
      <c r="G2623" s="110">
        <v>6.8</v>
      </c>
      <c r="H2623" s="110">
        <v>56.8</v>
      </c>
      <c r="I2623" s="110">
        <v>133</v>
      </c>
      <c r="J2623" s="110">
        <v>24.3</v>
      </c>
      <c r="K2623" s="110">
        <v>48.9</v>
      </c>
      <c r="L2623" s="110">
        <v>136</v>
      </c>
      <c r="M2623" s="110">
        <v>24.8</v>
      </c>
      <c r="N2623" s="110">
        <v>47.1</v>
      </c>
      <c r="O2623" s="110">
        <v>98</v>
      </c>
      <c r="P2623" s="110">
        <v>17.899999999999999</v>
      </c>
      <c r="Q2623" s="110">
        <v>57.1</v>
      </c>
    </row>
    <row r="2624" spans="1:17" ht="25.5" x14ac:dyDescent="0.2">
      <c r="A2624" s="108" t="s">
        <v>3479</v>
      </c>
      <c r="B2624" s="110">
        <v>339</v>
      </c>
      <c r="C2624" s="110">
        <v>53</v>
      </c>
      <c r="D2624" s="110">
        <v>15.6</v>
      </c>
      <c r="E2624" s="110">
        <v>54.7</v>
      </c>
      <c r="F2624" s="110">
        <v>32</v>
      </c>
      <c r="G2624" s="110">
        <v>9.4</v>
      </c>
      <c r="H2624" s="110">
        <v>56.3</v>
      </c>
      <c r="I2624" s="110">
        <v>72</v>
      </c>
      <c r="J2624" s="110">
        <v>21.2</v>
      </c>
      <c r="K2624" s="110">
        <v>44.4</v>
      </c>
      <c r="L2624" s="110">
        <v>102</v>
      </c>
      <c r="M2624" s="110">
        <v>30.1</v>
      </c>
      <c r="N2624" s="110">
        <v>51</v>
      </c>
      <c r="O2624" s="110">
        <v>80</v>
      </c>
      <c r="P2624" s="110">
        <v>23.6</v>
      </c>
      <c r="Q2624" s="110">
        <v>55</v>
      </c>
    </row>
    <row r="2625" spans="1:17" ht="25.5" x14ac:dyDescent="0.2">
      <c r="A2625" s="108" t="s">
        <v>3480</v>
      </c>
      <c r="B2625" s="109">
        <v>2849</v>
      </c>
      <c r="C2625" s="110">
        <v>417</v>
      </c>
      <c r="D2625" s="110">
        <v>14.6</v>
      </c>
      <c r="E2625" s="110">
        <v>49.4</v>
      </c>
      <c r="F2625" s="110">
        <v>263</v>
      </c>
      <c r="G2625" s="110">
        <v>9.1999999999999993</v>
      </c>
      <c r="H2625" s="110">
        <v>27</v>
      </c>
      <c r="I2625" s="109">
        <v>1314</v>
      </c>
      <c r="J2625" s="110">
        <v>46.1</v>
      </c>
      <c r="K2625" s="110">
        <v>16.600000000000001</v>
      </c>
      <c r="L2625" s="110">
        <v>575</v>
      </c>
      <c r="M2625" s="110">
        <v>20.2</v>
      </c>
      <c r="N2625" s="110">
        <v>26.6</v>
      </c>
      <c r="O2625" s="110">
        <v>280</v>
      </c>
      <c r="P2625" s="110">
        <v>9.8000000000000007</v>
      </c>
      <c r="Q2625" s="110">
        <v>63.2</v>
      </c>
    </row>
    <row r="2626" spans="1:17" ht="25.5" x14ac:dyDescent="0.2">
      <c r="A2626" s="108" t="s">
        <v>3481</v>
      </c>
      <c r="B2626" s="110">
        <v>61</v>
      </c>
      <c r="C2626" s="110">
        <v>11</v>
      </c>
      <c r="D2626" s="110">
        <v>18</v>
      </c>
      <c r="E2626" s="110">
        <v>45.5</v>
      </c>
      <c r="F2626" s="110">
        <v>3</v>
      </c>
      <c r="G2626" s="110">
        <v>4.9000000000000004</v>
      </c>
      <c r="H2626" s="110">
        <v>33.299999999999997</v>
      </c>
      <c r="I2626" s="110">
        <v>16</v>
      </c>
      <c r="J2626" s="110">
        <v>26.2</v>
      </c>
      <c r="K2626" s="110">
        <v>50</v>
      </c>
      <c r="L2626" s="110">
        <v>19</v>
      </c>
      <c r="M2626" s="110">
        <v>31.1</v>
      </c>
      <c r="N2626" s="110">
        <v>52.6</v>
      </c>
      <c r="O2626" s="110">
        <v>12</v>
      </c>
      <c r="P2626" s="110">
        <v>19.7</v>
      </c>
      <c r="Q2626" s="110">
        <v>50</v>
      </c>
    </row>
    <row r="2627" spans="1:17" ht="25.5" x14ac:dyDescent="0.2">
      <c r="A2627" s="108" t="s">
        <v>3482</v>
      </c>
      <c r="B2627" s="109">
        <v>15876</v>
      </c>
      <c r="C2627" s="109">
        <v>4778</v>
      </c>
      <c r="D2627" s="110">
        <v>30.1</v>
      </c>
      <c r="E2627" s="110">
        <v>50.2</v>
      </c>
      <c r="F2627" s="109">
        <v>1128</v>
      </c>
      <c r="G2627" s="110">
        <v>7.1</v>
      </c>
      <c r="H2627" s="110">
        <v>51.7</v>
      </c>
      <c r="I2627" s="109">
        <v>5046</v>
      </c>
      <c r="J2627" s="110">
        <v>31.8</v>
      </c>
      <c r="K2627" s="110">
        <v>51.3</v>
      </c>
      <c r="L2627" s="109">
        <v>3309</v>
      </c>
      <c r="M2627" s="110">
        <v>20.8</v>
      </c>
      <c r="N2627" s="110">
        <v>51.1</v>
      </c>
      <c r="O2627" s="109">
        <v>1615</v>
      </c>
      <c r="P2627" s="110">
        <v>10.199999999999999</v>
      </c>
      <c r="Q2627" s="110">
        <v>63.1</v>
      </c>
    </row>
    <row r="2628" spans="1:17" ht="38.25" x14ac:dyDescent="0.2">
      <c r="A2628" s="108" t="s">
        <v>3483</v>
      </c>
      <c r="B2628" s="109">
        <v>4317</v>
      </c>
      <c r="C2628" s="110">
        <v>989</v>
      </c>
      <c r="D2628" s="110">
        <v>22.9</v>
      </c>
      <c r="E2628" s="110">
        <v>48.6</v>
      </c>
      <c r="F2628" s="110">
        <v>357</v>
      </c>
      <c r="G2628" s="110">
        <v>8.3000000000000007</v>
      </c>
      <c r="H2628" s="110">
        <v>54.3</v>
      </c>
      <c r="I2628" s="110">
        <v>985</v>
      </c>
      <c r="J2628" s="110">
        <v>22.8</v>
      </c>
      <c r="K2628" s="110">
        <v>48.1</v>
      </c>
      <c r="L2628" s="109">
        <v>1052</v>
      </c>
      <c r="M2628" s="110">
        <v>24.4</v>
      </c>
      <c r="N2628" s="110">
        <v>53.5</v>
      </c>
      <c r="O2628" s="110">
        <v>934</v>
      </c>
      <c r="P2628" s="110">
        <v>21.6</v>
      </c>
      <c r="Q2628" s="110">
        <v>60</v>
      </c>
    </row>
    <row r="2629" spans="1:17" ht="38.25" x14ac:dyDescent="0.2">
      <c r="A2629" s="108" t="s">
        <v>3484</v>
      </c>
      <c r="B2629" s="109">
        <v>12773</v>
      </c>
      <c r="C2629" s="109">
        <v>3307</v>
      </c>
      <c r="D2629" s="110">
        <v>25.9</v>
      </c>
      <c r="E2629" s="110">
        <v>48.5</v>
      </c>
      <c r="F2629" s="109">
        <v>1254</v>
      </c>
      <c r="G2629" s="110">
        <v>9.8000000000000007</v>
      </c>
      <c r="H2629" s="110">
        <v>53.3</v>
      </c>
      <c r="I2629" s="109">
        <v>3978</v>
      </c>
      <c r="J2629" s="110">
        <v>31.1</v>
      </c>
      <c r="K2629" s="110">
        <v>48.9</v>
      </c>
      <c r="L2629" s="109">
        <v>2859</v>
      </c>
      <c r="M2629" s="110">
        <v>22.4</v>
      </c>
      <c r="N2629" s="110">
        <v>51.4</v>
      </c>
      <c r="O2629" s="109">
        <v>1375</v>
      </c>
      <c r="P2629" s="110">
        <v>10.8</v>
      </c>
      <c r="Q2629" s="110">
        <v>62.1</v>
      </c>
    </row>
    <row r="2630" spans="1:17" ht="25.5" x14ac:dyDescent="0.2">
      <c r="A2630" s="108" t="s">
        <v>3485</v>
      </c>
      <c r="B2630" s="109">
        <v>26911</v>
      </c>
      <c r="C2630" s="109">
        <v>8468</v>
      </c>
      <c r="D2630" s="110">
        <v>31.5</v>
      </c>
      <c r="E2630" s="110">
        <v>49.2</v>
      </c>
      <c r="F2630" s="109">
        <v>1650</v>
      </c>
      <c r="G2630" s="110">
        <v>6.1</v>
      </c>
      <c r="H2630" s="110">
        <v>47.9</v>
      </c>
      <c r="I2630" s="109">
        <v>8301</v>
      </c>
      <c r="J2630" s="110">
        <v>30.8</v>
      </c>
      <c r="K2630" s="110">
        <v>51</v>
      </c>
      <c r="L2630" s="109">
        <v>7012</v>
      </c>
      <c r="M2630" s="110">
        <v>26.1</v>
      </c>
      <c r="N2630" s="110">
        <v>49.3</v>
      </c>
      <c r="O2630" s="109">
        <v>1480</v>
      </c>
      <c r="P2630" s="110">
        <v>5.5</v>
      </c>
      <c r="Q2630" s="110">
        <v>52.7</v>
      </c>
    </row>
    <row r="2631" spans="1:17" ht="25.5" x14ac:dyDescent="0.2">
      <c r="A2631" s="108" t="s">
        <v>3486</v>
      </c>
      <c r="B2631" s="109">
        <v>3936</v>
      </c>
      <c r="C2631" s="110">
        <v>895</v>
      </c>
      <c r="D2631" s="110">
        <v>22.7</v>
      </c>
      <c r="E2631" s="110">
        <v>47.7</v>
      </c>
      <c r="F2631" s="110">
        <v>217</v>
      </c>
      <c r="G2631" s="110">
        <v>5.5</v>
      </c>
      <c r="H2631" s="110">
        <v>45.6</v>
      </c>
      <c r="I2631" s="110">
        <v>723</v>
      </c>
      <c r="J2631" s="110">
        <v>18.399999999999999</v>
      </c>
      <c r="K2631" s="110">
        <v>50.9</v>
      </c>
      <c r="L2631" s="109">
        <v>1529</v>
      </c>
      <c r="M2631" s="110">
        <v>38.799999999999997</v>
      </c>
      <c r="N2631" s="110">
        <v>48.8</v>
      </c>
      <c r="O2631" s="110">
        <v>572</v>
      </c>
      <c r="P2631" s="110">
        <v>14.5</v>
      </c>
      <c r="Q2631" s="110">
        <v>49.1</v>
      </c>
    </row>
    <row r="2632" spans="1:17" ht="25.5" x14ac:dyDescent="0.2">
      <c r="A2632" s="108" t="s">
        <v>3487</v>
      </c>
      <c r="B2632" s="110">
        <v>991</v>
      </c>
      <c r="C2632" s="110">
        <v>227</v>
      </c>
      <c r="D2632" s="110">
        <v>22.9</v>
      </c>
      <c r="E2632" s="110">
        <v>42.7</v>
      </c>
      <c r="F2632" s="110">
        <v>79</v>
      </c>
      <c r="G2632" s="110">
        <v>8</v>
      </c>
      <c r="H2632" s="110">
        <v>48.1</v>
      </c>
      <c r="I2632" s="110">
        <v>246</v>
      </c>
      <c r="J2632" s="110">
        <v>24.8</v>
      </c>
      <c r="K2632" s="110">
        <v>50.8</v>
      </c>
      <c r="L2632" s="110">
        <v>219</v>
      </c>
      <c r="M2632" s="110">
        <v>22.1</v>
      </c>
      <c r="N2632" s="110">
        <v>54.8</v>
      </c>
      <c r="O2632" s="110">
        <v>220</v>
      </c>
      <c r="P2632" s="110">
        <v>22.2</v>
      </c>
      <c r="Q2632" s="110">
        <v>58.2</v>
      </c>
    </row>
    <row r="2633" spans="1:17" ht="25.5" x14ac:dyDescent="0.2">
      <c r="A2633" s="108" t="s">
        <v>3488</v>
      </c>
      <c r="B2633" s="110">
        <v>86</v>
      </c>
      <c r="C2633" s="110">
        <v>26</v>
      </c>
      <c r="D2633" s="110">
        <v>30.2</v>
      </c>
      <c r="E2633" s="110">
        <v>30.8</v>
      </c>
      <c r="F2633" s="110">
        <v>3</v>
      </c>
      <c r="G2633" s="110">
        <v>3.5</v>
      </c>
      <c r="H2633" s="110">
        <v>0</v>
      </c>
      <c r="I2633" s="110">
        <v>22</v>
      </c>
      <c r="J2633" s="110">
        <v>25.6</v>
      </c>
      <c r="K2633" s="110">
        <v>50</v>
      </c>
      <c r="L2633" s="110">
        <v>23</v>
      </c>
      <c r="M2633" s="110">
        <v>26.7</v>
      </c>
      <c r="N2633" s="110">
        <v>56.5</v>
      </c>
      <c r="O2633" s="110">
        <v>12</v>
      </c>
      <c r="P2633" s="110">
        <v>14</v>
      </c>
      <c r="Q2633" s="110">
        <v>50</v>
      </c>
    </row>
    <row r="2634" spans="1:17" ht="25.5" x14ac:dyDescent="0.2">
      <c r="A2634" s="108" t="s">
        <v>3489</v>
      </c>
      <c r="B2634" s="110">
        <v>171</v>
      </c>
      <c r="C2634" s="110">
        <v>31</v>
      </c>
      <c r="D2634" s="110">
        <v>18.100000000000001</v>
      </c>
      <c r="E2634" s="110">
        <v>41.9</v>
      </c>
      <c r="F2634" s="110">
        <v>10</v>
      </c>
      <c r="G2634" s="110">
        <v>5.8</v>
      </c>
      <c r="H2634" s="110">
        <v>50</v>
      </c>
      <c r="I2634" s="110">
        <v>50</v>
      </c>
      <c r="J2634" s="110">
        <v>29.2</v>
      </c>
      <c r="K2634" s="110">
        <v>52</v>
      </c>
      <c r="L2634" s="110">
        <v>52</v>
      </c>
      <c r="M2634" s="110">
        <v>30.4</v>
      </c>
      <c r="N2634" s="110">
        <v>46.2</v>
      </c>
      <c r="O2634" s="110">
        <v>28</v>
      </c>
      <c r="P2634" s="110">
        <v>16.399999999999999</v>
      </c>
      <c r="Q2634" s="110">
        <v>53.6</v>
      </c>
    </row>
    <row r="2635" spans="1:17" ht="25.5" x14ac:dyDescent="0.2">
      <c r="A2635" s="108" t="s">
        <v>3490</v>
      </c>
      <c r="B2635" s="110">
        <v>711</v>
      </c>
      <c r="C2635" s="110">
        <v>186</v>
      </c>
      <c r="D2635" s="110">
        <v>26.2</v>
      </c>
      <c r="E2635" s="110">
        <v>49.5</v>
      </c>
      <c r="F2635" s="110">
        <v>48</v>
      </c>
      <c r="G2635" s="110">
        <v>6.8</v>
      </c>
      <c r="H2635" s="110">
        <v>52.1</v>
      </c>
      <c r="I2635" s="110">
        <v>166</v>
      </c>
      <c r="J2635" s="110">
        <v>23.3</v>
      </c>
      <c r="K2635" s="110">
        <v>49.4</v>
      </c>
      <c r="L2635" s="110">
        <v>164</v>
      </c>
      <c r="M2635" s="110">
        <v>23.1</v>
      </c>
      <c r="N2635" s="110">
        <v>52.4</v>
      </c>
      <c r="O2635" s="110">
        <v>147</v>
      </c>
      <c r="P2635" s="110">
        <v>20.7</v>
      </c>
      <c r="Q2635" s="110">
        <v>58.5</v>
      </c>
    </row>
    <row r="2636" spans="1:17" ht="25.5" x14ac:dyDescent="0.2">
      <c r="A2636" s="108" t="s">
        <v>3491</v>
      </c>
      <c r="B2636" s="110">
        <v>45</v>
      </c>
      <c r="C2636" s="110">
        <v>5</v>
      </c>
      <c r="D2636" s="110">
        <v>11.1</v>
      </c>
      <c r="E2636" s="110">
        <v>60</v>
      </c>
      <c r="F2636" s="110">
        <v>8</v>
      </c>
      <c r="G2636" s="110">
        <v>17.8</v>
      </c>
      <c r="H2636" s="110">
        <v>75</v>
      </c>
      <c r="I2636" s="110">
        <v>15</v>
      </c>
      <c r="J2636" s="110">
        <v>33.299999999999997</v>
      </c>
      <c r="K2636" s="110">
        <v>33.299999999999997</v>
      </c>
      <c r="L2636" s="110">
        <v>14</v>
      </c>
      <c r="M2636" s="110">
        <v>31.1</v>
      </c>
      <c r="N2636" s="110">
        <v>50</v>
      </c>
      <c r="O2636" s="110">
        <v>3</v>
      </c>
      <c r="P2636" s="110">
        <v>6.7</v>
      </c>
      <c r="Q2636" s="110">
        <v>66.7</v>
      </c>
    </row>
    <row r="2637" spans="1:17" ht="25.5" x14ac:dyDescent="0.2">
      <c r="A2637" s="108" t="s">
        <v>3492</v>
      </c>
      <c r="B2637" s="109">
        <v>1045</v>
      </c>
      <c r="C2637" s="110">
        <v>354</v>
      </c>
      <c r="D2637" s="110">
        <v>33.9</v>
      </c>
      <c r="E2637" s="110">
        <v>49.4</v>
      </c>
      <c r="F2637" s="110">
        <v>61</v>
      </c>
      <c r="G2637" s="110">
        <v>5.8</v>
      </c>
      <c r="H2637" s="110">
        <v>45.9</v>
      </c>
      <c r="I2637" s="110">
        <v>400</v>
      </c>
      <c r="J2637" s="110">
        <v>38.299999999999997</v>
      </c>
      <c r="K2637" s="110">
        <v>47.3</v>
      </c>
      <c r="L2637" s="110">
        <v>181</v>
      </c>
      <c r="M2637" s="110">
        <v>17.3</v>
      </c>
      <c r="N2637" s="110">
        <v>49.7</v>
      </c>
      <c r="O2637" s="110">
        <v>49</v>
      </c>
      <c r="P2637" s="110">
        <v>4.7</v>
      </c>
      <c r="Q2637" s="110">
        <v>46.9</v>
      </c>
    </row>
    <row r="2638" spans="1:17" ht="25.5" x14ac:dyDescent="0.2">
      <c r="A2638" s="108" t="s">
        <v>3493</v>
      </c>
      <c r="B2638" s="109">
        <v>37076</v>
      </c>
      <c r="C2638" s="109">
        <v>11183</v>
      </c>
      <c r="D2638" s="110">
        <v>30.2</v>
      </c>
      <c r="E2638" s="110">
        <v>49</v>
      </c>
      <c r="F2638" s="109">
        <v>2461</v>
      </c>
      <c r="G2638" s="110">
        <v>6.6</v>
      </c>
      <c r="H2638" s="110">
        <v>49.7</v>
      </c>
      <c r="I2638" s="109">
        <v>13785</v>
      </c>
      <c r="J2638" s="110">
        <v>37.200000000000003</v>
      </c>
      <c r="K2638" s="110">
        <v>51.9</v>
      </c>
      <c r="L2638" s="109">
        <v>7122</v>
      </c>
      <c r="M2638" s="110">
        <v>19.2</v>
      </c>
      <c r="N2638" s="110">
        <v>51.1</v>
      </c>
      <c r="O2638" s="109">
        <v>2525</v>
      </c>
      <c r="P2638" s="110">
        <v>6.8</v>
      </c>
      <c r="Q2638" s="110">
        <v>58.6</v>
      </c>
    </row>
    <row r="2639" spans="1:17" ht="25.5" x14ac:dyDescent="0.2">
      <c r="A2639" s="108" t="s">
        <v>3494</v>
      </c>
      <c r="B2639" s="110">
        <v>191</v>
      </c>
      <c r="C2639" s="110">
        <v>45</v>
      </c>
      <c r="D2639" s="110">
        <v>23.6</v>
      </c>
      <c r="E2639" s="110">
        <v>57.8</v>
      </c>
      <c r="F2639" s="110">
        <v>6</v>
      </c>
      <c r="G2639" s="110">
        <v>3.1</v>
      </c>
      <c r="H2639" s="110">
        <v>33.299999999999997</v>
      </c>
      <c r="I2639" s="110">
        <v>40</v>
      </c>
      <c r="J2639" s="110">
        <v>20.9</v>
      </c>
      <c r="K2639" s="110">
        <v>62.5</v>
      </c>
      <c r="L2639" s="110">
        <v>53</v>
      </c>
      <c r="M2639" s="110">
        <v>27.7</v>
      </c>
      <c r="N2639" s="110">
        <v>43.4</v>
      </c>
      <c r="O2639" s="110">
        <v>47</v>
      </c>
      <c r="P2639" s="110">
        <v>24.6</v>
      </c>
      <c r="Q2639" s="110">
        <v>57.4</v>
      </c>
    </row>
    <row r="2640" spans="1:17" ht="25.5" x14ac:dyDescent="0.2">
      <c r="A2640" s="108" t="s">
        <v>3495</v>
      </c>
      <c r="B2640" s="109">
        <v>1137</v>
      </c>
      <c r="C2640" s="110">
        <v>269</v>
      </c>
      <c r="D2640" s="110">
        <v>23.7</v>
      </c>
      <c r="E2640" s="110">
        <v>47.6</v>
      </c>
      <c r="F2640" s="110">
        <v>78</v>
      </c>
      <c r="G2640" s="110">
        <v>6.9</v>
      </c>
      <c r="H2640" s="110">
        <v>39.700000000000003</v>
      </c>
      <c r="I2640" s="110">
        <v>272</v>
      </c>
      <c r="J2640" s="110">
        <v>23.9</v>
      </c>
      <c r="K2640" s="110">
        <v>51.8</v>
      </c>
      <c r="L2640" s="110">
        <v>297</v>
      </c>
      <c r="M2640" s="110">
        <v>26.1</v>
      </c>
      <c r="N2640" s="110">
        <v>47.1</v>
      </c>
      <c r="O2640" s="110">
        <v>221</v>
      </c>
      <c r="P2640" s="110">
        <v>19.399999999999999</v>
      </c>
      <c r="Q2640" s="110">
        <v>62</v>
      </c>
    </row>
    <row r="2641" spans="1:17" ht="25.5" x14ac:dyDescent="0.2">
      <c r="A2641" s="108" t="s">
        <v>3496</v>
      </c>
      <c r="B2641" s="110">
        <v>176</v>
      </c>
      <c r="C2641" s="110">
        <v>48</v>
      </c>
      <c r="D2641" s="110">
        <v>27.3</v>
      </c>
      <c r="E2641" s="110">
        <v>43.8</v>
      </c>
      <c r="F2641" s="110">
        <v>14</v>
      </c>
      <c r="G2641" s="110">
        <v>8</v>
      </c>
      <c r="H2641" s="110">
        <v>50</v>
      </c>
      <c r="I2641" s="110">
        <v>46</v>
      </c>
      <c r="J2641" s="110">
        <v>26.1</v>
      </c>
      <c r="K2641" s="110">
        <v>47.8</v>
      </c>
      <c r="L2641" s="110">
        <v>51</v>
      </c>
      <c r="M2641" s="110">
        <v>29</v>
      </c>
      <c r="N2641" s="110">
        <v>47.1</v>
      </c>
      <c r="O2641" s="110">
        <v>17</v>
      </c>
      <c r="P2641" s="110">
        <v>9.6999999999999993</v>
      </c>
      <c r="Q2641" s="110">
        <v>52.9</v>
      </c>
    </row>
    <row r="2642" spans="1:17" ht="25.5" x14ac:dyDescent="0.2">
      <c r="A2642" s="108" t="s">
        <v>3497</v>
      </c>
      <c r="B2642" s="109">
        <v>25043</v>
      </c>
      <c r="C2642" s="109">
        <v>5408</v>
      </c>
      <c r="D2642" s="110">
        <v>21.6</v>
      </c>
      <c r="E2642" s="110">
        <v>49</v>
      </c>
      <c r="F2642" s="109">
        <v>1780</v>
      </c>
      <c r="G2642" s="110">
        <v>7.1</v>
      </c>
      <c r="H2642" s="110">
        <v>49.9</v>
      </c>
      <c r="I2642" s="109">
        <v>5461</v>
      </c>
      <c r="J2642" s="110">
        <v>21.8</v>
      </c>
      <c r="K2642" s="110">
        <v>51.3</v>
      </c>
      <c r="L2642" s="109">
        <v>8791</v>
      </c>
      <c r="M2642" s="110">
        <v>35.1</v>
      </c>
      <c r="N2642" s="110">
        <v>53.6</v>
      </c>
      <c r="O2642" s="109">
        <v>3603</v>
      </c>
      <c r="P2642" s="110">
        <v>14.4</v>
      </c>
      <c r="Q2642" s="110">
        <v>55.6</v>
      </c>
    </row>
    <row r="2643" spans="1:17" ht="25.5" x14ac:dyDescent="0.2">
      <c r="A2643" s="108" t="s">
        <v>3498</v>
      </c>
      <c r="B2643" s="109">
        <v>7307</v>
      </c>
      <c r="C2643" s="109">
        <v>1977</v>
      </c>
      <c r="D2643" s="110">
        <v>27.1</v>
      </c>
      <c r="E2643" s="110">
        <v>49.6</v>
      </c>
      <c r="F2643" s="110">
        <v>418</v>
      </c>
      <c r="G2643" s="110">
        <v>5.7</v>
      </c>
      <c r="H2643" s="110">
        <v>47.8</v>
      </c>
      <c r="I2643" s="109">
        <v>1224</v>
      </c>
      <c r="J2643" s="110">
        <v>16.8</v>
      </c>
      <c r="K2643" s="110">
        <v>51.3</v>
      </c>
      <c r="L2643" s="109">
        <v>2776</v>
      </c>
      <c r="M2643" s="110">
        <v>38</v>
      </c>
      <c r="N2643" s="110">
        <v>50.3</v>
      </c>
      <c r="O2643" s="110">
        <v>912</v>
      </c>
      <c r="P2643" s="110">
        <v>12.5</v>
      </c>
      <c r="Q2643" s="110">
        <v>53</v>
      </c>
    </row>
    <row r="2644" spans="1:17" ht="25.5" x14ac:dyDescent="0.2">
      <c r="A2644" s="108" t="s">
        <v>3499</v>
      </c>
      <c r="B2644" s="109">
        <v>1887</v>
      </c>
      <c r="C2644" s="110">
        <v>347</v>
      </c>
      <c r="D2644" s="110">
        <v>18.399999999999999</v>
      </c>
      <c r="E2644" s="110">
        <v>47.6</v>
      </c>
      <c r="F2644" s="110">
        <v>129</v>
      </c>
      <c r="G2644" s="110">
        <v>6.8</v>
      </c>
      <c r="H2644" s="110">
        <v>51.2</v>
      </c>
      <c r="I2644" s="110">
        <v>328</v>
      </c>
      <c r="J2644" s="110">
        <v>17.399999999999999</v>
      </c>
      <c r="K2644" s="110">
        <v>48.2</v>
      </c>
      <c r="L2644" s="110">
        <v>540</v>
      </c>
      <c r="M2644" s="110">
        <v>28.6</v>
      </c>
      <c r="N2644" s="110">
        <v>46.7</v>
      </c>
      <c r="O2644" s="110">
        <v>543</v>
      </c>
      <c r="P2644" s="110">
        <v>28.8</v>
      </c>
      <c r="Q2644" s="110">
        <v>49.4</v>
      </c>
    </row>
    <row r="2645" spans="1:17" ht="38.25" x14ac:dyDescent="0.2">
      <c r="A2645" s="108" t="s">
        <v>3500</v>
      </c>
      <c r="B2645" s="110">
        <v>256</v>
      </c>
      <c r="C2645" s="110">
        <v>70</v>
      </c>
      <c r="D2645" s="110">
        <v>27.3</v>
      </c>
      <c r="E2645" s="110">
        <v>52.9</v>
      </c>
      <c r="F2645" s="110">
        <v>18</v>
      </c>
      <c r="G2645" s="110">
        <v>7</v>
      </c>
      <c r="H2645" s="110">
        <v>66.7</v>
      </c>
      <c r="I2645" s="110">
        <v>50</v>
      </c>
      <c r="J2645" s="110">
        <v>19.5</v>
      </c>
      <c r="K2645" s="110">
        <v>46</v>
      </c>
      <c r="L2645" s="110">
        <v>87</v>
      </c>
      <c r="M2645" s="110">
        <v>34</v>
      </c>
      <c r="N2645" s="110">
        <v>50.6</v>
      </c>
      <c r="O2645" s="110">
        <v>31</v>
      </c>
      <c r="P2645" s="110">
        <v>12.1</v>
      </c>
      <c r="Q2645" s="110">
        <v>41.9</v>
      </c>
    </row>
    <row r="2646" spans="1:17" ht="25.5" x14ac:dyDescent="0.2">
      <c r="A2646" s="108" t="s">
        <v>3501</v>
      </c>
      <c r="B2646" s="110">
        <v>837</v>
      </c>
      <c r="C2646" s="110">
        <v>207</v>
      </c>
      <c r="D2646" s="110">
        <v>24.7</v>
      </c>
      <c r="E2646" s="110">
        <v>48.8</v>
      </c>
      <c r="F2646" s="110">
        <v>76</v>
      </c>
      <c r="G2646" s="110">
        <v>9.1</v>
      </c>
      <c r="H2646" s="110">
        <v>44.7</v>
      </c>
      <c r="I2646" s="110">
        <v>263</v>
      </c>
      <c r="J2646" s="110">
        <v>31.4</v>
      </c>
      <c r="K2646" s="110">
        <v>46.4</v>
      </c>
      <c r="L2646" s="110">
        <v>173</v>
      </c>
      <c r="M2646" s="110">
        <v>20.7</v>
      </c>
      <c r="N2646" s="110">
        <v>50.3</v>
      </c>
      <c r="O2646" s="110">
        <v>118</v>
      </c>
      <c r="P2646" s="110">
        <v>14.1</v>
      </c>
      <c r="Q2646" s="110">
        <v>55.1</v>
      </c>
    </row>
    <row r="2647" spans="1:17" ht="25.5" x14ac:dyDescent="0.2">
      <c r="A2647" s="108" t="s">
        <v>3502</v>
      </c>
      <c r="B2647" s="110">
        <v>289</v>
      </c>
      <c r="C2647" s="110">
        <v>57</v>
      </c>
      <c r="D2647" s="110">
        <v>19.7</v>
      </c>
      <c r="E2647" s="110">
        <v>49.1</v>
      </c>
      <c r="F2647" s="110">
        <v>18</v>
      </c>
      <c r="G2647" s="110">
        <v>6.2</v>
      </c>
      <c r="H2647" s="110">
        <v>50</v>
      </c>
      <c r="I2647" s="110">
        <v>39</v>
      </c>
      <c r="J2647" s="110">
        <v>13.5</v>
      </c>
      <c r="K2647" s="110">
        <v>46.2</v>
      </c>
      <c r="L2647" s="110">
        <v>100</v>
      </c>
      <c r="M2647" s="110">
        <v>34.6</v>
      </c>
      <c r="N2647" s="110">
        <v>54</v>
      </c>
      <c r="O2647" s="110">
        <v>75</v>
      </c>
      <c r="P2647" s="110">
        <v>26</v>
      </c>
      <c r="Q2647" s="110">
        <v>56</v>
      </c>
    </row>
    <row r="2648" spans="1:17" ht="25.5" x14ac:dyDescent="0.2">
      <c r="A2648" s="108" t="s">
        <v>3503</v>
      </c>
      <c r="B2648" s="109">
        <v>2153</v>
      </c>
      <c r="C2648" s="110">
        <v>501</v>
      </c>
      <c r="D2648" s="110">
        <v>23.3</v>
      </c>
      <c r="E2648" s="110">
        <v>50.9</v>
      </c>
      <c r="F2648" s="110">
        <v>151</v>
      </c>
      <c r="G2648" s="110">
        <v>7</v>
      </c>
      <c r="H2648" s="110">
        <v>50.3</v>
      </c>
      <c r="I2648" s="110">
        <v>456</v>
      </c>
      <c r="J2648" s="110">
        <v>21.2</v>
      </c>
      <c r="K2648" s="110">
        <v>51.1</v>
      </c>
      <c r="L2648" s="110">
        <v>466</v>
      </c>
      <c r="M2648" s="110">
        <v>21.6</v>
      </c>
      <c r="N2648" s="110">
        <v>50.4</v>
      </c>
      <c r="O2648" s="110">
        <v>579</v>
      </c>
      <c r="P2648" s="110">
        <v>26.9</v>
      </c>
      <c r="Q2648" s="110">
        <v>59.2</v>
      </c>
    </row>
    <row r="2649" spans="1:17" ht="25.5" x14ac:dyDescent="0.2">
      <c r="A2649" s="108" t="s">
        <v>3504</v>
      </c>
      <c r="B2649" s="109">
        <v>3599</v>
      </c>
      <c r="C2649" s="110">
        <v>921</v>
      </c>
      <c r="D2649" s="110">
        <v>25.6</v>
      </c>
      <c r="E2649" s="110">
        <v>46.8</v>
      </c>
      <c r="F2649" s="110">
        <v>235</v>
      </c>
      <c r="G2649" s="110">
        <v>6.5</v>
      </c>
      <c r="H2649" s="110">
        <v>49.4</v>
      </c>
      <c r="I2649" s="110">
        <v>761</v>
      </c>
      <c r="J2649" s="110">
        <v>21.1</v>
      </c>
      <c r="K2649" s="110">
        <v>50.7</v>
      </c>
      <c r="L2649" s="110">
        <v>985</v>
      </c>
      <c r="M2649" s="110">
        <v>27.4</v>
      </c>
      <c r="N2649" s="110">
        <v>52.5</v>
      </c>
      <c r="O2649" s="110">
        <v>697</v>
      </c>
      <c r="P2649" s="110">
        <v>19.399999999999999</v>
      </c>
      <c r="Q2649" s="110">
        <v>63.4</v>
      </c>
    </row>
    <row r="2650" spans="1:17" ht="25.5" x14ac:dyDescent="0.2">
      <c r="A2650" s="108" t="s">
        <v>3505</v>
      </c>
      <c r="B2650" s="110">
        <v>195</v>
      </c>
      <c r="C2650" s="110">
        <v>45</v>
      </c>
      <c r="D2650" s="110">
        <v>23.1</v>
      </c>
      <c r="E2650" s="110">
        <v>46.7</v>
      </c>
      <c r="F2650" s="110">
        <v>6</v>
      </c>
      <c r="G2650" s="110">
        <v>3.1</v>
      </c>
      <c r="H2650" s="110">
        <v>33.299999999999997</v>
      </c>
      <c r="I2650" s="110">
        <v>50</v>
      </c>
      <c r="J2650" s="110">
        <v>25.6</v>
      </c>
      <c r="K2650" s="110">
        <v>46</v>
      </c>
      <c r="L2650" s="110">
        <v>66</v>
      </c>
      <c r="M2650" s="110">
        <v>33.799999999999997</v>
      </c>
      <c r="N2650" s="110">
        <v>43.9</v>
      </c>
      <c r="O2650" s="110">
        <v>28</v>
      </c>
      <c r="P2650" s="110">
        <v>14.4</v>
      </c>
      <c r="Q2650" s="110">
        <v>64.3</v>
      </c>
    </row>
    <row r="2651" spans="1:17" ht="25.5" x14ac:dyDescent="0.2">
      <c r="A2651" s="108" t="s">
        <v>3506</v>
      </c>
      <c r="B2651" s="110">
        <v>96</v>
      </c>
      <c r="C2651" s="110">
        <v>32</v>
      </c>
      <c r="D2651" s="110">
        <v>33.299999999999997</v>
      </c>
      <c r="E2651" s="110">
        <v>62.5</v>
      </c>
      <c r="F2651" s="110">
        <v>6</v>
      </c>
      <c r="G2651" s="110">
        <v>6.3</v>
      </c>
      <c r="H2651" s="110">
        <v>50</v>
      </c>
      <c r="I2651" s="110">
        <v>21</v>
      </c>
      <c r="J2651" s="110">
        <v>21.9</v>
      </c>
      <c r="K2651" s="110">
        <v>38.1</v>
      </c>
      <c r="L2651" s="110">
        <v>24</v>
      </c>
      <c r="M2651" s="110">
        <v>25</v>
      </c>
      <c r="N2651" s="110">
        <v>50</v>
      </c>
      <c r="O2651" s="110">
        <v>13</v>
      </c>
      <c r="P2651" s="110">
        <v>13.5</v>
      </c>
      <c r="Q2651" s="110">
        <v>46.2</v>
      </c>
    </row>
    <row r="2652" spans="1:17" ht="25.5" x14ac:dyDescent="0.2">
      <c r="A2652" s="108" t="s">
        <v>3507</v>
      </c>
      <c r="B2652" s="110">
        <v>446</v>
      </c>
      <c r="C2652" s="110">
        <v>80</v>
      </c>
      <c r="D2652" s="110">
        <v>17.899999999999999</v>
      </c>
      <c r="E2652" s="110">
        <v>40</v>
      </c>
      <c r="F2652" s="110">
        <v>24</v>
      </c>
      <c r="G2652" s="110">
        <v>5.4</v>
      </c>
      <c r="H2652" s="110">
        <v>45.8</v>
      </c>
      <c r="I2652" s="110">
        <v>100</v>
      </c>
      <c r="J2652" s="110">
        <v>22.4</v>
      </c>
      <c r="K2652" s="110">
        <v>47</v>
      </c>
      <c r="L2652" s="110">
        <v>154</v>
      </c>
      <c r="M2652" s="110">
        <v>34.5</v>
      </c>
      <c r="N2652" s="110">
        <v>46.1</v>
      </c>
      <c r="O2652" s="110">
        <v>88</v>
      </c>
      <c r="P2652" s="110">
        <v>19.7</v>
      </c>
      <c r="Q2652" s="110">
        <v>44.3</v>
      </c>
    </row>
    <row r="2653" spans="1:17" ht="25.5" x14ac:dyDescent="0.2">
      <c r="A2653" s="108" t="s">
        <v>3508</v>
      </c>
      <c r="B2653" s="110">
        <v>25</v>
      </c>
      <c r="C2653" s="110">
        <v>7</v>
      </c>
      <c r="D2653" s="110">
        <v>28</v>
      </c>
      <c r="E2653" s="110">
        <v>42.9</v>
      </c>
      <c r="F2653" s="110">
        <v>1</v>
      </c>
      <c r="G2653" s="110">
        <v>4</v>
      </c>
      <c r="H2653" s="110">
        <v>0</v>
      </c>
      <c r="I2653" s="110">
        <v>5</v>
      </c>
      <c r="J2653" s="110">
        <v>20</v>
      </c>
      <c r="K2653" s="110">
        <v>60</v>
      </c>
      <c r="L2653" s="110">
        <v>8</v>
      </c>
      <c r="M2653" s="110">
        <v>32</v>
      </c>
      <c r="N2653" s="110">
        <v>50</v>
      </c>
      <c r="O2653" s="110">
        <v>4</v>
      </c>
      <c r="P2653" s="110">
        <v>16</v>
      </c>
      <c r="Q2653" s="110">
        <v>50</v>
      </c>
    </row>
    <row r="2654" spans="1:17" ht="38.25" x14ac:dyDescent="0.2">
      <c r="A2654" s="108" t="s">
        <v>3509</v>
      </c>
      <c r="B2654" s="110">
        <v>187</v>
      </c>
      <c r="C2654" s="110">
        <v>63</v>
      </c>
      <c r="D2654" s="110">
        <v>33.700000000000003</v>
      </c>
      <c r="E2654" s="110">
        <v>46</v>
      </c>
      <c r="F2654" s="110">
        <v>9</v>
      </c>
      <c r="G2654" s="110">
        <v>4.8</v>
      </c>
      <c r="H2654" s="110">
        <v>77.8</v>
      </c>
      <c r="I2654" s="110">
        <v>44</v>
      </c>
      <c r="J2654" s="110">
        <v>23.5</v>
      </c>
      <c r="K2654" s="110">
        <v>43.2</v>
      </c>
      <c r="L2654" s="110">
        <v>44</v>
      </c>
      <c r="M2654" s="110">
        <v>23.5</v>
      </c>
      <c r="N2654" s="110">
        <v>50</v>
      </c>
      <c r="O2654" s="110">
        <v>27</v>
      </c>
      <c r="P2654" s="110">
        <v>14.4</v>
      </c>
      <c r="Q2654" s="110">
        <v>48.1</v>
      </c>
    </row>
    <row r="2655" spans="1:17" ht="38.25" x14ac:dyDescent="0.2">
      <c r="A2655" s="108" t="s">
        <v>3510</v>
      </c>
      <c r="B2655" s="109">
        <v>20160</v>
      </c>
      <c r="C2655" s="109">
        <v>4792</v>
      </c>
      <c r="D2655" s="110">
        <v>23.8</v>
      </c>
      <c r="E2655" s="110">
        <v>48.4</v>
      </c>
      <c r="F2655" s="109">
        <v>1686</v>
      </c>
      <c r="G2655" s="110">
        <v>8.4</v>
      </c>
      <c r="H2655" s="110">
        <v>48.3</v>
      </c>
      <c r="I2655" s="109">
        <v>5805</v>
      </c>
      <c r="J2655" s="110">
        <v>28.8</v>
      </c>
      <c r="K2655" s="110">
        <v>49.8</v>
      </c>
      <c r="L2655" s="109">
        <v>5450</v>
      </c>
      <c r="M2655" s="110">
        <v>27</v>
      </c>
      <c r="N2655" s="110">
        <v>51.4</v>
      </c>
      <c r="O2655" s="109">
        <v>2427</v>
      </c>
      <c r="P2655" s="110">
        <v>12</v>
      </c>
      <c r="Q2655" s="110">
        <v>58.4</v>
      </c>
    </row>
    <row r="2656" spans="1:17" ht="25.5" x14ac:dyDescent="0.2">
      <c r="A2656" s="108" t="s">
        <v>3511</v>
      </c>
      <c r="B2656" s="109">
        <v>1167</v>
      </c>
      <c r="C2656" s="110">
        <v>265</v>
      </c>
      <c r="D2656" s="110">
        <v>22.7</v>
      </c>
      <c r="E2656" s="110">
        <v>46.4</v>
      </c>
      <c r="F2656" s="110">
        <v>83</v>
      </c>
      <c r="G2656" s="110">
        <v>7.1</v>
      </c>
      <c r="H2656" s="110">
        <v>53</v>
      </c>
      <c r="I2656" s="110">
        <v>294</v>
      </c>
      <c r="J2656" s="110">
        <v>25.2</v>
      </c>
      <c r="K2656" s="110">
        <v>44.6</v>
      </c>
      <c r="L2656" s="110">
        <v>304</v>
      </c>
      <c r="M2656" s="110">
        <v>26</v>
      </c>
      <c r="N2656" s="110">
        <v>52.6</v>
      </c>
      <c r="O2656" s="110">
        <v>221</v>
      </c>
      <c r="P2656" s="110">
        <v>18.899999999999999</v>
      </c>
      <c r="Q2656" s="110">
        <v>62.9</v>
      </c>
    </row>
    <row r="2657" spans="1:17" ht="38.25" x14ac:dyDescent="0.2">
      <c r="A2657" s="108" t="s">
        <v>3512</v>
      </c>
      <c r="B2657" s="109">
        <v>1330</v>
      </c>
      <c r="C2657" s="110">
        <v>283</v>
      </c>
      <c r="D2657" s="110">
        <v>21.3</v>
      </c>
      <c r="E2657" s="110">
        <v>48.1</v>
      </c>
      <c r="F2657" s="110">
        <v>69</v>
      </c>
      <c r="G2657" s="110">
        <v>5.2</v>
      </c>
      <c r="H2657" s="110">
        <v>55.1</v>
      </c>
      <c r="I2657" s="110">
        <v>285</v>
      </c>
      <c r="J2657" s="110">
        <v>21.4</v>
      </c>
      <c r="K2657" s="110">
        <v>50.2</v>
      </c>
      <c r="L2657" s="110">
        <v>307</v>
      </c>
      <c r="M2657" s="110">
        <v>23.1</v>
      </c>
      <c r="N2657" s="110">
        <v>54.4</v>
      </c>
      <c r="O2657" s="110">
        <v>386</v>
      </c>
      <c r="P2657" s="110">
        <v>29</v>
      </c>
      <c r="Q2657" s="110">
        <v>59.8</v>
      </c>
    </row>
    <row r="2658" spans="1:17" ht="25.5" x14ac:dyDescent="0.2">
      <c r="A2658" s="108" t="s">
        <v>3513</v>
      </c>
      <c r="B2658" s="110">
        <v>85</v>
      </c>
      <c r="C2658" s="110">
        <v>19</v>
      </c>
      <c r="D2658" s="110">
        <v>22.4</v>
      </c>
      <c r="E2658" s="110">
        <v>36.799999999999997</v>
      </c>
      <c r="F2658" s="110">
        <v>6</v>
      </c>
      <c r="G2658" s="110">
        <v>7.1</v>
      </c>
      <c r="H2658" s="110">
        <v>16.7</v>
      </c>
      <c r="I2658" s="110">
        <v>18</v>
      </c>
      <c r="J2658" s="110">
        <v>21.2</v>
      </c>
      <c r="K2658" s="110">
        <v>55.6</v>
      </c>
      <c r="L2658" s="110">
        <v>21</v>
      </c>
      <c r="M2658" s="110">
        <v>24.7</v>
      </c>
      <c r="N2658" s="110">
        <v>52.4</v>
      </c>
      <c r="O2658" s="110">
        <v>21</v>
      </c>
      <c r="P2658" s="110">
        <v>24.7</v>
      </c>
      <c r="Q2658" s="110">
        <v>66.7</v>
      </c>
    </row>
    <row r="2659" spans="1:17" ht="38.25" x14ac:dyDescent="0.2">
      <c r="A2659" s="108" t="s">
        <v>3514</v>
      </c>
      <c r="B2659" s="109">
        <v>6412</v>
      </c>
      <c r="C2659" s="109">
        <v>1278</v>
      </c>
      <c r="D2659" s="110">
        <v>19.899999999999999</v>
      </c>
      <c r="E2659" s="110">
        <v>48.2</v>
      </c>
      <c r="F2659" s="110">
        <v>549</v>
      </c>
      <c r="G2659" s="110">
        <v>8.6</v>
      </c>
      <c r="H2659" s="110">
        <v>47.4</v>
      </c>
      <c r="I2659" s="109">
        <v>1701</v>
      </c>
      <c r="J2659" s="110">
        <v>26.5</v>
      </c>
      <c r="K2659" s="110">
        <v>47</v>
      </c>
      <c r="L2659" s="109">
        <v>1826</v>
      </c>
      <c r="M2659" s="110">
        <v>28.5</v>
      </c>
      <c r="N2659" s="110">
        <v>53.3</v>
      </c>
      <c r="O2659" s="109">
        <v>1058</v>
      </c>
      <c r="P2659" s="110">
        <v>16.5</v>
      </c>
      <c r="Q2659" s="110">
        <v>59.6</v>
      </c>
    </row>
    <row r="2660" spans="1:17" ht="25.5" x14ac:dyDescent="0.2">
      <c r="A2660" s="108" t="s">
        <v>3515</v>
      </c>
      <c r="B2660" s="109">
        <v>1669</v>
      </c>
      <c r="C2660" s="110">
        <v>218</v>
      </c>
      <c r="D2660" s="110">
        <v>13.1</v>
      </c>
      <c r="E2660" s="110">
        <v>47.7</v>
      </c>
      <c r="F2660" s="110">
        <v>87</v>
      </c>
      <c r="G2660" s="110">
        <v>5.2</v>
      </c>
      <c r="H2660" s="110">
        <v>54</v>
      </c>
      <c r="I2660" s="110">
        <v>431</v>
      </c>
      <c r="J2660" s="110">
        <v>25.8</v>
      </c>
      <c r="K2660" s="110">
        <v>45.5</v>
      </c>
      <c r="L2660" s="110">
        <v>431</v>
      </c>
      <c r="M2660" s="110">
        <v>25.8</v>
      </c>
      <c r="N2660" s="110">
        <v>47.3</v>
      </c>
      <c r="O2660" s="110">
        <v>502</v>
      </c>
      <c r="P2660" s="110">
        <v>30.1</v>
      </c>
      <c r="Q2660" s="110">
        <v>68.3</v>
      </c>
    </row>
    <row r="2661" spans="1:17" ht="38.25" x14ac:dyDescent="0.2">
      <c r="A2661" s="108" t="s">
        <v>3516</v>
      </c>
      <c r="B2661" s="109">
        <v>2479</v>
      </c>
      <c r="C2661" s="110">
        <v>591</v>
      </c>
      <c r="D2661" s="110">
        <v>23.8</v>
      </c>
      <c r="E2661" s="110">
        <v>46.4</v>
      </c>
      <c r="F2661" s="110">
        <v>206</v>
      </c>
      <c r="G2661" s="110">
        <v>8.3000000000000007</v>
      </c>
      <c r="H2661" s="110">
        <v>42.7</v>
      </c>
      <c r="I2661" s="110">
        <v>599</v>
      </c>
      <c r="J2661" s="110">
        <v>24.2</v>
      </c>
      <c r="K2661" s="110">
        <v>52.6</v>
      </c>
      <c r="L2661" s="110">
        <v>613</v>
      </c>
      <c r="M2661" s="110">
        <v>24.7</v>
      </c>
      <c r="N2661" s="110">
        <v>50.6</v>
      </c>
      <c r="O2661" s="110">
        <v>470</v>
      </c>
      <c r="P2661" s="110">
        <v>19</v>
      </c>
      <c r="Q2661" s="110">
        <v>60</v>
      </c>
    </row>
    <row r="2662" spans="1:17" ht="25.5" x14ac:dyDescent="0.2">
      <c r="A2662" s="108" t="s">
        <v>3517</v>
      </c>
      <c r="B2662" s="109">
        <v>2152</v>
      </c>
      <c r="C2662" s="110">
        <v>484</v>
      </c>
      <c r="D2662" s="110">
        <v>22.5</v>
      </c>
      <c r="E2662" s="110">
        <v>47.3</v>
      </c>
      <c r="F2662" s="110">
        <v>131</v>
      </c>
      <c r="G2662" s="110">
        <v>6.1</v>
      </c>
      <c r="H2662" s="110">
        <v>53.4</v>
      </c>
      <c r="I2662" s="110">
        <v>417</v>
      </c>
      <c r="J2662" s="110">
        <v>19.399999999999999</v>
      </c>
      <c r="K2662" s="110">
        <v>50.6</v>
      </c>
      <c r="L2662" s="110">
        <v>553</v>
      </c>
      <c r="M2662" s="110">
        <v>25.7</v>
      </c>
      <c r="N2662" s="110">
        <v>49.7</v>
      </c>
      <c r="O2662" s="110">
        <v>567</v>
      </c>
      <c r="P2662" s="110">
        <v>26.3</v>
      </c>
      <c r="Q2662" s="110">
        <v>60.5</v>
      </c>
    </row>
    <row r="2663" spans="1:17" ht="25.5" x14ac:dyDescent="0.2">
      <c r="A2663" s="108" t="s">
        <v>3518</v>
      </c>
      <c r="B2663" s="110">
        <v>107</v>
      </c>
      <c r="C2663" s="110">
        <v>32</v>
      </c>
      <c r="D2663" s="110">
        <v>29.9</v>
      </c>
      <c r="E2663" s="110">
        <v>40.6</v>
      </c>
      <c r="F2663" s="110">
        <v>7</v>
      </c>
      <c r="G2663" s="110">
        <v>6.5</v>
      </c>
      <c r="H2663" s="110">
        <v>57.1</v>
      </c>
      <c r="I2663" s="110">
        <v>31</v>
      </c>
      <c r="J2663" s="110">
        <v>29</v>
      </c>
      <c r="K2663" s="110">
        <v>51.6</v>
      </c>
      <c r="L2663" s="110">
        <v>20</v>
      </c>
      <c r="M2663" s="110">
        <v>18.7</v>
      </c>
      <c r="N2663" s="110">
        <v>55</v>
      </c>
      <c r="O2663" s="110">
        <v>17</v>
      </c>
      <c r="P2663" s="110">
        <v>15.9</v>
      </c>
      <c r="Q2663" s="110">
        <v>52.9</v>
      </c>
    </row>
    <row r="2664" spans="1:17" ht="38.25" x14ac:dyDescent="0.2">
      <c r="A2664" s="108" t="s">
        <v>3519</v>
      </c>
      <c r="B2664" s="109">
        <v>8226</v>
      </c>
      <c r="C2664" s="109">
        <v>1436</v>
      </c>
      <c r="D2664" s="110">
        <v>17.5</v>
      </c>
      <c r="E2664" s="110">
        <v>49.7</v>
      </c>
      <c r="F2664" s="110">
        <v>706</v>
      </c>
      <c r="G2664" s="110">
        <v>8.6</v>
      </c>
      <c r="H2664" s="110">
        <v>53.3</v>
      </c>
      <c r="I2664" s="109">
        <v>2147</v>
      </c>
      <c r="J2664" s="110">
        <v>26.1</v>
      </c>
      <c r="K2664" s="110">
        <v>49.1</v>
      </c>
      <c r="L2664" s="109">
        <v>2179</v>
      </c>
      <c r="M2664" s="110">
        <v>26.5</v>
      </c>
      <c r="N2664" s="110">
        <v>53.4</v>
      </c>
      <c r="O2664" s="109">
        <v>1758</v>
      </c>
      <c r="P2664" s="110">
        <v>21.4</v>
      </c>
      <c r="Q2664" s="110">
        <v>64.2</v>
      </c>
    </row>
    <row r="2665" spans="1:17" ht="38.25" x14ac:dyDescent="0.2">
      <c r="A2665" s="108" t="s">
        <v>3519</v>
      </c>
      <c r="B2665" s="110">
        <v>86</v>
      </c>
      <c r="C2665" s="110">
        <v>31</v>
      </c>
      <c r="D2665" s="110">
        <v>36</v>
      </c>
      <c r="E2665" s="110">
        <v>54.8</v>
      </c>
      <c r="F2665" s="110">
        <v>5</v>
      </c>
      <c r="G2665" s="110">
        <v>5.8</v>
      </c>
      <c r="H2665" s="110">
        <v>80</v>
      </c>
      <c r="I2665" s="110">
        <v>30</v>
      </c>
      <c r="J2665" s="110">
        <v>34.9</v>
      </c>
      <c r="K2665" s="110">
        <v>46.7</v>
      </c>
      <c r="L2665" s="110">
        <v>13</v>
      </c>
      <c r="M2665" s="110">
        <v>15.1</v>
      </c>
      <c r="N2665" s="110">
        <v>38.5</v>
      </c>
      <c r="O2665" s="110">
        <v>7</v>
      </c>
      <c r="P2665" s="110">
        <v>8.1</v>
      </c>
      <c r="Q2665" s="110">
        <v>71.400000000000006</v>
      </c>
    </row>
    <row r="2666" spans="1:17" ht="38.25" x14ac:dyDescent="0.2">
      <c r="A2666" s="108" t="s">
        <v>3520</v>
      </c>
      <c r="B2666" s="109">
        <v>3317</v>
      </c>
      <c r="C2666" s="110">
        <v>899</v>
      </c>
      <c r="D2666" s="110">
        <v>27.1</v>
      </c>
      <c r="E2666" s="110">
        <v>52.2</v>
      </c>
      <c r="F2666" s="110">
        <v>233</v>
      </c>
      <c r="G2666" s="110">
        <v>7</v>
      </c>
      <c r="H2666" s="110">
        <v>49.4</v>
      </c>
      <c r="I2666" s="110">
        <v>933</v>
      </c>
      <c r="J2666" s="110">
        <v>28.1</v>
      </c>
      <c r="K2666" s="110">
        <v>49</v>
      </c>
      <c r="L2666" s="110">
        <v>976</v>
      </c>
      <c r="M2666" s="110">
        <v>29.4</v>
      </c>
      <c r="N2666" s="110">
        <v>48.1</v>
      </c>
      <c r="O2666" s="110">
        <v>276</v>
      </c>
      <c r="P2666" s="110">
        <v>8.3000000000000007</v>
      </c>
      <c r="Q2666" s="110">
        <v>48.2</v>
      </c>
    </row>
    <row r="2667" spans="1:17" ht="38.25" x14ac:dyDescent="0.2">
      <c r="A2667" s="108" t="s">
        <v>3521</v>
      </c>
      <c r="B2667" s="109">
        <v>2283</v>
      </c>
      <c r="C2667" s="110">
        <v>659</v>
      </c>
      <c r="D2667" s="110">
        <v>28.9</v>
      </c>
      <c r="E2667" s="110">
        <v>48.4</v>
      </c>
      <c r="F2667" s="110">
        <v>118</v>
      </c>
      <c r="G2667" s="110">
        <v>5.2</v>
      </c>
      <c r="H2667" s="110">
        <v>44.1</v>
      </c>
      <c r="I2667" s="110">
        <v>732</v>
      </c>
      <c r="J2667" s="110">
        <v>32.1</v>
      </c>
      <c r="K2667" s="110">
        <v>49.9</v>
      </c>
      <c r="L2667" s="110">
        <v>579</v>
      </c>
      <c r="M2667" s="110">
        <v>25.4</v>
      </c>
      <c r="N2667" s="110">
        <v>48.2</v>
      </c>
      <c r="O2667" s="110">
        <v>195</v>
      </c>
      <c r="P2667" s="110">
        <v>8.5</v>
      </c>
      <c r="Q2667" s="110">
        <v>53.8</v>
      </c>
    </row>
    <row r="2668" spans="1:17" ht="38.25" x14ac:dyDescent="0.2">
      <c r="A2668" s="108" t="s">
        <v>3522</v>
      </c>
      <c r="B2668" s="109">
        <v>3735</v>
      </c>
      <c r="C2668" s="109">
        <v>1047</v>
      </c>
      <c r="D2668" s="110">
        <v>28</v>
      </c>
      <c r="E2668" s="110">
        <v>46.5</v>
      </c>
      <c r="F2668" s="110">
        <v>295</v>
      </c>
      <c r="G2668" s="110">
        <v>7.9</v>
      </c>
      <c r="H2668" s="110">
        <v>49.5</v>
      </c>
      <c r="I2668" s="110">
        <v>982</v>
      </c>
      <c r="J2668" s="110">
        <v>26.3</v>
      </c>
      <c r="K2668" s="110">
        <v>49.7</v>
      </c>
      <c r="L2668" s="110">
        <v>856</v>
      </c>
      <c r="M2668" s="110">
        <v>22.9</v>
      </c>
      <c r="N2668" s="110">
        <v>50.1</v>
      </c>
      <c r="O2668" s="110">
        <v>555</v>
      </c>
      <c r="P2668" s="110">
        <v>14.9</v>
      </c>
      <c r="Q2668" s="110">
        <v>59.6</v>
      </c>
    </row>
    <row r="2669" spans="1:17" ht="25.5" x14ac:dyDescent="0.2">
      <c r="A2669" s="108" t="s">
        <v>3523</v>
      </c>
      <c r="B2669" s="110">
        <v>868</v>
      </c>
      <c r="C2669" s="110">
        <v>269</v>
      </c>
      <c r="D2669" s="110">
        <v>31</v>
      </c>
      <c r="E2669" s="110">
        <v>51.3</v>
      </c>
      <c r="F2669" s="110">
        <v>73</v>
      </c>
      <c r="G2669" s="110">
        <v>8.4</v>
      </c>
      <c r="H2669" s="110">
        <v>50.7</v>
      </c>
      <c r="I2669" s="110">
        <v>230</v>
      </c>
      <c r="J2669" s="110">
        <v>26.5</v>
      </c>
      <c r="K2669" s="110">
        <v>52.2</v>
      </c>
      <c r="L2669" s="110">
        <v>222</v>
      </c>
      <c r="M2669" s="110">
        <v>25.6</v>
      </c>
      <c r="N2669" s="110">
        <v>50</v>
      </c>
      <c r="O2669" s="110">
        <v>74</v>
      </c>
      <c r="P2669" s="110">
        <v>8.5</v>
      </c>
      <c r="Q2669" s="110">
        <v>59.5</v>
      </c>
    </row>
    <row r="2670" spans="1:17" ht="38.25" x14ac:dyDescent="0.2">
      <c r="A2670" s="108" t="s">
        <v>3524</v>
      </c>
      <c r="B2670" s="109">
        <v>65842</v>
      </c>
      <c r="C2670" s="109">
        <v>12433</v>
      </c>
      <c r="D2670" s="110">
        <v>18.899999999999999</v>
      </c>
      <c r="E2670" s="110">
        <v>48.9</v>
      </c>
      <c r="F2670" s="109">
        <v>15747</v>
      </c>
      <c r="G2670" s="110">
        <v>23.9</v>
      </c>
      <c r="H2670" s="110">
        <v>47.5</v>
      </c>
      <c r="I2670" s="109">
        <v>16769</v>
      </c>
      <c r="J2670" s="110">
        <v>25.5</v>
      </c>
      <c r="K2670" s="110">
        <v>44.9</v>
      </c>
      <c r="L2670" s="109">
        <v>14100</v>
      </c>
      <c r="M2670" s="110">
        <v>21.4</v>
      </c>
      <c r="N2670" s="110">
        <v>49.3</v>
      </c>
      <c r="O2670" s="109">
        <v>6793</v>
      </c>
      <c r="P2670" s="110">
        <v>10.3</v>
      </c>
      <c r="Q2670" s="110">
        <v>57.1</v>
      </c>
    </row>
    <row r="2671" spans="1:17" ht="38.25" x14ac:dyDescent="0.2">
      <c r="A2671" s="108" t="s">
        <v>3525</v>
      </c>
      <c r="B2671" s="109">
        <v>7218</v>
      </c>
      <c r="C2671" s="109">
        <v>2288</v>
      </c>
      <c r="D2671" s="110">
        <v>31.7</v>
      </c>
      <c r="E2671" s="110">
        <v>49.7</v>
      </c>
      <c r="F2671" s="110">
        <v>589</v>
      </c>
      <c r="G2671" s="110">
        <v>8.1999999999999993</v>
      </c>
      <c r="H2671" s="110">
        <v>51.3</v>
      </c>
      <c r="I2671" s="109">
        <v>2371</v>
      </c>
      <c r="J2671" s="110">
        <v>32.799999999999997</v>
      </c>
      <c r="K2671" s="110">
        <v>51</v>
      </c>
      <c r="L2671" s="109">
        <v>1503</v>
      </c>
      <c r="M2671" s="110">
        <v>20.8</v>
      </c>
      <c r="N2671" s="110">
        <v>49.6</v>
      </c>
      <c r="O2671" s="110">
        <v>467</v>
      </c>
      <c r="P2671" s="110">
        <v>6.5</v>
      </c>
      <c r="Q2671" s="110">
        <v>54</v>
      </c>
    </row>
    <row r="2672" spans="1:17" ht="38.25" x14ac:dyDescent="0.2">
      <c r="A2672" s="108" t="s">
        <v>3526</v>
      </c>
      <c r="B2672" s="110">
        <v>279</v>
      </c>
      <c r="C2672" s="110">
        <v>70</v>
      </c>
      <c r="D2672" s="110">
        <v>25.1</v>
      </c>
      <c r="E2672" s="110">
        <v>54.3</v>
      </c>
      <c r="F2672" s="110">
        <v>27</v>
      </c>
      <c r="G2672" s="110">
        <v>9.6999999999999993</v>
      </c>
      <c r="H2672" s="110">
        <v>51.9</v>
      </c>
      <c r="I2672" s="110">
        <v>64</v>
      </c>
      <c r="J2672" s="110">
        <v>22.9</v>
      </c>
      <c r="K2672" s="110">
        <v>39.1</v>
      </c>
      <c r="L2672" s="110">
        <v>86</v>
      </c>
      <c r="M2672" s="110">
        <v>30.8</v>
      </c>
      <c r="N2672" s="110">
        <v>45.3</v>
      </c>
      <c r="O2672" s="110">
        <v>32</v>
      </c>
      <c r="P2672" s="110">
        <v>11.5</v>
      </c>
      <c r="Q2672" s="110">
        <v>46.9</v>
      </c>
    </row>
    <row r="2673" spans="1:17" ht="38.25" x14ac:dyDescent="0.2">
      <c r="A2673" s="108" t="s">
        <v>3527</v>
      </c>
      <c r="B2673" s="109">
        <v>4605</v>
      </c>
      <c r="C2673" s="109">
        <v>1279</v>
      </c>
      <c r="D2673" s="110">
        <v>27.8</v>
      </c>
      <c r="E2673" s="110">
        <v>49.2</v>
      </c>
      <c r="F2673" s="110">
        <v>337</v>
      </c>
      <c r="G2673" s="110">
        <v>7.3</v>
      </c>
      <c r="H2673" s="110">
        <v>45.1</v>
      </c>
      <c r="I2673" s="109">
        <v>1086</v>
      </c>
      <c r="J2673" s="110">
        <v>23.6</v>
      </c>
      <c r="K2673" s="110">
        <v>49.1</v>
      </c>
      <c r="L2673" s="109">
        <v>1077</v>
      </c>
      <c r="M2673" s="110">
        <v>23.4</v>
      </c>
      <c r="N2673" s="110">
        <v>50.6</v>
      </c>
      <c r="O2673" s="110">
        <v>826</v>
      </c>
      <c r="P2673" s="110">
        <v>17.899999999999999</v>
      </c>
      <c r="Q2673" s="110">
        <v>60.8</v>
      </c>
    </row>
    <row r="2674" spans="1:17" ht="38.25" x14ac:dyDescent="0.2">
      <c r="A2674" s="108" t="s">
        <v>3528</v>
      </c>
      <c r="B2674" s="109">
        <v>6534</v>
      </c>
      <c r="C2674" s="109">
        <v>1119</v>
      </c>
      <c r="D2674" s="110">
        <v>17.100000000000001</v>
      </c>
      <c r="E2674" s="110">
        <v>49.2</v>
      </c>
      <c r="F2674" s="109">
        <v>2453</v>
      </c>
      <c r="G2674" s="110">
        <v>37.5</v>
      </c>
      <c r="H2674" s="110">
        <v>79</v>
      </c>
      <c r="I2674" s="109">
        <v>1456</v>
      </c>
      <c r="J2674" s="110">
        <v>22.3</v>
      </c>
      <c r="K2674" s="110">
        <v>51.2</v>
      </c>
      <c r="L2674" s="110">
        <v>989</v>
      </c>
      <c r="M2674" s="110">
        <v>15.1</v>
      </c>
      <c r="N2674" s="110">
        <v>53.9</v>
      </c>
      <c r="O2674" s="110">
        <v>517</v>
      </c>
      <c r="P2674" s="110">
        <v>7.9</v>
      </c>
      <c r="Q2674" s="110">
        <v>65</v>
      </c>
    </row>
    <row r="2675" spans="1:17" ht="25.5" x14ac:dyDescent="0.2">
      <c r="A2675" s="108" t="s">
        <v>3529</v>
      </c>
      <c r="B2675" s="110">
        <v>100</v>
      </c>
      <c r="C2675" s="110">
        <v>17</v>
      </c>
      <c r="D2675" s="110">
        <v>17</v>
      </c>
      <c r="E2675" s="110">
        <v>41.2</v>
      </c>
      <c r="F2675" s="110">
        <v>9</v>
      </c>
      <c r="G2675" s="110">
        <v>9</v>
      </c>
      <c r="H2675" s="110">
        <v>44.4</v>
      </c>
      <c r="I2675" s="110">
        <v>16</v>
      </c>
      <c r="J2675" s="110">
        <v>16</v>
      </c>
      <c r="K2675" s="110">
        <v>37.5</v>
      </c>
      <c r="L2675" s="110">
        <v>25</v>
      </c>
      <c r="M2675" s="110">
        <v>25</v>
      </c>
      <c r="N2675" s="110">
        <v>44</v>
      </c>
      <c r="O2675" s="110">
        <v>33</v>
      </c>
      <c r="P2675" s="110">
        <v>33</v>
      </c>
      <c r="Q2675" s="110">
        <v>42.4</v>
      </c>
    </row>
    <row r="2676" spans="1:17" ht="25.5" x14ac:dyDescent="0.2">
      <c r="A2676" s="108" t="s">
        <v>3530</v>
      </c>
      <c r="B2676" s="109">
        <v>45250</v>
      </c>
      <c r="C2676" s="109">
        <v>8373</v>
      </c>
      <c r="D2676" s="110">
        <v>18.5</v>
      </c>
      <c r="E2676" s="110">
        <v>48.9</v>
      </c>
      <c r="F2676" s="109">
        <v>3634</v>
      </c>
      <c r="G2676" s="110">
        <v>8</v>
      </c>
      <c r="H2676" s="110">
        <v>54.2</v>
      </c>
      <c r="I2676" s="109">
        <v>16504</v>
      </c>
      <c r="J2676" s="110">
        <v>36.5</v>
      </c>
      <c r="K2676" s="110">
        <v>50.1</v>
      </c>
      <c r="L2676" s="109">
        <v>10863</v>
      </c>
      <c r="M2676" s="110">
        <v>24</v>
      </c>
      <c r="N2676" s="110">
        <v>52.5</v>
      </c>
      <c r="O2676" s="109">
        <v>5876</v>
      </c>
      <c r="P2676" s="110">
        <v>13</v>
      </c>
      <c r="Q2676" s="110">
        <v>61.2</v>
      </c>
    </row>
    <row r="2677" spans="1:17" ht="38.25" x14ac:dyDescent="0.2">
      <c r="A2677" s="108" t="s">
        <v>3531</v>
      </c>
      <c r="B2677" s="110">
        <v>308</v>
      </c>
      <c r="C2677" s="110">
        <v>81</v>
      </c>
      <c r="D2677" s="110">
        <v>26.3</v>
      </c>
      <c r="E2677" s="110">
        <v>48.1</v>
      </c>
      <c r="F2677" s="110">
        <v>29</v>
      </c>
      <c r="G2677" s="110">
        <v>9.4</v>
      </c>
      <c r="H2677" s="110">
        <v>55.2</v>
      </c>
      <c r="I2677" s="110">
        <v>96</v>
      </c>
      <c r="J2677" s="110">
        <v>31.2</v>
      </c>
      <c r="K2677" s="110">
        <v>46.9</v>
      </c>
      <c r="L2677" s="110">
        <v>59</v>
      </c>
      <c r="M2677" s="110">
        <v>19.2</v>
      </c>
      <c r="N2677" s="110">
        <v>50.8</v>
      </c>
      <c r="O2677" s="110">
        <v>43</v>
      </c>
      <c r="P2677" s="110">
        <v>14</v>
      </c>
      <c r="Q2677" s="110">
        <v>48.8</v>
      </c>
    </row>
    <row r="2678" spans="1:17" ht="51" x14ac:dyDescent="0.2">
      <c r="A2678" s="108" t="s">
        <v>3532</v>
      </c>
      <c r="B2678" s="110">
        <v>368</v>
      </c>
      <c r="C2678" s="110">
        <v>85</v>
      </c>
      <c r="D2678" s="110">
        <v>23.1</v>
      </c>
      <c r="E2678" s="110">
        <v>50.6</v>
      </c>
      <c r="F2678" s="110">
        <v>20</v>
      </c>
      <c r="G2678" s="110">
        <v>5.4</v>
      </c>
      <c r="H2678" s="110">
        <v>50</v>
      </c>
      <c r="I2678" s="110">
        <v>69</v>
      </c>
      <c r="J2678" s="110">
        <v>18.8</v>
      </c>
      <c r="K2678" s="110">
        <v>52.2</v>
      </c>
      <c r="L2678" s="110">
        <v>149</v>
      </c>
      <c r="M2678" s="110">
        <v>40.5</v>
      </c>
      <c r="N2678" s="110">
        <v>47</v>
      </c>
      <c r="O2678" s="110">
        <v>45</v>
      </c>
      <c r="P2678" s="110">
        <v>12.2</v>
      </c>
      <c r="Q2678" s="110">
        <v>48.9</v>
      </c>
    </row>
    <row r="2679" spans="1:17" ht="38.25" x14ac:dyDescent="0.2">
      <c r="A2679" s="108" t="s">
        <v>3533</v>
      </c>
      <c r="B2679" s="109">
        <v>16399</v>
      </c>
      <c r="C2679" s="109">
        <v>5700</v>
      </c>
      <c r="D2679" s="110">
        <v>34.799999999999997</v>
      </c>
      <c r="E2679" s="110">
        <v>47.9</v>
      </c>
      <c r="F2679" s="110">
        <v>878</v>
      </c>
      <c r="G2679" s="110">
        <v>5.4</v>
      </c>
      <c r="H2679" s="110">
        <v>50.3</v>
      </c>
      <c r="I2679" s="109">
        <v>5214</v>
      </c>
      <c r="J2679" s="110">
        <v>31.8</v>
      </c>
      <c r="K2679" s="110">
        <v>50.7</v>
      </c>
      <c r="L2679" s="109">
        <v>3573</v>
      </c>
      <c r="M2679" s="110">
        <v>21.8</v>
      </c>
      <c r="N2679" s="110">
        <v>48.7</v>
      </c>
      <c r="O2679" s="109">
        <v>1034</v>
      </c>
      <c r="P2679" s="110">
        <v>6.3</v>
      </c>
      <c r="Q2679" s="110">
        <v>51.7</v>
      </c>
    </row>
    <row r="2680" spans="1:17" ht="25.5" x14ac:dyDescent="0.2">
      <c r="A2680" s="108" t="s">
        <v>3534</v>
      </c>
      <c r="B2680" s="109">
        <v>5279</v>
      </c>
      <c r="C2680" s="109">
        <v>1352</v>
      </c>
      <c r="D2680" s="110">
        <v>25.6</v>
      </c>
      <c r="E2680" s="110">
        <v>47.6</v>
      </c>
      <c r="F2680" s="110">
        <v>464</v>
      </c>
      <c r="G2680" s="110">
        <v>8.8000000000000007</v>
      </c>
      <c r="H2680" s="110">
        <v>43.1</v>
      </c>
      <c r="I2680" s="109">
        <v>1554</v>
      </c>
      <c r="J2680" s="110">
        <v>29.4</v>
      </c>
      <c r="K2680" s="110">
        <v>51.4</v>
      </c>
      <c r="L2680" s="109">
        <v>1385</v>
      </c>
      <c r="M2680" s="110">
        <v>26.2</v>
      </c>
      <c r="N2680" s="110">
        <v>49.8</v>
      </c>
      <c r="O2680" s="110">
        <v>524</v>
      </c>
      <c r="P2680" s="110">
        <v>9.9</v>
      </c>
      <c r="Q2680" s="110">
        <v>56.3</v>
      </c>
    </row>
    <row r="2681" spans="1:17" ht="25.5" x14ac:dyDescent="0.2">
      <c r="A2681" s="108" t="s">
        <v>3535</v>
      </c>
      <c r="B2681" s="109">
        <v>285068</v>
      </c>
      <c r="C2681" s="109">
        <v>71608</v>
      </c>
      <c r="D2681" s="110">
        <v>25.1</v>
      </c>
      <c r="E2681" s="110">
        <v>48.7</v>
      </c>
      <c r="F2681" s="109">
        <v>39307</v>
      </c>
      <c r="G2681" s="110">
        <v>13.8</v>
      </c>
      <c r="H2681" s="110">
        <v>51.3</v>
      </c>
      <c r="I2681" s="109">
        <v>84230</v>
      </c>
      <c r="J2681" s="110">
        <v>29.5</v>
      </c>
      <c r="K2681" s="110">
        <v>50.3</v>
      </c>
      <c r="L2681" s="109">
        <v>64335</v>
      </c>
      <c r="M2681" s="110">
        <v>22.6</v>
      </c>
      <c r="N2681" s="110">
        <v>51.3</v>
      </c>
      <c r="O2681" s="109">
        <v>25588</v>
      </c>
      <c r="P2681" s="110">
        <v>9</v>
      </c>
      <c r="Q2681" s="110">
        <v>59.6</v>
      </c>
    </row>
    <row r="2682" spans="1:17" ht="25.5" x14ac:dyDescent="0.2">
      <c r="A2682" s="108" t="s">
        <v>3536</v>
      </c>
      <c r="B2682" s="109">
        <v>11196</v>
      </c>
      <c r="C2682" s="109">
        <v>2175</v>
      </c>
      <c r="D2682" s="110">
        <v>19.399999999999999</v>
      </c>
      <c r="E2682" s="110">
        <v>48.1</v>
      </c>
      <c r="F2682" s="109">
        <v>3027</v>
      </c>
      <c r="G2682" s="110">
        <v>27</v>
      </c>
      <c r="H2682" s="110">
        <v>53.3</v>
      </c>
      <c r="I2682" s="109">
        <v>2469</v>
      </c>
      <c r="J2682" s="110">
        <v>22.1</v>
      </c>
      <c r="K2682" s="110">
        <v>46.5</v>
      </c>
      <c r="L2682" s="109">
        <v>2231</v>
      </c>
      <c r="M2682" s="110">
        <v>19.899999999999999</v>
      </c>
      <c r="N2682" s="110">
        <v>48.1</v>
      </c>
      <c r="O2682" s="109">
        <v>1294</v>
      </c>
      <c r="P2682" s="110">
        <v>11.6</v>
      </c>
      <c r="Q2682" s="110">
        <v>59.9</v>
      </c>
    </row>
    <row r="2683" spans="1:17" ht="25.5" x14ac:dyDescent="0.2">
      <c r="A2683" s="108" t="s">
        <v>3537</v>
      </c>
      <c r="B2683" s="110">
        <v>68</v>
      </c>
      <c r="C2683" s="110">
        <v>18</v>
      </c>
      <c r="D2683" s="110">
        <v>26.5</v>
      </c>
      <c r="E2683" s="110">
        <v>77.8</v>
      </c>
      <c r="F2683" s="110">
        <v>2</v>
      </c>
      <c r="G2683" s="110">
        <v>2.9</v>
      </c>
      <c r="H2683" s="110">
        <v>0</v>
      </c>
      <c r="I2683" s="110">
        <v>20</v>
      </c>
      <c r="J2683" s="110">
        <v>29.4</v>
      </c>
      <c r="K2683" s="110">
        <v>35</v>
      </c>
      <c r="L2683" s="110">
        <v>17</v>
      </c>
      <c r="M2683" s="110">
        <v>25</v>
      </c>
      <c r="N2683" s="110">
        <v>41.2</v>
      </c>
      <c r="O2683" s="110">
        <v>11</v>
      </c>
      <c r="P2683" s="110">
        <v>16.2</v>
      </c>
      <c r="Q2683" s="110">
        <v>45.5</v>
      </c>
    </row>
    <row r="2684" spans="1:17" ht="38.25" x14ac:dyDescent="0.2">
      <c r="A2684" s="108" t="s">
        <v>3538</v>
      </c>
      <c r="B2684" s="110">
        <v>851</v>
      </c>
      <c r="C2684" s="110">
        <v>256</v>
      </c>
      <c r="D2684" s="110">
        <v>30.1</v>
      </c>
      <c r="E2684" s="110">
        <v>48.4</v>
      </c>
      <c r="F2684" s="110">
        <v>54</v>
      </c>
      <c r="G2684" s="110">
        <v>6.3</v>
      </c>
      <c r="H2684" s="110">
        <v>46.3</v>
      </c>
      <c r="I2684" s="110">
        <v>242</v>
      </c>
      <c r="J2684" s="110">
        <v>28.4</v>
      </c>
      <c r="K2684" s="110">
        <v>47.9</v>
      </c>
      <c r="L2684" s="110">
        <v>204</v>
      </c>
      <c r="M2684" s="110">
        <v>24</v>
      </c>
      <c r="N2684" s="110">
        <v>49.5</v>
      </c>
      <c r="O2684" s="110">
        <v>95</v>
      </c>
      <c r="P2684" s="110">
        <v>11.2</v>
      </c>
      <c r="Q2684" s="110">
        <v>48.4</v>
      </c>
    </row>
    <row r="2685" spans="1:17" ht="38.25" x14ac:dyDescent="0.2">
      <c r="A2685" s="108" t="s">
        <v>3539</v>
      </c>
      <c r="B2685" s="110">
        <v>64</v>
      </c>
      <c r="C2685" s="110">
        <v>12</v>
      </c>
      <c r="D2685" s="110">
        <v>18.8</v>
      </c>
      <c r="E2685" s="110">
        <v>50</v>
      </c>
      <c r="F2685" s="110">
        <v>4</v>
      </c>
      <c r="G2685" s="110">
        <v>6.3</v>
      </c>
      <c r="H2685" s="110">
        <v>25</v>
      </c>
      <c r="I2685" s="110">
        <v>11</v>
      </c>
      <c r="J2685" s="110">
        <v>17.2</v>
      </c>
      <c r="K2685" s="110">
        <v>45.5</v>
      </c>
      <c r="L2685" s="110">
        <v>18</v>
      </c>
      <c r="M2685" s="110">
        <v>28.1</v>
      </c>
      <c r="N2685" s="110">
        <v>44.4</v>
      </c>
      <c r="O2685" s="110">
        <v>19</v>
      </c>
      <c r="P2685" s="110">
        <v>29.7</v>
      </c>
      <c r="Q2685" s="110">
        <v>47.4</v>
      </c>
    </row>
    <row r="2686" spans="1:17" ht="25.5" x14ac:dyDescent="0.2">
      <c r="A2686" s="108" t="s">
        <v>3540</v>
      </c>
      <c r="B2686" s="109">
        <v>1456</v>
      </c>
      <c r="C2686" s="110">
        <v>398</v>
      </c>
      <c r="D2686" s="110">
        <v>27.3</v>
      </c>
      <c r="E2686" s="110">
        <v>46.2</v>
      </c>
      <c r="F2686" s="110">
        <v>101</v>
      </c>
      <c r="G2686" s="110">
        <v>6.9</v>
      </c>
      <c r="H2686" s="110">
        <v>44.6</v>
      </c>
      <c r="I2686" s="110">
        <v>473</v>
      </c>
      <c r="J2686" s="110">
        <v>32.5</v>
      </c>
      <c r="K2686" s="110">
        <v>46.9</v>
      </c>
      <c r="L2686" s="110">
        <v>357</v>
      </c>
      <c r="M2686" s="110">
        <v>24.5</v>
      </c>
      <c r="N2686" s="110">
        <v>46.8</v>
      </c>
      <c r="O2686" s="110">
        <v>127</v>
      </c>
      <c r="P2686" s="110">
        <v>8.6999999999999993</v>
      </c>
      <c r="Q2686" s="110">
        <v>55.9</v>
      </c>
    </row>
    <row r="2687" spans="1:17" ht="25.5" x14ac:dyDescent="0.2">
      <c r="A2687" s="108" t="s">
        <v>3541</v>
      </c>
      <c r="B2687" s="110">
        <v>118</v>
      </c>
      <c r="C2687" s="110">
        <v>37</v>
      </c>
      <c r="D2687" s="110">
        <v>31.4</v>
      </c>
      <c r="E2687" s="110">
        <v>48.6</v>
      </c>
      <c r="F2687" s="110">
        <v>6</v>
      </c>
      <c r="G2687" s="110">
        <v>5.0999999999999996</v>
      </c>
      <c r="H2687" s="110">
        <v>33.299999999999997</v>
      </c>
      <c r="I2687" s="110">
        <v>35</v>
      </c>
      <c r="J2687" s="110">
        <v>29.7</v>
      </c>
      <c r="K2687" s="110">
        <v>48.6</v>
      </c>
      <c r="L2687" s="110">
        <v>30</v>
      </c>
      <c r="M2687" s="110">
        <v>25.4</v>
      </c>
      <c r="N2687" s="110">
        <v>43.3</v>
      </c>
      <c r="O2687" s="110">
        <v>10</v>
      </c>
      <c r="P2687" s="110">
        <v>8.5</v>
      </c>
      <c r="Q2687" s="110">
        <v>50</v>
      </c>
    </row>
    <row r="2688" spans="1:17" ht="25.5" x14ac:dyDescent="0.2">
      <c r="A2688" s="108" t="s">
        <v>3542</v>
      </c>
      <c r="B2688" s="109">
        <v>2981</v>
      </c>
      <c r="C2688" s="110">
        <v>718</v>
      </c>
      <c r="D2688" s="110">
        <v>24.1</v>
      </c>
      <c r="E2688" s="110">
        <v>49.9</v>
      </c>
      <c r="F2688" s="110">
        <v>298</v>
      </c>
      <c r="G2688" s="110">
        <v>10</v>
      </c>
      <c r="H2688" s="110">
        <v>47</v>
      </c>
      <c r="I2688" s="110">
        <v>651</v>
      </c>
      <c r="J2688" s="110">
        <v>21.8</v>
      </c>
      <c r="K2688" s="110">
        <v>49.5</v>
      </c>
      <c r="L2688" s="110">
        <v>671</v>
      </c>
      <c r="M2688" s="110">
        <v>22.5</v>
      </c>
      <c r="N2688" s="110">
        <v>51.7</v>
      </c>
      <c r="O2688" s="110">
        <v>643</v>
      </c>
      <c r="P2688" s="110">
        <v>21.6</v>
      </c>
      <c r="Q2688" s="110">
        <v>61.4</v>
      </c>
    </row>
    <row r="2689" spans="1:17" ht="25.5" x14ac:dyDescent="0.2">
      <c r="A2689" s="108" t="s">
        <v>3543</v>
      </c>
      <c r="B2689" s="109">
        <v>1302</v>
      </c>
      <c r="C2689" s="110">
        <v>259</v>
      </c>
      <c r="D2689" s="110">
        <v>19.899999999999999</v>
      </c>
      <c r="E2689" s="110">
        <v>43.6</v>
      </c>
      <c r="F2689" s="110">
        <v>108</v>
      </c>
      <c r="G2689" s="110">
        <v>8.3000000000000007</v>
      </c>
      <c r="H2689" s="110">
        <v>47.2</v>
      </c>
      <c r="I2689" s="110">
        <v>273</v>
      </c>
      <c r="J2689" s="110">
        <v>21</v>
      </c>
      <c r="K2689" s="110">
        <v>45.8</v>
      </c>
      <c r="L2689" s="110">
        <v>326</v>
      </c>
      <c r="M2689" s="110">
        <v>25</v>
      </c>
      <c r="N2689" s="110">
        <v>50.3</v>
      </c>
      <c r="O2689" s="110">
        <v>336</v>
      </c>
      <c r="P2689" s="110">
        <v>25.8</v>
      </c>
      <c r="Q2689" s="110">
        <v>63.4</v>
      </c>
    </row>
    <row r="2690" spans="1:17" ht="25.5" x14ac:dyDescent="0.2">
      <c r="A2690" s="108" t="s">
        <v>3544</v>
      </c>
      <c r="B2690" s="110">
        <v>180</v>
      </c>
      <c r="C2690" s="110">
        <v>64</v>
      </c>
      <c r="D2690" s="110">
        <v>35.6</v>
      </c>
      <c r="E2690" s="110">
        <v>50</v>
      </c>
      <c r="F2690" s="110">
        <v>9</v>
      </c>
      <c r="G2690" s="110">
        <v>5</v>
      </c>
      <c r="H2690" s="110">
        <v>22.2</v>
      </c>
      <c r="I2690" s="110">
        <v>46</v>
      </c>
      <c r="J2690" s="110">
        <v>25.6</v>
      </c>
      <c r="K2690" s="110">
        <v>54.3</v>
      </c>
      <c r="L2690" s="110">
        <v>43</v>
      </c>
      <c r="M2690" s="110">
        <v>23.9</v>
      </c>
      <c r="N2690" s="110">
        <v>44.2</v>
      </c>
      <c r="O2690" s="110">
        <v>18</v>
      </c>
      <c r="P2690" s="110">
        <v>10</v>
      </c>
      <c r="Q2690" s="110">
        <v>66.7</v>
      </c>
    </row>
    <row r="2691" spans="1:17" ht="25.5" x14ac:dyDescent="0.2">
      <c r="A2691" s="108" t="s">
        <v>3545</v>
      </c>
      <c r="B2691" s="110">
        <v>658</v>
      </c>
      <c r="C2691" s="110">
        <v>137</v>
      </c>
      <c r="D2691" s="110">
        <v>20.8</v>
      </c>
      <c r="E2691" s="110">
        <v>50.4</v>
      </c>
      <c r="F2691" s="110">
        <v>32</v>
      </c>
      <c r="G2691" s="110">
        <v>4.9000000000000004</v>
      </c>
      <c r="H2691" s="110">
        <v>53.1</v>
      </c>
      <c r="I2691" s="110">
        <v>141</v>
      </c>
      <c r="J2691" s="110">
        <v>21.4</v>
      </c>
      <c r="K2691" s="110">
        <v>41.8</v>
      </c>
      <c r="L2691" s="110">
        <v>196</v>
      </c>
      <c r="M2691" s="110">
        <v>29.8</v>
      </c>
      <c r="N2691" s="110">
        <v>50</v>
      </c>
      <c r="O2691" s="110">
        <v>152</v>
      </c>
      <c r="P2691" s="110">
        <v>23.1</v>
      </c>
      <c r="Q2691" s="110">
        <v>59.2</v>
      </c>
    </row>
    <row r="2692" spans="1:17" ht="25.5" x14ac:dyDescent="0.2">
      <c r="A2692" s="108" t="s">
        <v>3546</v>
      </c>
      <c r="B2692" s="110">
        <v>571</v>
      </c>
      <c r="C2692" s="110">
        <v>137</v>
      </c>
      <c r="D2692" s="110">
        <v>24</v>
      </c>
      <c r="E2692" s="110">
        <v>50.4</v>
      </c>
      <c r="F2692" s="110">
        <v>51</v>
      </c>
      <c r="G2692" s="110">
        <v>8.9</v>
      </c>
      <c r="H2692" s="110">
        <v>43.1</v>
      </c>
      <c r="I2692" s="110">
        <v>142</v>
      </c>
      <c r="J2692" s="110">
        <v>24.9</v>
      </c>
      <c r="K2692" s="110">
        <v>49.3</v>
      </c>
      <c r="L2692" s="110">
        <v>176</v>
      </c>
      <c r="M2692" s="110">
        <v>30.8</v>
      </c>
      <c r="N2692" s="110">
        <v>47.7</v>
      </c>
      <c r="O2692" s="110">
        <v>65</v>
      </c>
      <c r="P2692" s="110">
        <v>11.4</v>
      </c>
      <c r="Q2692" s="110">
        <v>55.4</v>
      </c>
    </row>
    <row r="2693" spans="1:17" ht="25.5" x14ac:dyDescent="0.2">
      <c r="A2693" s="108" t="s">
        <v>3547</v>
      </c>
      <c r="B2693" s="109">
        <v>5916</v>
      </c>
      <c r="C2693" s="109">
        <v>1668</v>
      </c>
      <c r="D2693" s="110">
        <v>28.2</v>
      </c>
      <c r="E2693" s="110">
        <v>49</v>
      </c>
      <c r="F2693" s="110">
        <v>453</v>
      </c>
      <c r="G2693" s="110">
        <v>7.7</v>
      </c>
      <c r="H2693" s="110">
        <v>54.7</v>
      </c>
      <c r="I2693" s="109">
        <v>1640</v>
      </c>
      <c r="J2693" s="110">
        <v>27.7</v>
      </c>
      <c r="K2693" s="110">
        <v>52.5</v>
      </c>
      <c r="L2693" s="109">
        <v>1329</v>
      </c>
      <c r="M2693" s="110">
        <v>22.5</v>
      </c>
      <c r="N2693" s="110">
        <v>51.4</v>
      </c>
      <c r="O2693" s="110">
        <v>826</v>
      </c>
      <c r="P2693" s="110">
        <v>14</v>
      </c>
      <c r="Q2693" s="110">
        <v>60</v>
      </c>
    </row>
    <row r="2694" spans="1:17" ht="25.5" x14ac:dyDescent="0.2">
      <c r="A2694" s="108" t="s">
        <v>3548</v>
      </c>
      <c r="B2694" s="109">
        <v>18225</v>
      </c>
      <c r="C2694" s="109">
        <v>4826</v>
      </c>
      <c r="D2694" s="110">
        <v>26.5</v>
      </c>
      <c r="E2694" s="110">
        <v>49.2</v>
      </c>
      <c r="F2694" s="109">
        <v>1205</v>
      </c>
      <c r="G2694" s="110">
        <v>6.6</v>
      </c>
      <c r="H2694" s="110">
        <v>46.6</v>
      </c>
      <c r="I2694" s="109">
        <v>4602</v>
      </c>
      <c r="J2694" s="110">
        <v>25.3</v>
      </c>
      <c r="K2694" s="110">
        <v>51.1</v>
      </c>
      <c r="L2694" s="109">
        <v>5262</v>
      </c>
      <c r="M2694" s="110">
        <v>28.9</v>
      </c>
      <c r="N2694" s="110">
        <v>52.4</v>
      </c>
      <c r="O2694" s="109">
        <v>2330</v>
      </c>
      <c r="P2694" s="110">
        <v>12.8</v>
      </c>
      <c r="Q2694" s="110">
        <v>57.9</v>
      </c>
    </row>
    <row r="2695" spans="1:17" ht="25.5" x14ac:dyDescent="0.2">
      <c r="A2695" s="108" t="s">
        <v>3549</v>
      </c>
      <c r="B2695" s="110">
        <v>697</v>
      </c>
      <c r="C2695" s="110">
        <v>177</v>
      </c>
      <c r="D2695" s="110">
        <v>25.4</v>
      </c>
      <c r="E2695" s="110">
        <v>54.2</v>
      </c>
      <c r="F2695" s="110">
        <v>54</v>
      </c>
      <c r="G2695" s="110">
        <v>7.7</v>
      </c>
      <c r="H2695" s="110">
        <v>46.3</v>
      </c>
      <c r="I2695" s="110">
        <v>190</v>
      </c>
      <c r="J2695" s="110">
        <v>27.3</v>
      </c>
      <c r="K2695" s="110">
        <v>48.4</v>
      </c>
      <c r="L2695" s="110">
        <v>213</v>
      </c>
      <c r="M2695" s="110">
        <v>30.6</v>
      </c>
      <c r="N2695" s="110">
        <v>46.5</v>
      </c>
      <c r="O2695" s="110">
        <v>63</v>
      </c>
      <c r="P2695" s="110">
        <v>9</v>
      </c>
      <c r="Q2695" s="110">
        <v>44.4</v>
      </c>
    </row>
    <row r="2696" spans="1:17" ht="25.5" x14ac:dyDescent="0.2">
      <c r="A2696" s="108" t="s">
        <v>3550</v>
      </c>
      <c r="B2696" s="110">
        <v>219</v>
      </c>
      <c r="C2696" s="110">
        <v>50</v>
      </c>
      <c r="D2696" s="110">
        <v>22.8</v>
      </c>
      <c r="E2696" s="110">
        <v>44</v>
      </c>
      <c r="F2696" s="110">
        <v>13</v>
      </c>
      <c r="G2696" s="110">
        <v>5.9</v>
      </c>
      <c r="H2696" s="110">
        <v>61.5</v>
      </c>
      <c r="I2696" s="110">
        <v>48</v>
      </c>
      <c r="J2696" s="110">
        <v>21.9</v>
      </c>
      <c r="K2696" s="110">
        <v>45.8</v>
      </c>
      <c r="L2696" s="110">
        <v>64</v>
      </c>
      <c r="M2696" s="110">
        <v>29.2</v>
      </c>
      <c r="N2696" s="110">
        <v>46.9</v>
      </c>
      <c r="O2696" s="110">
        <v>44</v>
      </c>
      <c r="P2696" s="110">
        <v>20.100000000000001</v>
      </c>
      <c r="Q2696" s="110">
        <v>52.3</v>
      </c>
    </row>
    <row r="2697" spans="1:17" ht="25.5" x14ac:dyDescent="0.2">
      <c r="A2697" s="108" t="s">
        <v>3551</v>
      </c>
      <c r="B2697" s="110">
        <v>69</v>
      </c>
      <c r="C2697" s="110">
        <v>17</v>
      </c>
      <c r="D2697" s="110">
        <v>24.6</v>
      </c>
      <c r="E2697" s="110">
        <v>41.2</v>
      </c>
      <c r="F2697" s="110">
        <v>4</v>
      </c>
      <c r="G2697" s="110">
        <v>5.8</v>
      </c>
      <c r="H2697" s="110">
        <v>50</v>
      </c>
      <c r="I2697" s="110">
        <v>13</v>
      </c>
      <c r="J2697" s="110">
        <v>18.8</v>
      </c>
      <c r="K2697" s="110">
        <v>46.2</v>
      </c>
      <c r="L2697" s="110">
        <v>26</v>
      </c>
      <c r="M2697" s="110">
        <v>37.700000000000003</v>
      </c>
      <c r="N2697" s="110">
        <v>38.5</v>
      </c>
      <c r="O2697" s="110">
        <v>9</v>
      </c>
      <c r="P2697" s="110">
        <v>13</v>
      </c>
      <c r="Q2697" s="110">
        <v>55.6</v>
      </c>
    </row>
    <row r="2698" spans="1:17" ht="25.5" x14ac:dyDescent="0.2">
      <c r="A2698" s="108" t="s">
        <v>3552</v>
      </c>
      <c r="B2698" s="110">
        <v>44</v>
      </c>
      <c r="C2698" s="110">
        <v>16</v>
      </c>
      <c r="D2698" s="110">
        <v>36.4</v>
      </c>
      <c r="E2698" s="110">
        <v>25</v>
      </c>
      <c r="F2698" s="110">
        <v>1</v>
      </c>
      <c r="G2698" s="110">
        <v>2.2999999999999998</v>
      </c>
      <c r="H2698" s="110">
        <v>0</v>
      </c>
      <c r="I2698" s="110">
        <v>12</v>
      </c>
      <c r="J2698" s="110">
        <v>27.3</v>
      </c>
      <c r="K2698" s="110">
        <v>50</v>
      </c>
      <c r="L2698" s="110">
        <v>12</v>
      </c>
      <c r="M2698" s="110">
        <v>27.3</v>
      </c>
      <c r="N2698" s="110">
        <v>66.7</v>
      </c>
      <c r="O2698" s="110">
        <v>3</v>
      </c>
      <c r="P2698" s="110">
        <v>6.8</v>
      </c>
      <c r="Q2698" s="110">
        <v>66.7</v>
      </c>
    </row>
    <row r="2699" spans="1:17" ht="38.25" x14ac:dyDescent="0.2">
      <c r="A2699" s="108" t="s">
        <v>3553</v>
      </c>
      <c r="B2699" s="110">
        <v>439</v>
      </c>
      <c r="C2699" s="110">
        <v>135</v>
      </c>
      <c r="D2699" s="110">
        <v>30.8</v>
      </c>
      <c r="E2699" s="110">
        <v>50.4</v>
      </c>
      <c r="F2699" s="110">
        <v>26</v>
      </c>
      <c r="G2699" s="110">
        <v>5.9</v>
      </c>
      <c r="H2699" s="110">
        <v>46.2</v>
      </c>
      <c r="I2699" s="110">
        <v>121</v>
      </c>
      <c r="J2699" s="110">
        <v>27.6</v>
      </c>
      <c r="K2699" s="110">
        <v>47.9</v>
      </c>
      <c r="L2699" s="110">
        <v>97</v>
      </c>
      <c r="M2699" s="110">
        <v>22.1</v>
      </c>
      <c r="N2699" s="110">
        <v>47.4</v>
      </c>
      <c r="O2699" s="110">
        <v>60</v>
      </c>
      <c r="P2699" s="110">
        <v>13.7</v>
      </c>
      <c r="Q2699" s="110">
        <v>53.3</v>
      </c>
    </row>
    <row r="2700" spans="1:17" ht="25.5" x14ac:dyDescent="0.2">
      <c r="A2700" s="108" t="s">
        <v>3554</v>
      </c>
      <c r="B2700" s="110">
        <v>100</v>
      </c>
      <c r="C2700" s="110">
        <v>24</v>
      </c>
      <c r="D2700" s="110">
        <v>24</v>
      </c>
      <c r="E2700" s="110">
        <v>41.7</v>
      </c>
      <c r="F2700" s="110">
        <v>4</v>
      </c>
      <c r="G2700" s="110">
        <v>4</v>
      </c>
      <c r="H2700" s="110">
        <v>75</v>
      </c>
      <c r="I2700" s="110">
        <v>27</v>
      </c>
      <c r="J2700" s="110">
        <v>27</v>
      </c>
      <c r="K2700" s="110">
        <v>40.700000000000003</v>
      </c>
      <c r="L2700" s="110">
        <v>22</v>
      </c>
      <c r="M2700" s="110">
        <v>22</v>
      </c>
      <c r="N2700" s="110">
        <v>36.4</v>
      </c>
      <c r="O2700" s="110">
        <v>23</v>
      </c>
      <c r="P2700" s="110">
        <v>23</v>
      </c>
      <c r="Q2700" s="110">
        <v>30.4</v>
      </c>
    </row>
    <row r="2701" spans="1:17" ht="25.5" x14ac:dyDescent="0.2">
      <c r="A2701" s="108" t="s">
        <v>3555</v>
      </c>
      <c r="B2701" s="110">
        <v>521</v>
      </c>
      <c r="C2701" s="110">
        <v>135</v>
      </c>
      <c r="D2701" s="110">
        <v>25.9</v>
      </c>
      <c r="E2701" s="110">
        <v>48.9</v>
      </c>
      <c r="F2701" s="110">
        <v>35</v>
      </c>
      <c r="G2701" s="110">
        <v>6.7</v>
      </c>
      <c r="H2701" s="110">
        <v>40</v>
      </c>
      <c r="I2701" s="110">
        <v>65</v>
      </c>
      <c r="J2701" s="110">
        <v>12.5</v>
      </c>
      <c r="K2701" s="110">
        <v>61.5</v>
      </c>
      <c r="L2701" s="110">
        <v>202</v>
      </c>
      <c r="M2701" s="110">
        <v>38.799999999999997</v>
      </c>
      <c r="N2701" s="110">
        <v>48.5</v>
      </c>
      <c r="O2701" s="110">
        <v>84</v>
      </c>
      <c r="P2701" s="110">
        <v>16.100000000000001</v>
      </c>
      <c r="Q2701" s="110">
        <v>51.2</v>
      </c>
    </row>
    <row r="2702" spans="1:17" ht="25.5" x14ac:dyDescent="0.2">
      <c r="A2702" s="108" t="s">
        <v>3556</v>
      </c>
      <c r="B2702" s="110">
        <v>350</v>
      </c>
      <c r="C2702" s="110">
        <v>92</v>
      </c>
      <c r="D2702" s="110">
        <v>26.3</v>
      </c>
      <c r="E2702" s="110">
        <v>39.1</v>
      </c>
      <c r="F2702" s="110">
        <v>32</v>
      </c>
      <c r="G2702" s="110">
        <v>9.1</v>
      </c>
      <c r="H2702" s="110">
        <v>46.9</v>
      </c>
      <c r="I2702" s="110">
        <v>86</v>
      </c>
      <c r="J2702" s="110">
        <v>24.6</v>
      </c>
      <c r="K2702" s="110">
        <v>48.8</v>
      </c>
      <c r="L2702" s="110">
        <v>91</v>
      </c>
      <c r="M2702" s="110">
        <v>26</v>
      </c>
      <c r="N2702" s="110">
        <v>53.8</v>
      </c>
      <c r="O2702" s="110">
        <v>49</v>
      </c>
      <c r="P2702" s="110">
        <v>14</v>
      </c>
      <c r="Q2702" s="110">
        <v>57.1</v>
      </c>
    </row>
    <row r="2703" spans="1:17" ht="25.5" x14ac:dyDescent="0.2">
      <c r="A2703" s="108" t="s">
        <v>3557</v>
      </c>
      <c r="B2703" s="110">
        <v>360</v>
      </c>
      <c r="C2703" s="110">
        <v>100</v>
      </c>
      <c r="D2703" s="110">
        <v>27.8</v>
      </c>
      <c r="E2703" s="110">
        <v>52</v>
      </c>
      <c r="F2703" s="110">
        <v>23</v>
      </c>
      <c r="G2703" s="110">
        <v>6.4</v>
      </c>
      <c r="H2703" s="110">
        <v>47.8</v>
      </c>
      <c r="I2703" s="110">
        <v>103</v>
      </c>
      <c r="J2703" s="110">
        <v>28.6</v>
      </c>
      <c r="K2703" s="110">
        <v>50.5</v>
      </c>
      <c r="L2703" s="110">
        <v>91</v>
      </c>
      <c r="M2703" s="110">
        <v>25.3</v>
      </c>
      <c r="N2703" s="110">
        <v>45.1</v>
      </c>
      <c r="O2703" s="110">
        <v>43</v>
      </c>
      <c r="P2703" s="110">
        <v>11.9</v>
      </c>
      <c r="Q2703" s="110">
        <v>53.5</v>
      </c>
    </row>
    <row r="2704" spans="1:17" ht="25.5" x14ac:dyDescent="0.2">
      <c r="A2704" s="108" t="s">
        <v>3558</v>
      </c>
      <c r="B2704" s="110">
        <v>94</v>
      </c>
      <c r="C2704" s="110">
        <v>26</v>
      </c>
      <c r="D2704" s="110">
        <v>27.7</v>
      </c>
      <c r="E2704" s="110">
        <v>50</v>
      </c>
      <c r="F2704" s="110">
        <v>4</v>
      </c>
      <c r="G2704" s="110">
        <v>4.3</v>
      </c>
      <c r="H2704" s="110">
        <v>75</v>
      </c>
      <c r="I2704" s="110">
        <v>27</v>
      </c>
      <c r="J2704" s="110">
        <v>28.7</v>
      </c>
      <c r="K2704" s="110">
        <v>44.4</v>
      </c>
      <c r="L2704" s="110">
        <v>22</v>
      </c>
      <c r="M2704" s="110">
        <v>23.4</v>
      </c>
      <c r="N2704" s="110">
        <v>50</v>
      </c>
      <c r="O2704" s="110">
        <v>15</v>
      </c>
      <c r="P2704" s="110">
        <v>16</v>
      </c>
      <c r="Q2704" s="110">
        <v>33.299999999999997</v>
      </c>
    </row>
    <row r="2705" spans="1:17" ht="25.5" x14ac:dyDescent="0.2">
      <c r="A2705" s="108" t="s">
        <v>3559</v>
      </c>
      <c r="B2705" s="110">
        <v>58</v>
      </c>
      <c r="C2705" s="110">
        <v>15</v>
      </c>
      <c r="D2705" s="110">
        <v>25.9</v>
      </c>
      <c r="E2705" s="110">
        <v>53.3</v>
      </c>
      <c r="F2705" s="110">
        <v>6</v>
      </c>
      <c r="G2705" s="110">
        <v>10.3</v>
      </c>
      <c r="H2705" s="110">
        <v>50</v>
      </c>
      <c r="I2705" s="110">
        <v>12</v>
      </c>
      <c r="J2705" s="110">
        <v>20.7</v>
      </c>
      <c r="K2705" s="110">
        <v>50</v>
      </c>
      <c r="L2705" s="110">
        <v>16</v>
      </c>
      <c r="M2705" s="110">
        <v>27.6</v>
      </c>
      <c r="N2705" s="110">
        <v>37.5</v>
      </c>
      <c r="O2705" s="110">
        <v>9</v>
      </c>
      <c r="P2705" s="110">
        <v>15.5</v>
      </c>
      <c r="Q2705" s="110">
        <v>66.7</v>
      </c>
    </row>
    <row r="2706" spans="1:17" ht="25.5" x14ac:dyDescent="0.2">
      <c r="A2706" s="108" t="s">
        <v>3560</v>
      </c>
      <c r="B2706" s="110">
        <v>139</v>
      </c>
      <c r="C2706" s="110">
        <v>33</v>
      </c>
      <c r="D2706" s="110">
        <v>23.7</v>
      </c>
      <c r="E2706" s="110">
        <v>60.6</v>
      </c>
      <c r="F2706" s="110">
        <v>7</v>
      </c>
      <c r="G2706" s="110">
        <v>5</v>
      </c>
      <c r="H2706" s="110">
        <v>57.1</v>
      </c>
      <c r="I2706" s="110">
        <v>35</v>
      </c>
      <c r="J2706" s="110">
        <v>25.2</v>
      </c>
      <c r="K2706" s="110">
        <v>45.7</v>
      </c>
      <c r="L2706" s="110">
        <v>39</v>
      </c>
      <c r="M2706" s="110">
        <v>28.1</v>
      </c>
      <c r="N2706" s="110">
        <v>53.8</v>
      </c>
      <c r="O2706" s="110">
        <v>25</v>
      </c>
      <c r="P2706" s="110">
        <v>18</v>
      </c>
      <c r="Q2706" s="110">
        <v>60</v>
      </c>
    </row>
    <row r="2707" spans="1:17" ht="25.5" x14ac:dyDescent="0.2">
      <c r="A2707" s="108" t="s">
        <v>3561</v>
      </c>
      <c r="B2707" s="110">
        <v>976</v>
      </c>
      <c r="C2707" s="110">
        <v>231</v>
      </c>
      <c r="D2707" s="110">
        <v>23.7</v>
      </c>
      <c r="E2707" s="110">
        <v>49.8</v>
      </c>
      <c r="F2707" s="110">
        <v>66</v>
      </c>
      <c r="G2707" s="110">
        <v>6.8</v>
      </c>
      <c r="H2707" s="110">
        <v>43.9</v>
      </c>
      <c r="I2707" s="110">
        <v>229</v>
      </c>
      <c r="J2707" s="110">
        <v>23.5</v>
      </c>
      <c r="K2707" s="110">
        <v>51.1</v>
      </c>
      <c r="L2707" s="110">
        <v>293</v>
      </c>
      <c r="M2707" s="110">
        <v>30</v>
      </c>
      <c r="N2707" s="110">
        <v>54.3</v>
      </c>
      <c r="O2707" s="110">
        <v>157</v>
      </c>
      <c r="P2707" s="110">
        <v>16.100000000000001</v>
      </c>
      <c r="Q2707" s="110">
        <v>52.2</v>
      </c>
    </row>
    <row r="2708" spans="1:17" ht="25.5" x14ac:dyDescent="0.2">
      <c r="A2708" s="108" t="s">
        <v>3562</v>
      </c>
      <c r="B2708" s="110">
        <v>5</v>
      </c>
      <c r="C2708" s="110">
        <v>0</v>
      </c>
      <c r="D2708" s="110">
        <v>0</v>
      </c>
      <c r="E2708" s="110" t="s">
        <v>979</v>
      </c>
      <c r="F2708" s="110">
        <v>1</v>
      </c>
      <c r="G2708" s="110">
        <v>20</v>
      </c>
      <c r="H2708" s="110">
        <v>0</v>
      </c>
      <c r="I2708" s="110">
        <v>0</v>
      </c>
      <c r="J2708" s="110">
        <v>0</v>
      </c>
      <c r="K2708" s="110" t="s">
        <v>979</v>
      </c>
      <c r="L2708" s="110">
        <v>2</v>
      </c>
      <c r="M2708" s="110">
        <v>40</v>
      </c>
      <c r="N2708" s="110">
        <v>50</v>
      </c>
      <c r="O2708" s="110">
        <v>2</v>
      </c>
      <c r="P2708" s="110">
        <v>40</v>
      </c>
      <c r="Q2708" s="110">
        <v>50</v>
      </c>
    </row>
    <row r="2709" spans="1:17" ht="25.5" x14ac:dyDescent="0.2">
      <c r="A2709" s="108" t="s">
        <v>3563</v>
      </c>
      <c r="B2709" s="110">
        <v>201</v>
      </c>
      <c r="C2709" s="110">
        <v>48</v>
      </c>
      <c r="D2709" s="110">
        <v>23.9</v>
      </c>
      <c r="E2709" s="110">
        <v>45.8</v>
      </c>
      <c r="F2709" s="110">
        <v>13</v>
      </c>
      <c r="G2709" s="110">
        <v>6.5</v>
      </c>
      <c r="H2709" s="110">
        <v>61.5</v>
      </c>
      <c r="I2709" s="110">
        <v>45</v>
      </c>
      <c r="J2709" s="110">
        <v>22.4</v>
      </c>
      <c r="K2709" s="110">
        <v>42.2</v>
      </c>
      <c r="L2709" s="110">
        <v>63</v>
      </c>
      <c r="M2709" s="110">
        <v>31.3</v>
      </c>
      <c r="N2709" s="110">
        <v>44.4</v>
      </c>
      <c r="O2709" s="110">
        <v>32</v>
      </c>
      <c r="P2709" s="110">
        <v>15.9</v>
      </c>
      <c r="Q2709" s="110">
        <v>40.6</v>
      </c>
    </row>
    <row r="2710" spans="1:17" ht="38.25" x14ac:dyDescent="0.2">
      <c r="A2710" s="108" t="s">
        <v>3564</v>
      </c>
      <c r="B2710" s="110">
        <v>667</v>
      </c>
      <c r="C2710" s="110">
        <v>94</v>
      </c>
      <c r="D2710" s="110">
        <v>14.1</v>
      </c>
      <c r="E2710" s="110">
        <v>54.3</v>
      </c>
      <c r="F2710" s="110">
        <v>14</v>
      </c>
      <c r="G2710" s="110">
        <v>2.1</v>
      </c>
      <c r="H2710" s="110">
        <v>28.6</v>
      </c>
      <c r="I2710" s="110">
        <v>84</v>
      </c>
      <c r="J2710" s="110">
        <v>12.6</v>
      </c>
      <c r="K2710" s="110">
        <v>51.2</v>
      </c>
      <c r="L2710" s="110">
        <v>294</v>
      </c>
      <c r="M2710" s="110">
        <v>44.1</v>
      </c>
      <c r="N2710" s="110">
        <v>52.4</v>
      </c>
      <c r="O2710" s="110">
        <v>181</v>
      </c>
      <c r="P2710" s="110">
        <v>27.1</v>
      </c>
      <c r="Q2710" s="110">
        <v>43.6</v>
      </c>
    </row>
    <row r="2711" spans="1:17" ht="38.25" x14ac:dyDescent="0.2">
      <c r="A2711" s="108" t="s">
        <v>3565</v>
      </c>
      <c r="B2711" s="110">
        <v>9</v>
      </c>
      <c r="C2711" s="110">
        <v>0</v>
      </c>
      <c r="D2711" s="110">
        <v>0</v>
      </c>
      <c r="E2711" s="110" t="s">
        <v>979</v>
      </c>
      <c r="F2711" s="110">
        <v>1</v>
      </c>
      <c r="G2711" s="110">
        <v>11.1</v>
      </c>
      <c r="H2711" s="110">
        <v>100</v>
      </c>
      <c r="I2711" s="110">
        <v>0</v>
      </c>
      <c r="J2711" s="110">
        <v>0</v>
      </c>
      <c r="K2711" s="110" t="s">
        <v>979</v>
      </c>
      <c r="L2711" s="110">
        <v>6</v>
      </c>
      <c r="M2711" s="110">
        <v>66.7</v>
      </c>
      <c r="N2711" s="110">
        <v>33.299999999999997</v>
      </c>
      <c r="O2711" s="110">
        <v>2</v>
      </c>
      <c r="P2711" s="110">
        <v>22.2</v>
      </c>
      <c r="Q2711" s="110">
        <v>50</v>
      </c>
    </row>
    <row r="2712" spans="1:17" ht="38.25" x14ac:dyDescent="0.2">
      <c r="A2712" s="108" t="s">
        <v>3566</v>
      </c>
      <c r="B2712" s="109">
        <v>8573</v>
      </c>
      <c r="C2712" s="109">
        <v>1926</v>
      </c>
      <c r="D2712" s="110">
        <v>22.5</v>
      </c>
      <c r="E2712" s="110">
        <v>49.1</v>
      </c>
      <c r="F2712" s="110">
        <v>906</v>
      </c>
      <c r="G2712" s="110">
        <v>10.6</v>
      </c>
      <c r="H2712" s="110">
        <v>48.7</v>
      </c>
      <c r="I2712" s="109">
        <v>2136</v>
      </c>
      <c r="J2712" s="110">
        <v>24.9</v>
      </c>
      <c r="K2712" s="110">
        <v>49.1</v>
      </c>
      <c r="L2712" s="109">
        <v>2089</v>
      </c>
      <c r="M2712" s="110">
        <v>24.4</v>
      </c>
      <c r="N2712" s="110">
        <v>52.9</v>
      </c>
      <c r="O2712" s="109">
        <v>1516</v>
      </c>
      <c r="P2712" s="110">
        <v>17.7</v>
      </c>
      <c r="Q2712" s="110">
        <v>62.3</v>
      </c>
    </row>
    <row r="2713" spans="1:17" ht="25.5" x14ac:dyDescent="0.2">
      <c r="A2713" s="108" t="s">
        <v>3567</v>
      </c>
      <c r="B2713" s="110">
        <v>159</v>
      </c>
      <c r="C2713" s="110">
        <v>27</v>
      </c>
      <c r="D2713" s="110">
        <v>17</v>
      </c>
      <c r="E2713" s="110">
        <v>59.3</v>
      </c>
      <c r="F2713" s="110">
        <v>7</v>
      </c>
      <c r="G2713" s="110">
        <v>4.4000000000000004</v>
      </c>
      <c r="H2713" s="110">
        <v>42.9</v>
      </c>
      <c r="I2713" s="110">
        <v>38</v>
      </c>
      <c r="J2713" s="110">
        <v>23.9</v>
      </c>
      <c r="K2713" s="110">
        <v>50</v>
      </c>
      <c r="L2713" s="110">
        <v>57</v>
      </c>
      <c r="M2713" s="110">
        <v>35.799999999999997</v>
      </c>
      <c r="N2713" s="110">
        <v>47.4</v>
      </c>
      <c r="O2713" s="110">
        <v>30</v>
      </c>
      <c r="P2713" s="110">
        <v>18.899999999999999</v>
      </c>
      <c r="Q2713" s="110">
        <v>56.7</v>
      </c>
    </row>
    <row r="2714" spans="1:17" ht="25.5" x14ac:dyDescent="0.2">
      <c r="A2714" s="108" t="s">
        <v>3568</v>
      </c>
      <c r="B2714" s="110">
        <v>63</v>
      </c>
      <c r="C2714" s="110">
        <v>17</v>
      </c>
      <c r="D2714" s="110">
        <v>27</v>
      </c>
      <c r="E2714" s="110">
        <v>29.4</v>
      </c>
      <c r="F2714" s="110">
        <v>4</v>
      </c>
      <c r="G2714" s="110">
        <v>6.3</v>
      </c>
      <c r="H2714" s="110">
        <v>50</v>
      </c>
      <c r="I2714" s="110">
        <v>12</v>
      </c>
      <c r="J2714" s="110">
        <v>19</v>
      </c>
      <c r="K2714" s="110">
        <v>50</v>
      </c>
      <c r="L2714" s="110">
        <v>15</v>
      </c>
      <c r="M2714" s="110">
        <v>23.8</v>
      </c>
      <c r="N2714" s="110">
        <v>46.7</v>
      </c>
      <c r="O2714" s="110">
        <v>15</v>
      </c>
      <c r="P2714" s="110">
        <v>23.8</v>
      </c>
      <c r="Q2714" s="110">
        <v>46.7</v>
      </c>
    </row>
    <row r="2715" spans="1:17" ht="25.5" x14ac:dyDescent="0.2">
      <c r="A2715" s="108" t="s">
        <v>3569</v>
      </c>
      <c r="B2715" s="109">
        <v>1475</v>
      </c>
      <c r="C2715" s="110">
        <v>348</v>
      </c>
      <c r="D2715" s="110">
        <v>23.6</v>
      </c>
      <c r="E2715" s="110">
        <v>47.1</v>
      </c>
      <c r="F2715" s="110">
        <v>76</v>
      </c>
      <c r="G2715" s="110">
        <v>5.2</v>
      </c>
      <c r="H2715" s="110">
        <v>32.9</v>
      </c>
      <c r="I2715" s="110">
        <v>223</v>
      </c>
      <c r="J2715" s="110">
        <v>15.1</v>
      </c>
      <c r="K2715" s="110">
        <v>54.7</v>
      </c>
      <c r="L2715" s="110">
        <v>617</v>
      </c>
      <c r="M2715" s="110">
        <v>41.8</v>
      </c>
      <c r="N2715" s="110">
        <v>49.1</v>
      </c>
      <c r="O2715" s="110">
        <v>211</v>
      </c>
      <c r="P2715" s="110">
        <v>14.3</v>
      </c>
      <c r="Q2715" s="110">
        <v>48.8</v>
      </c>
    </row>
    <row r="2716" spans="1:17" ht="25.5" x14ac:dyDescent="0.2">
      <c r="A2716" s="108" t="s">
        <v>3570</v>
      </c>
      <c r="B2716" s="110">
        <v>500</v>
      </c>
      <c r="C2716" s="110">
        <v>94</v>
      </c>
      <c r="D2716" s="110">
        <v>18.8</v>
      </c>
      <c r="E2716" s="110">
        <v>52.1</v>
      </c>
      <c r="F2716" s="110">
        <v>28</v>
      </c>
      <c r="G2716" s="110">
        <v>5.6</v>
      </c>
      <c r="H2716" s="110">
        <v>35.700000000000003</v>
      </c>
      <c r="I2716" s="110">
        <v>108</v>
      </c>
      <c r="J2716" s="110">
        <v>21.6</v>
      </c>
      <c r="K2716" s="110">
        <v>48.1</v>
      </c>
      <c r="L2716" s="110">
        <v>150</v>
      </c>
      <c r="M2716" s="110">
        <v>30</v>
      </c>
      <c r="N2716" s="110">
        <v>46.7</v>
      </c>
      <c r="O2716" s="110">
        <v>120</v>
      </c>
      <c r="P2716" s="110">
        <v>24</v>
      </c>
      <c r="Q2716" s="110">
        <v>54.2</v>
      </c>
    </row>
    <row r="2717" spans="1:17" ht="25.5" x14ac:dyDescent="0.2">
      <c r="A2717" s="108" t="s">
        <v>3571</v>
      </c>
      <c r="B2717" s="109">
        <v>2163</v>
      </c>
      <c r="C2717" s="110">
        <v>572</v>
      </c>
      <c r="D2717" s="110">
        <v>26.4</v>
      </c>
      <c r="E2717" s="110">
        <v>50.2</v>
      </c>
      <c r="F2717" s="110">
        <v>168</v>
      </c>
      <c r="G2717" s="110">
        <v>7.8</v>
      </c>
      <c r="H2717" s="110">
        <v>47</v>
      </c>
      <c r="I2717" s="110">
        <v>488</v>
      </c>
      <c r="J2717" s="110">
        <v>22.6</v>
      </c>
      <c r="K2717" s="110">
        <v>49.6</v>
      </c>
      <c r="L2717" s="110">
        <v>499</v>
      </c>
      <c r="M2717" s="110">
        <v>23.1</v>
      </c>
      <c r="N2717" s="110">
        <v>52.7</v>
      </c>
      <c r="O2717" s="110">
        <v>436</v>
      </c>
      <c r="P2717" s="110">
        <v>20.2</v>
      </c>
      <c r="Q2717" s="110">
        <v>57.3</v>
      </c>
    </row>
    <row r="2718" spans="1:17" x14ac:dyDescent="0.2">
      <c r="A2718" s="108" t="s">
        <v>3572</v>
      </c>
      <c r="B2718" s="110">
        <v>46</v>
      </c>
      <c r="C2718" s="110">
        <v>3</v>
      </c>
      <c r="D2718" s="110">
        <v>6.5</v>
      </c>
      <c r="E2718" s="110">
        <v>33.299999999999997</v>
      </c>
      <c r="F2718" s="110">
        <v>8</v>
      </c>
      <c r="G2718" s="110">
        <v>17.399999999999999</v>
      </c>
      <c r="H2718" s="110">
        <v>25</v>
      </c>
      <c r="I2718" s="110">
        <v>5</v>
      </c>
      <c r="J2718" s="110">
        <v>10.9</v>
      </c>
      <c r="K2718" s="110">
        <v>40</v>
      </c>
      <c r="L2718" s="110">
        <v>23</v>
      </c>
      <c r="M2718" s="110">
        <v>50</v>
      </c>
      <c r="N2718" s="110">
        <v>47.8</v>
      </c>
      <c r="O2718" s="110">
        <v>7</v>
      </c>
      <c r="P2718" s="110">
        <v>15.2</v>
      </c>
      <c r="Q2718" s="110">
        <v>57.1</v>
      </c>
    </row>
    <row r="2719" spans="1:17" ht="25.5" x14ac:dyDescent="0.2">
      <c r="A2719" s="108" t="s">
        <v>3573</v>
      </c>
      <c r="B2719" s="110">
        <v>747</v>
      </c>
      <c r="C2719" s="110">
        <v>185</v>
      </c>
      <c r="D2719" s="110">
        <v>24.8</v>
      </c>
      <c r="E2719" s="110">
        <v>50.3</v>
      </c>
      <c r="F2719" s="110">
        <v>44</v>
      </c>
      <c r="G2719" s="110">
        <v>5.9</v>
      </c>
      <c r="H2719" s="110">
        <v>54.5</v>
      </c>
      <c r="I2719" s="110">
        <v>143</v>
      </c>
      <c r="J2719" s="110">
        <v>19.100000000000001</v>
      </c>
      <c r="K2719" s="110">
        <v>51</v>
      </c>
      <c r="L2719" s="110">
        <v>192</v>
      </c>
      <c r="M2719" s="110">
        <v>25.7</v>
      </c>
      <c r="N2719" s="110">
        <v>51.6</v>
      </c>
      <c r="O2719" s="110">
        <v>183</v>
      </c>
      <c r="P2719" s="110">
        <v>24.5</v>
      </c>
      <c r="Q2719" s="110">
        <v>59.6</v>
      </c>
    </row>
    <row r="2720" spans="1:17" ht="25.5" x14ac:dyDescent="0.2">
      <c r="A2720" s="108" t="s">
        <v>3574</v>
      </c>
      <c r="B2720" s="110">
        <v>98</v>
      </c>
      <c r="C2720" s="110">
        <v>19</v>
      </c>
      <c r="D2720" s="110">
        <v>19.399999999999999</v>
      </c>
      <c r="E2720" s="110">
        <v>47.4</v>
      </c>
      <c r="F2720" s="110">
        <v>7</v>
      </c>
      <c r="G2720" s="110">
        <v>7.1</v>
      </c>
      <c r="H2720" s="110">
        <v>42.9</v>
      </c>
      <c r="I2720" s="110">
        <v>23</v>
      </c>
      <c r="J2720" s="110">
        <v>23.5</v>
      </c>
      <c r="K2720" s="110">
        <v>47.8</v>
      </c>
      <c r="L2720" s="110">
        <v>40</v>
      </c>
      <c r="M2720" s="110">
        <v>40.799999999999997</v>
      </c>
      <c r="N2720" s="110">
        <v>35</v>
      </c>
      <c r="O2720" s="110">
        <v>9</v>
      </c>
      <c r="P2720" s="110">
        <v>9.1999999999999993</v>
      </c>
      <c r="Q2720" s="110">
        <v>55.6</v>
      </c>
    </row>
    <row r="2721" spans="1:17" ht="25.5" x14ac:dyDescent="0.2">
      <c r="A2721" s="108" t="s">
        <v>3575</v>
      </c>
      <c r="B2721" s="110">
        <v>86</v>
      </c>
      <c r="C2721" s="110">
        <v>18</v>
      </c>
      <c r="D2721" s="110">
        <v>20.9</v>
      </c>
      <c r="E2721" s="110">
        <v>66.7</v>
      </c>
      <c r="F2721" s="110">
        <v>2</v>
      </c>
      <c r="G2721" s="110">
        <v>2.2999999999999998</v>
      </c>
      <c r="H2721" s="110">
        <v>0</v>
      </c>
      <c r="I2721" s="110">
        <v>22</v>
      </c>
      <c r="J2721" s="110">
        <v>25.6</v>
      </c>
      <c r="K2721" s="110">
        <v>54.5</v>
      </c>
      <c r="L2721" s="110">
        <v>31</v>
      </c>
      <c r="M2721" s="110">
        <v>36</v>
      </c>
      <c r="N2721" s="110">
        <v>45.2</v>
      </c>
      <c r="O2721" s="110">
        <v>13</v>
      </c>
      <c r="P2721" s="110">
        <v>15.1</v>
      </c>
      <c r="Q2721" s="110">
        <v>53.8</v>
      </c>
    </row>
    <row r="2722" spans="1:17" ht="25.5" x14ac:dyDescent="0.2">
      <c r="A2722" s="108" t="s">
        <v>3576</v>
      </c>
      <c r="B2722" s="109">
        <v>1115</v>
      </c>
      <c r="C2722" s="110">
        <v>262</v>
      </c>
      <c r="D2722" s="110">
        <v>23.5</v>
      </c>
      <c r="E2722" s="110">
        <v>45.8</v>
      </c>
      <c r="F2722" s="110">
        <v>56</v>
      </c>
      <c r="G2722" s="110">
        <v>5</v>
      </c>
      <c r="H2722" s="110">
        <v>48.2</v>
      </c>
      <c r="I2722" s="110">
        <v>215</v>
      </c>
      <c r="J2722" s="110">
        <v>19.3</v>
      </c>
      <c r="K2722" s="110">
        <v>49.3</v>
      </c>
      <c r="L2722" s="110">
        <v>298</v>
      </c>
      <c r="M2722" s="110">
        <v>26.7</v>
      </c>
      <c r="N2722" s="110">
        <v>50</v>
      </c>
      <c r="O2722" s="110">
        <v>284</v>
      </c>
      <c r="P2722" s="110">
        <v>25.5</v>
      </c>
      <c r="Q2722" s="110">
        <v>60.2</v>
      </c>
    </row>
    <row r="2723" spans="1:17" ht="38.25" x14ac:dyDescent="0.2">
      <c r="A2723" s="108" t="s">
        <v>3577</v>
      </c>
      <c r="B2723" s="110">
        <v>77</v>
      </c>
      <c r="C2723" s="110">
        <v>12</v>
      </c>
      <c r="D2723" s="110">
        <v>15.6</v>
      </c>
      <c r="E2723" s="110">
        <v>58.3</v>
      </c>
      <c r="F2723" s="110">
        <v>4</v>
      </c>
      <c r="G2723" s="110">
        <v>5.2</v>
      </c>
      <c r="H2723" s="110">
        <v>75</v>
      </c>
      <c r="I2723" s="110">
        <v>15</v>
      </c>
      <c r="J2723" s="110">
        <v>19.5</v>
      </c>
      <c r="K2723" s="110">
        <v>40</v>
      </c>
      <c r="L2723" s="110">
        <v>39</v>
      </c>
      <c r="M2723" s="110">
        <v>50.6</v>
      </c>
      <c r="N2723" s="110">
        <v>53.8</v>
      </c>
      <c r="O2723" s="110">
        <v>7</v>
      </c>
      <c r="P2723" s="110">
        <v>9.1</v>
      </c>
      <c r="Q2723" s="110">
        <v>28.6</v>
      </c>
    </row>
    <row r="2724" spans="1:17" ht="38.25" x14ac:dyDescent="0.2">
      <c r="A2724" s="108" t="s">
        <v>3578</v>
      </c>
      <c r="B2724" s="110">
        <v>149</v>
      </c>
      <c r="C2724" s="110">
        <v>34</v>
      </c>
      <c r="D2724" s="110">
        <v>22.8</v>
      </c>
      <c r="E2724" s="110">
        <v>55.9</v>
      </c>
      <c r="F2724" s="110">
        <v>15</v>
      </c>
      <c r="G2724" s="110">
        <v>10.1</v>
      </c>
      <c r="H2724" s="110">
        <v>53.3</v>
      </c>
      <c r="I2724" s="110">
        <v>31</v>
      </c>
      <c r="J2724" s="110">
        <v>20.8</v>
      </c>
      <c r="K2724" s="110">
        <v>35.5</v>
      </c>
      <c r="L2724" s="110">
        <v>48</v>
      </c>
      <c r="M2724" s="110">
        <v>32.200000000000003</v>
      </c>
      <c r="N2724" s="110">
        <v>52.1</v>
      </c>
      <c r="O2724" s="110">
        <v>21</v>
      </c>
      <c r="P2724" s="110">
        <v>14.1</v>
      </c>
      <c r="Q2724" s="110">
        <v>42.9</v>
      </c>
    </row>
    <row r="2725" spans="1:17" ht="38.25" x14ac:dyDescent="0.2">
      <c r="A2725" s="108" t="s">
        <v>3579</v>
      </c>
      <c r="B2725" s="110">
        <v>151</v>
      </c>
      <c r="C2725" s="110">
        <v>27</v>
      </c>
      <c r="D2725" s="110">
        <v>17.899999999999999</v>
      </c>
      <c r="E2725" s="110">
        <v>48.1</v>
      </c>
      <c r="F2725" s="110">
        <v>6</v>
      </c>
      <c r="G2725" s="110">
        <v>4</v>
      </c>
      <c r="H2725" s="110">
        <v>66.7</v>
      </c>
      <c r="I2725" s="110">
        <v>34</v>
      </c>
      <c r="J2725" s="110">
        <v>22.5</v>
      </c>
      <c r="K2725" s="110">
        <v>47.1</v>
      </c>
      <c r="L2725" s="110">
        <v>67</v>
      </c>
      <c r="M2725" s="110">
        <v>44.4</v>
      </c>
      <c r="N2725" s="110">
        <v>40.299999999999997</v>
      </c>
      <c r="O2725" s="110">
        <v>17</v>
      </c>
      <c r="P2725" s="110">
        <v>11.3</v>
      </c>
      <c r="Q2725" s="110">
        <v>47.1</v>
      </c>
    </row>
    <row r="2726" spans="1:17" ht="38.25" x14ac:dyDescent="0.2">
      <c r="A2726" s="108" t="s">
        <v>3580</v>
      </c>
      <c r="B2726" s="110">
        <v>821</v>
      </c>
      <c r="C2726" s="110">
        <v>199</v>
      </c>
      <c r="D2726" s="110">
        <v>24.2</v>
      </c>
      <c r="E2726" s="110">
        <v>45.2</v>
      </c>
      <c r="F2726" s="110">
        <v>42</v>
      </c>
      <c r="G2726" s="110">
        <v>5.0999999999999996</v>
      </c>
      <c r="H2726" s="110">
        <v>45.2</v>
      </c>
      <c r="I2726" s="110">
        <v>153</v>
      </c>
      <c r="J2726" s="110">
        <v>18.600000000000001</v>
      </c>
      <c r="K2726" s="110">
        <v>49</v>
      </c>
      <c r="L2726" s="110">
        <v>183</v>
      </c>
      <c r="M2726" s="110">
        <v>22.3</v>
      </c>
      <c r="N2726" s="110">
        <v>49.7</v>
      </c>
      <c r="O2726" s="110">
        <v>244</v>
      </c>
      <c r="P2726" s="110">
        <v>29.7</v>
      </c>
      <c r="Q2726" s="110">
        <v>60.7</v>
      </c>
    </row>
    <row r="2727" spans="1:17" ht="38.25" x14ac:dyDescent="0.2">
      <c r="A2727" s="108" t="s">
        <v>3581</v>
      </c>
      <c r="B2727" s="109">
        <v>3745</v>
      </c>
      <c r="C2727" s="110">
        <v>824</v>
      </c>
      <c r="D2727" s="110">
        <v>22</v>
      </c>
      <c r="E2727" s="110">
        <v>51.1</v>
      </c>
      <c r="F2727" s="110">
        <v>296</v>
      </c>
      <c r="G2727" s="110">
        <v>7.9</v>
      </c>
      <c r="H2727" s="110">
        <v>51.7</v>
      </c>
      <c r="I2727" s="110">
        <v>896</v>
      </c>
      <c r="J2727" s="110">
        <v>23.9</v>
      </c>
      <c r="K2727" s="110">
        <v>49.9</v>
      </c>
      <c r="L2727" s="110">
        <v>940</v>
      </c>
      <c r="M2727" s="110">
        <v>25.1</v>
      </c>
      <c r="N2727" s="110">
        <v>51.1</v>
      </c>
      <c r="O2727" s="110">
        <v>789</v>
      </c>
      <c r="P2727" s="110">
        <v>21.1</v>
      </c>
      <c r="Q2727" s="110">
        <v>59.4</v>
      </c>
    </row>
    <row r="2728" spans="1:17" ht="25.5" x14ac:dyDescent="0.2">
      <c r="A2728" s="108" t="s">
        <v>3582</v>
      </c>
      <c r="B2728" s="109">
        <v>1143</v>
      </c>
      <c r="C2728" s="110">
        <v>250</v>
      </c>
      <c r="D2728" s="110">
        <v>21.9</v>
      </c>
      <c r="E2728" s="110">
        <v>46.4</v>
      </c>
      <c r="F2728" s="110">
        <v>61</v>
      </c>
      <c r="G2728" s="110">
        <v>5.3</v>
      </c>
      <c r="H2728" s="110">
        <v>50.8</v>
      </c>
      <c r="I2728" s="110">
        <v>251</v>
      </c>
      <c r="J2728" s="110">
        <v>22</v>
      </c>
      <c r="K2728" s="110">
        <v>49</v>
      </c>
      <c r="L2728" s="110">
        <v>280</v>
      </c>
      <c r="M2728" s="110">
        <v>24.5</v>
      </c>
      <c r="N2728" s="110">
        <v>52.1</v>
      </c>
      <c r="O2728" s="110">
        <v>301</v>
      </c>
      <c r="P2728" s="110">
        <v>26.3</v>
      </c>
      <c r="Q2728" s="110">
        <v>58.8</v>
      </c>
    </row>
    <row r="2729" spans="1:17" x14ac:dyDescent="0.2">
      <c r="A2729" s="108" t="s">
        <v>3583</v>
      </c>
      <c r="B2729" s="110">
        <v>547</v>
      </c>
      <c r="C2729" s="110">
        <v>116</v>
      </c>
      <c r="D2729" s="110">
        <v>21.2</v>
      </c>
      <c r="E2729" s="110">
        <v>47.4</v>
      </c>
      <c r="F2729" s="110">
        <v>29</v>
      </c>
      <c r="G2729" s="110">
        <v>5.3</v>
      </c>
      <c r="H2729" s="110">
        <v>37.9</v>
      </c>
      <c r="I2729" s="110">
        <v>118</v>
      </c>
      <c r="J2729" s="110">
        <v>21.6</v>
      </c>
      <c r="K2729" s="110">
        <v>44.9</v>
      </c>
      <c r="L2729" s="110">
        <v>131</v>
      </c>
      <c r="M2729" s="110">
        <v>23.9</v>
      </c>
      <c r="N2729" s="110">
        <v>49.6</v>
      </c>
      <c r="O2729" s="110">
        <v>153</v>
      </c>
      <c r="P2729" s="110">
        <v>28</v>
      </c>
      <c r="Q2729" s="110">
        <v>60.8</v>
      </c>
    </row>
    <row r="2730" spans="1:17" ht="25.5" x14ac:dyDescent="0.2">
      <c r="A2730" s="108" t="s">
        <v>3584</v>
      </c>
      <c r="B2730" s="110">
        <v>341</v>
      </c>
      <c r="C2730" s="110">
        <v>71</v>
      </c>
      <c r="D2730" s="110">
        <v>20.8</v>
      </c>
      <c r="E2730" s="110">
        <v>40.799999999999997</v>
      </c>
      <c r="F2730" s="110">
        <v>19</v>
      </c>
      <c r="G2730" s="110">
        <v>5.6</v>
      </c>
      <c r="H2730" s="110">
        <v>31.6</v>
      </c>
      <c r="I2730" s="110">
        <v>71</v>
      </c>
      <c r="J2730" s="110">
        <v>20.8</v>
      </c>
      <c r="K2730" s="110">
        <v>53.5</v>
      </c>
      <c r="L2730" s="110">
        <v>97</v>
      </c>
      <c r="M2730" s="110">
        <v>28.4</v>
      </c>
      <c r="N2730" s="110">
        <v>53.6</v>
      </c>
      <c r="O2730" s="110">
        <v>83</v>
      </c>
      <c r="P2730" s="110">
        <v>24.3</v>
      </c>
      <c r="Q2730" s="110">
        <v>51.8</v>
      </c>
    </row>
    <row r="2731" spans="1:17" ht="25.5" x14ac:dyDescent="0.2">
      <c r="A2731" s="108" t="s">
        <v>3585</v>
      </c>
      <c r="B2731" s="110">
        <v>427</v>
      </c>
      <c r="C2731" s="110">
        <v>103</v>
      </c>
      <c r="D2731" s="110">
        <v>24.1</v>
      </c>
      <c r="E2731" s="110">
        <v>53.4</v>
      </c>
      <c r="F2731" s="110">
        <v>25</v>
      </c>
      <c r="G2731" s="110">
        <v>5.9</v>
      </c>
      <c r="H2731" s="110">
        <v>56</v>
      </c>
      <c r="I2731" s="110">
        <v>114</v>
      </c>
      <c r="J2731" s="110">
        <v>26.7</v>
      </c>
      <c r="K2731" s="110">
        <v>50</v>
      </c>
      <c r="L2731" s="110">
        <v>94</v>
      </c>
      <c r="M2731" s="110">
        <v>22</v>
      </c>
      <c r="N2731" s="110">
        <v>46.8</v>
      </c>
      <c r="O2731" s="110">
        <v>91</v>
      </c>
      <c r="P2731" s="110">
        <v>21.3</v>
      </c>
      <c r="Q2731" s="110">
        <v>61.5</v>
      </c>
    </row>
    <row r="2732" spans="1:17" ht="25.5" x14ac:dyDescent="0.2">
      <c r="A2732" s="108" t="s">
        <v>3586</v>
      </c>
      <c r="B2732" s="110">
        <v>54</v>
      </c>
      <c r="C2732" s="110">
        <v>11</v>
      </c>
      <c r="D2732" s="110">
        <v>20.399999999999999</v>
      </c>
      <c r="E2732" s="110">
        <v>54.5</v>
      </c>
      <c r="F2732" s="110">
        <v>5</v>
      </c>
      <c r="G2732" s="110">
        <v>9.3000000000000007</v>
      </c>
      <c r="H2732" s="110">
        <v>40</v>
      </c>
      <c r="I2732" s="110">
        <v>11</v>
      </c>
      <c r="J2732" s="110">
        <v>20.399999999999999</v>
      </c>
      <c r="K2732" s="110">
        <v>27.3</v>
      </c>
      <c r="L2732" s="110">
        <v>14</v>
      </c>
      <c r="M2732" s="110">
        <v>25.9</v>
      </c>
      <c r="N2732" s="110">
        <v>42.9</v>
      </c>
      <c r="O2732" s="110">
        <v>13</v>
      </c>
      <c r="P2732" s="110">
        <v>24.1</v>
      </c>
      <c r="Q2732" s="110">
        <v>53.8</v>
      </c>
    </row>
    <row r="2733" spans="1:17" ht="25.5" x14ac:dyDescent="0.2">
      <c r="A2733" s="108" t="s">
        <v>3587</v>
      </c>
      <c r="B2733" s="110">
        <v>291</v>
      </c>
      <c r="C2733" s="110">
        <v>81</v>
      </c>
      <c r="D2733" s="110">
        <v>27.8</v>
      </c>
      <c r="E2733" s="110">
        <v>49.4</v>
      </c>
      <c r="F2733" s="110">
        <v>23</v>
      </c>
      <c r="G2733" s="110">
        <v>7.9</v>
      </c>
      <c r="H2733" s="110">
        <v>21.7</v>
      </c>
      <c r="I2733" s="110">
        <v>80</v>
      </c>
      <c r="J2733" s="110">
        <v>27.5</v>
      </c>
      <c r="K2733" s="110">
        <v>50</v>
      </c>
      <c r="L2733" s="110">
        <v>81</v>
      </c>
      <c r="M2733" s="110">
        <v>27.8</v>
      </c>
      <c r="N2733" s="110">
        <v>45.7</v>
      </c>
      <c r="O2733" s="110">
        <v>26</v>
      </c>
      <c r="P2733" s="110">
        <v>8.9</v>
      </c>
      <c r="Q2733" s="110">
        <v>50</v>
      </c>
    </row>
    <row r="2734" spans="1:17" ht="38.25" x14ac:dyDescent="0.2">
      <c r="A2734" s="108" t="s">
        <v>3588</v>
      </c>
      <c r="B2734" s="109">
        <v>12302</v>
      </c>
      <c r="C2734" s="109">
        <v>2746</v>
      </c>
      <c r="D2734" s="110">
        <v>22.3</v>
      </c>
      <c r="E2734" s="110">
        <v>49.5</v>
      </c>
      <c r="F2734" s="110">
        <v>957</v>
      </c>
      <c r="G2734" s="110">
        <v>7.8</v>
      </c>
      <c r="H2734" s="110">
        <v>50.9</v>
      </c>
      <c r="I2734" s="109">
        <v>2880</v>
      </c>
      <c r="J2734" s="110">
        <v>23.4</v>
      </c>
      <c r="K2734" s="110">
        <v>52.2</v>
      </c>
      <c r="L2734" s="109">
        <v>4202</v>
      </c>
      <c r="M2734" s="110">
        <v>34.200000000000003</v>
      </c>
      <c r="N2734" s="110">
        <v>53.3</v>
      </c>
      <c r="O2734" s="109">
        <v>1517</v>
      </c>
      <c r="P2734" s="110">
        <v>12.3</v>
      </c>
      <c r="Q2734" s="110">
        <v>58.7</v>
      </c>
    </row>
    <row r="2735" spans="1:17" ht="25.5" x14ac:dyDescent="0.2">
      <c r="A2735" s="108" t="s">
        <v>3589</v>
      </c>
      <c r="B2735" s="110">
        <v>331</v>
      </c>
      <c r="C2735" s="110">
        <v>44</v>
      </c>
      <c r="D2735" s="110">
        <v>13.3</v>
      </c>
      <c r="E2735" s="110">
        <v>34.1</v>
      </c>
      <c r="F2735" s="110">
        <v>19</v>
      </c>
      <c r="G2735" s="110">
        <v>5.7</v>
      </c>
      <c r="H2735" s="110">
        <v>52.6</v>
      </c>
      <c r="I2735" s="110">
        <v>75</v>
      </c>
      <c r="J2735" s="110">
        <v>22.7</v>
      </c>
      <c r="K2735" s="110">
        <v>52</v>
      </c>
      <c r="L2735" s="110">
        <v>102</v>
      </c>
      <c r="M2735" s="110">
        <v>30.8</v>
      </c>
      <c r="N2735" s="110">
        <v>51</v>
      </c>
      <c r="O2735" s="110">
        <v>91</v>
      </c>
      <c r="P2735" s="110">
        <v>27.5</v>
      </c>
      <c r="Q2735" s="110">
        <v>56</v>
      </c>
    </row>
    <row r="2736" spans="1:17" ht="25.5" x14ac:dyDescent="0.2">
      <c r="A2736" s="108" t="s">
        <v>3590</v>
      </c>
      <c r="B2736" s="110">
        <v>419</v>
      </c>
      <c r="C2736" s="110">
        <v>93</v>
      </c>
      <c r="D2736" s="110">
        <v>22.2</v>
      </c>
      <c r="E2736" s="110">
        <v>44.1</v>
      </c>
      <c r="F2736" s="110">
        <v>34</v>
      </c>
      <c r="G2736" s="110">
        <v>8.1</v>
      </c>
      <c r="H2736" s="110">
        <v>38.200000000000003</v>
      </c>
      <c r="I2736" s="110">
        <v>110</v>
      </c>
      <c r="J2736" s="110">
        <v>26.3</v>
      </c>
      <c r="K2736" s="110">
        <v>51.8</v>
      </c>
      <c r="L2736" s="110">
        <v>133</v>
      </c>
      <c r="M2736" s="110">
        <v>31.7</v>
      </c>
      <c r="N2736" s="110">
        <v>45.9</v>
      </c>
      <c r="O2736" s="110">
        <v>49</v>
      </c>
      <c r="P2736" s="110">
        <v>11.7</v>
      </c>
      <c r="Q2736" s="110">
        <v>55.1</v>
      </c>
    </row>
    <row r="2737" spans="1:17" ht="25.5" x14ac:dyDescent="0.2">
      <c r="A2737" s="108" t="s">
        <v>3591</v>
      </c>
      <c r="B2737" s="110">
        <v>602</v>
      </c>
      <c r="C2737" s="110">
        <v>171</v>
      </c>
      <c r="D2737" s="110">
        <v>28.4</v>
      </c>
      <c r="E2737" s="110">
        <v>49.1</v>
      </c>
      <c r="F2737" s="110">
        <v>58</v>
      </c>
      <c r="G2737" s="110">
        <v>9.6</v>
      </c>
      <c r="H2737" s="110">
        <v>46.6</v>
      </c>
      <c r="I2737" s="110">
        <v>154</v>
      </c>
      <c r="J2737" s="110">
        <v>25.6</v>
      </c>
      <c r="K2737" s="110">
        <v>45.5</v>
      </c>
      <c r="L2737" s="110">
        <v>124</v>
      </c>
      <c r="M2737" s="110">
        <v>20.6</v>
      </c>
      <c r="N2737" s="110">
        <v>48.4</v>
      </c>
      <c r="O2737" s="110">
        <v>95</v>
      </c>
      <c r="P2737" s="110">
        <v>15.8</v>
      </c>
      <c r="Q2737" s="110">
        <v>52.6</v>
      </c>
    </row>
    <row r="2738" spans="1:17" ht="38.25" x14ac:dyDescent="0.2">
      <c r="A2738" s="108" t="s">
        <v>3592</v>
      </c>
      <c r="B2738" s="110">
        <v>332</v>
      </c>
      <c r="C2738" s="110">
        <v>97</v>
      </c>
      <c r="D2738" s="110">
        <v>29.2</v>
      </c>
      <c r="E2738" s="110">
        <v>53.6</v>
      </c>
      <c r="F2738" s="110">
        <v>16</v>
      </c>
      <c r="G2738" s="110">
        <v>4.8</v>
      </c>
      <c r="H2738" s="110">
        <v>50</v>
      </c>
      <c r="I2738" s="110">
        <v>104</v>
      </c>
      <c r="J2738" s="110">
        <v>31.3</v>
      </c>
      <c r="K2738" s="110">
        <v>52.9</v>
      </c>
      <c r="L2738" s="110">
        <v>78</v>
      </c>
      <c r="M2738" s="110">
        <v>23.5</v>
      </c>
      <c r="N2738" s="110">
        <v>53.8</v>
      </c>
      <c r="O2738" s="110">
        <v>37</v>
      </c>
      <c r="P2738" s="110">
        <v>11.1</v>
      </c>
      <c r="Q2738" s="110">
        <v>54.1</v>
      </c>
    </row>
    <row r="2739" spans="1:17" ht="25.5" x14ac:dyDescent="0.2">
      <c r="A2739" s="108" t="s">
        <v>3593</v>
      </c>
      <c r="B2739" s="110">
        <v>319</v>
      </c>
      <c r="C2739" s="110">
        <v>91</v>
      </c>
      <c r="D2739" s="110">
        <v>28.5</v>
      </c>
      <c r="E2739" s="110">
        <v>53.8</v>
      </c>
      <c r="F2739" s="110">
        <v>28</v>
      </c>
      <c r="G2739" s="110">
        <v>8.8000000000000007</v>
      </c>
      <c r="H2739" s="110">
        <v>46.4</v>
      </c>
      <c r="I2739" s="110">
        <v>83</v>
      </c>
      <c r="J2739" s="110">
        <v>26</v>
      </c>
      <c r="K2739" s="110">
        <v>47</v>
      </c>
      <c r="L2739" s="110">
        <v>55</v>
      </c>
      <c r="M2739" s="110">
        <v>17.2</v>
      </c>
      <c r="N2739" s="110">
        <v>52.7</v>
      </c>
      <c r="O2739" s="110">
        <v>62</v>
      </c>
      <c r="P2739" s="110">
        <v>19.399999999999999</v>
      </c>
      <c r="Q2739" s="110">
        <v>59.7</v>
      </c>
    </row>
    <row r="2740" spans="1:17" ht="25.5" x14ac:dyDescent="0.2">
      <c r="A2740" s="108" t="s">
        <v>3594</v>
      </c>
      <c r="B2740" s="109">
        <v>7345</v>
      </c>
      <c r="C2740" s="109">
        <v>2419</v>
      </c>
      <c r="D2740" s="110">
        <v>32.9</v>
      </c>
      <c r="E2740" s="110">
        <v>48.5</v>
      </c>
      <c r="F2740" s="110">
        <v>323</v>
      </c>
      <c r="G2740" s="110">
        <v>4.4000000000000004</v>
      </c>
      <c r="H2740" s="110">
        <v>48.9</v>
      </c>
      <c r="I2740" s="109">
        <v>1878</v>
      </c>
      <c r="J2740" s="110">
        <v>25.6</v>
      </c>
      <c r="K2740" s="110">
        <v>53.7</v>
      </c>
      <c r="L2740" s="109">
        <v>2103</v>
      </c>
      <c r="M2740" s="110">
        <v>28.6</v>
      </c>
      <c r="N2740" s="110">
        <v>48.5</v>
      </c>
      <c r="O2740" s="110">
        <v>622</v>
      </c>
      <c r="P2740" s="110">
        <v>8.5</v>
      </c>
      <c r="Q2740" s="110">
        <v>54</v>
      </c>
    </row>
    <row r="2741" spans="1:17" ht="25.5" x14ac:dyDescent="0.2">
      <c r="A2741" s="108" t="s">
        <v>3595</v>
      </c>
      <c r="B2741" s="110">
        <v>104</v>
      </c>
      <c r="C2741" s="110">
        <v>32</v>
      </c>
      <c r="D2741" s="110">
        <v>30.8</v>
      </c>
      <c r="E2741" s="110">
        <v>65.599999999999994</v>
      </c>
      <c r="F2741" s="110">
        <v>2</v>
      </c>
      <c r="G2741" s="110">
        <v>1.9</v>
      </c>
      <c r="H2741" s="110">
        <v>50</v>
      </c>
      <c r="I2741" s="110">
        <v>24</v>
      </c>
      <c r="J2741" s="110">
        <v>23.1</v>
      </c>
      <c r="K2741" s="110">
        <v>54.2</v>
      </c>
      <c r="L2741" s="110">
        <v>30</v>
      </c>
      <c r="M2741" s="110">
        <v>28.8</v>
      </c>
      <c r="N2741" s="110">
        <v>56.7</v>
      </c>
      <c r="O2741" s="110">
        <v>16</v>
      </c>
      <c r="P2741" s="110">
        <v>15.4</v>
      </c>
      <c r="Q2741" s="110">
        <v>43.8</v>
      </c>
    </row>
    <row r="2742" spans="1:17" ht="25.5" x14ac:dyDescent="0.2">
      <c r="A2742" s="108" t="s">
        <v>3596</v>
      </c>
      <c r="B2742" s="110">
        <v>254</v>
      </c>
      <c r="C2742" s="110">
        <v>57</v>
      </c>
      <c r="D2742" s="110">
        <v>22.4</v>
      </c>
      <c r="E2742" s="110">
        <v>50.9</v>
      </c>
      <c r="F2742" s="110">
        <v>16</v>
      </c>
      <c r="G2742" s="110">
        <v>6.3</v>
      </c>
      <c r="H2742" s="110">
        <v>50</v>
      </c>
      <c r="I2742" s="110">
        <v>53</v>
      </c>
      <c r="J2742" s="110">
        <v>20.9</v>
      </c>
      <c r="K2742" s="110">
        <v>50.9</v>
      </c>
      <c r="L2742" s="110">
        <v>80</v>
      </c>
      <c r="M2742" s="110">
        <v>31.5</v>
      </c>
      <c r="N2742" s="110">
        <v>47.5</v>
      </c>
      <c r="O2742" s="110">
        <v>48</v>
      </c>
      <c r="P2742" s="110">
        <v>18.899999999999999</v>
      </c>
      <c r="Q2742" s="110">
        <v>54.2</v>
      </c>
    </row>
    <row r="2743" spans="1:17" ht="25.5" x14ac:dyDescent="0.2">
      <c r="A2743" s="108" t="s">
        <v>3597</v>
      </c>
      <c r="B2743" s="109">
        <v>1001</v>
      </c>
      <c r="C2743" s="110">
        <v>358</v>
      </c>
      <c r="D2743" s="110">
        <v>35.799999999999997</v>
      </c>
      <c r="E2743" s="110">
        <v>50.8</v>
      </c>
      <c r="F2743" s="110">
        <v>118</v>
      </c>
      <c r="G2743" s="110">
        <v>11.8</v>
      </c>
      <c r="H2743" s="110">
        <v>50.8</v>
      </c>
      <c r="I2743" s="110">
        <v>256</v>
      </c>
      <c r="J2743" s="110">
        <v>25.6</v>
      </c>
      <c r="K2743" s="110">
        <v>48.8</v>
      </c>
      <c r="L2743" s="110">
        <v>192</v>
      </c>
      <c r="M2743" s="110">
        <v>19.2</v>
      </c>
      <c r="N2743" s="110">
        <v>56.8</v>
      </c>
      <c r="O2743" s="110">
        <v>77</v>
      </c>
      <c r="P2743" s="110">
        <v>7.7</v>
      </c>
      <c r="Q2743" s="110">
        <v>55.8</v>
      </c>
    </row>
    <row r="2744" spans="1:17" ht="25.5" x14ac:dyDescent="0.2">
      <c r="A2744" s="108" t="s">
        <v>3598</v>
      </c>
      <c r="B2744" s="110">
        <v>78</v>
      </c>
      <c r="C2744" s="110">
        <v>16</v>
      </c>
      <c r="D2744" s="110">
        <v>20.5</v>
      </c>
      <c r="E2744" s="110">
        <v>62.5</v>
      </c>
      <c r="F2744" s="110">
        <v>9</v>
      </c>
      <c r="G2744" s="110">
        <v>11.5</v>
      </c>
      <c r="H2744" s="110">
        <v>11.1</v>
      </c>
      <c r="I2744" s="110">
        <v>14</v>
      </c>
      <c r="J2744" s="110">
        <v>17.899999999999999</v>
      </c>
      <c r="K2744" s="110">
        <v>50</v>
      </c>
      <c r="L2744" s="110">
        <v>17</v>
      </c>
      <c r="M2744" s="110">
        <v>21.8</v>
      </c>
      <c r="N2744" s="110">
        <v>47.1</v>
      </c>
      <c r="O2744" s="110">
        <v>22</v>
      </c>
      <c r="P2744" s="110">
        <v>28.2</v>
      </c>
      <c r="Q2744" s="110">
        <v>50</v>
      </c>
    </row>
    <row r="2745" spans="1:17" ht="25.5" x14ac:dyDescent="0.2">
      <c r="A2745" s="108" t="s">
        <v>3599</v>
      </c>
      <c r="B2745" s="109">
        <v>8712</v>
      </c>
      <c r="C2745" s="109">
        <v>1649</v>
      </c>
      <c r="D2745" s="110">
        <v>18.899999999999999</v>
      </c>
      <c r="E2745" s="110">
        <v>49.7</v>
      </c>
      <c r="F2745" s="110">
        <v>812</v>
      </c>
      <c r="G2745" s="110">
        <v>9.3000000000000007</v>
      </c>
      <c r="H2745" s="110">
        <v>43.8</v>
      </c>
      <c r="I2745" s="109">
        <v>1903</v>
      </c>
      <c r="J2745" s="110">
        <v>21.8</v>
      </c>
      <c r="K2745" s="110">
        <v>49.4</v>
      </c>
      <c r="L2745" s="109">
        <v>2429</v>
      </c>
      <c r="M2745" s="110">
        <v>27.9</v>
      </c>
      <c r="N2745" s="110">
        <v>51.3</v>
      </c>
      <c r="O2745" s="109">
        <v>1919</v>
      </c>
      <c r="P2745" s="110">
        <v>22</v>
      </c>
      <c r="Q2745" s="110">
        <v>61.4</v>
      </c>
    </row>
    <row r="2746" spans="1:17" ht="25.5" x14ac:dyDescent="0.2">
      <c r="A2746" s="108" t="s">
        <v>3600</v>
      </c>
      <c r="B2746" s="109">
        <v>2521</v>
      </c>
      <c r="C2746" s="110">
        <v>488</v>
      </c>
      <c r="D2746" s="110">
        <v>19.399999999999999</v>
      </c>
      <c r="E2746" s="110">
        <v>45.3</v>
      </c>
      <c r="F2746" s="110">
        <v>139</v>
      </c>
      <c r="G2746" s="110">
        <v>5.5</v>
      </c>
      <c r="H2746" s="110">
        <v>46.8</v>
      </c>
      <c r="I2746" s="110">
        <v>508</v>
      </c>
      <c r="J2746" s="110">
        <v>20.2</v>
      </c>
      <c r="K2746" s="110">
        <v>53.5</v>
      </c>
      <c r="L2746" s="110">
        <v>710</v>
      </c>
      <c r="M2746" s="110">
        <v>28.2</v>
      </c>
      <c r="N2746" s="110">
        <v>52.3</v>
      </c>
      <c r="O2746" s="110">
        <v>676</v>
      </c>
      <c r="P2746" s="110">
        <v>26.8</v>
      </c>
      <c r="Q2746" s="110">
        <v>59.5</v>
      </c>
    </row>
    <row r="2747" spans="1:17" ht="25.5" x14ac:dyDescent="0.2">
      <c r="A2747" s="108" t="s">
        <v>3601</v>
      </c>
      <c r="B2747" s="110">
        <v>696</v>
      </c>
      <c r="C2747" s="110">
        <v>162</v>
      </c>
      <c r="D2747" s="110">
        <v>23.3</v>
      </c>
      <c r="E2747" s="110">
        <v>58</v>
      </c>
      <c r="F2747" s="110">
        <v>46</v>
      </c>
      <c r="G2747" s="110">
        <v>6.6</v>
      </c>
      <c r="H2747" s="110">
        <v>45.7</v>
      </c>
      <c r="I2747" s="110">
        <v>156</v>
      </c>
      <c r="J2747" s="110">
        <v>22.4</v>
      </c>
      <c r="K2747" s="110">
        <v>50</v>
      </c>
      <c r="L2747" s="110">
        <v>171</v>
      </c>
      <c r="M2747" s="110">
        <v>24.6</v>
      </c>
      <c r="N2747" s="110">
        <v>49.1</v>
      </c>
      <c r="O2747" s="110">
        <v>161</v>
      </c>
      <c r="P2747" s="110">
        <v>23.1</v>
      </c>
      <c r="Q2747" s="110">
        <v>51.6</v>
      </c>
    </row>
    <row r="2748" spans="1:17" ht="25.5" x14ac:dyDescent="0.2">
      <c r="A2748" s="108" t="s">
        <v>3602</v>
      </c>
      <c r="B2748" s="109">
        <v>10697</v>
      </c>
      <c r="C2748" s="109">
        <v>3472</v>
      </c>
      <c r="D2748" s="110">
        <v>32.5</v>
      </c>
      <c r="E2748" s="110">
        <v>48.8</v>
      </c>
      <c r="F2748" s="110">
        <v>532</v>
      </c>
      <c r="G2748" s="110">
        <v>5</v>
      </c>
      <c r="H2748" s="110">
        <v>50.8</v>
      </c>
      <c r="I2748" s="109">
        <v>3276</v>
      </c>
      <c r="J2748" s="110">
        <v>30.6</v>
      </c>
      <c r="K2748" s="110">
        <v>51.5</v>
      </c>
      <c r="L2748" s="109">
        <v>2208</v>
      </c>
      <c r="M2748" s="110">
        <v>20.6</v>
      </c>
      <c r="N2748" s="110">
        <v>50.1</v>
      </c>
      <c r="O2748" s="109">
        <v>1209</v>
      </c>
      <c r="P2748" s="110">
        <v>11.3</v>
      </c>
      <c r="Q2748" s="110">
        <v>62.9</v>
      </c>
    </row>
    <row r="2749" spans="1:17" ht="25.5" x14ac:dyDescent="0.2">
      <c r="A2749" s="108" t="s">
        <v>3603</v>
      </c>
      <c r="B2749" s="109">
        <v>4088</v>
      </c>
      <c r="C2749" s="110">
        <v>905</v>
      </c>
      <c r="D2749" s="110">
        <v>22.1</v>
      </c>
      <c r="E2749" s="110">
        <v>48.3</v>
      </c>
      <c r="F2749" s="110">
        <v>389</v>
      </c>
      <c r="G2749" s="110">
        <v>9.5</v>
      </c>
      <c r="H2749" s="110">
        <v>42.9</v>
      </c>
      <c r="I2749" s="110">
        <v>859</v>
      </c>
      <c r="J2749" s="110">
        <v>21</v>
      </c>
      <c r="K2749" s="110">
        <v>50.3</v>
      </c>
      <c r="L2749" s="110">
        <v>995</v>
      </c>
      <c r="M2749" s="110">
        <v>24.3</v>
      </c>
      <c r="N2749" s="110">
        <v>53.2</v>
      </c>
      <c r="O2749" s="110">
        <v>940</v>
      </c>
      <c r="P2749" s="110">
        <v>23</v>
      </c>
      <c r="Q2749" s="110">
        <v>62.8</v>
      </c>
    </row>
    <row r="2750" spans="1:17" ht="25.5" x14ac:dyDescent="0.2">
      <c r="A2750" s="108" t="s">
        <v>3604</v>
      </c>
      <c r="B2750" s="110">
        <v>206</v>
      </c>
      <c r="C2750" s="110">
        <v>32</v>
      </c>
      <c r="D2750" s="110">
        <v>15.5</v>
      </c>
      <c r="E2750" s="110">
        <v>37.5</v>
      </c>
      <c r="F2750" s="110">
        <v>15</v>
      </c>
      <c r="G2750" s="110">
        <v>7.3</v>
      </c>
      <c r="H2750" s="110">
        <v>20</v>
      </c>
      <c r="I2750" s="110">
        <v>36</v>
      </c>
      <c r="J2750" s="110">
        <v>17.5</v>
      </c>
      <c r="K2750" s="110">
        <v>58.3</v>
      </c>
      <c r="L2750" s="110">
        <v>74</v>
      </c>
      <c r="M2750" s="110">
        <v>35.9</v>
      </c>
      <c r="N2750" s="110">
        <v>44.6</v>
      </c>
      <c r="O2750" s="110">
        <v>49</v>
      </c>
      <c r="P2750" s="110">
        <v>23.8</v>
      </c>
      <c r="Q2750" s="110">
        <v>61.2</v>
      </c>
    </row>
    <row r="2751" spans="1:17" ht="25.5" x14ac:dyDescent="0.2">
      <c r="A2751" s="108" t="s">
        <v>3605</v>
      </c>
      <c r="B2751" s="109">
        <v>6715</v>
      </c>
      <c r="C2751" s="109">
        <v>1327</v>
      </c>
      <c r="D2751" s="110">
        <v>19.8</v>
      </c>
      <c r="E2751" s="110">
        <v>48.8</v>
      </c>
      <c r="F2751" s="109">
        <v>1102</v>
      </c>
      <c r="G2751" s="110">
        <v>16.399999999999999</v>
      </c>
      <c r="H2751" s="110">
        <v>54.6</v>
      </c>
      <c r="I2751" s="109">
        <v>1775</v>
      </c>
      <c r="J2751" s="110">
        <v>26.4</v>
      </c>
      <c r="K2751" s="110">
        <v>47.9</v>
      </c>
      <c r="L2751" s="109">
        <v>1345</v>
      </c>
      <c r="M2751" s="110">
        <v>20</v>
      </c>
      <c r="N2751" s="110">
        <v>51.7</v>
      </c>
      <c r="O2751" s="109">
        <v>1166</v>
      </c>
      <c r="P2751" s="110">
        <v>17.399999999999999</v>
      </c>
      <c r="Q2751" s="110">
        <v>61.9</v>
      </c>
    </row>
    <row r="2752" spans="1:17" ht="25.5" x14ac:dyDescent="0.2">
      <c r="A2752" s="108" t="s">
        <v>3606</v>
      </c>
      <c r="B2752" s="110">
        <v>229</v>
      </c>
      <c r="C2752" s="110">
        <v>55</v>
      </c>
      <c r="D2752" s="110">
        <v>24</v>
      </c>
      <c r="E2752" s="110">
        <v>52.7</v>
      </c>
      <c r="F2752" s="110">
        <v>15</v>
      </c>
      <c r="G2752" s="110">
        <v>6.6</v>
      </c>
      <c r="H2752" s="110">
        <v>53.3</v>
      </c>
      <c r="I2752" s="110">
        <v>54</v>
      </c>
      <c r="J2752" s="110">
        <v>23.6</v>
      </c>
      <c r="K2752" s="110">
        <v>48.1</v>
      </c>
      <c r="L2752" s="110">
        <v>62</v>
      </c>
      <c r="M2752" s="110">
        <v>27.1</v>
      </c>
      <c r="N2752" s="110">
        <v>46.8</v>
      </c>
      <c r="O2752" s="110">
        <v>43</v>
      </c>
      <c r="P2752" s="110">
        <v>18.8</v>
      </c>
      <c r="Q2752" s="110">
        <v>44.2</v>
      </c>
    </row>
    <row r="2753" spans="1:17" ht="25.5" x14ac:dyDescent="0.2">
      <c r="A2753" s="108" t="s">
        <v>3607</v>
      </c>
      <c r="B2753" s="110">
        <v>941</v>
      </c>
      <c r="C2753" s="110">
        <v>181</v>
      </c>
      <c r="D2753" s="110">
        <v>19.2</v>
      </c>
      <c r="E2753" s="110">
        <v>54.1</v>
      </c>
      <c r="F2753" s="110">
        <v>47</v>
      </c>
      <c r="G2753" s="110">
        <v>5</v>
      </c>
      <c r="H2753" s="110">
        <v>61.7</v>
      </c>
      <c r="I2753" s="110">
        <v>196</v>
      </c>
      <c r="J2753" s="110">
        <v>20.8</v>
      </c>
      <c r="K2753" s="110">
        <v>47.4</v>
      </c>
      <c r="L2753" s="110">
        <v>234</v>
      </c>
      <c r="M2753" s="110">
        <v>24.9</v>
      </c>
      <c r="N2753" s="110">
        <v>52.1</v>
      </c>
      <c r="O2753" s="110">
        <v>283</v>
      </c>
      <c r="P2753" s="110">
        <v>30.1</v>
      </c>
      <c r="Q2753" s="110">
        <v>63.6</v>
      </c>
    </row>
    <row r="2754" spans="1:17" ht="38.25" x14ac:dyDescent="0.2">
      <c r="A2754" s="108" t="s">
        <v>3608</v>
      </c>
      <c r="B2754" s="110">
        <v>871</v>
      </c>
      <c r="C2754" s="110">
        <v>273</v>
      </c>
      <c r="D2754" s="110">
        <v>31.3</v>
      </c>
      <c r="E2754" s="110">
        <v>44.7</v>
      </c>
      <c r="F2754" s="110">
        <v>69</v>
      </c>
      <c r="G2754" s="110">
        <v>7.9</v>
      </c>
      <c r="H2754" s="110">
        <v>50.7</v>
      </c>
      <c r="I2754" s="110">
        <v>160</v>
      </c>
      <c r="J2754" s="110">
        <v>18.399999999999999</v>
      </c>
      <c r="K2754" s="110">
        <v>47.5</v>
      </c>
      <c r="L2754" s="110">
        <v>201</v>
      </c>
      <c r="M2754" s="110">
        <v>23.1</v>
      </c>
      <c r="N2754" s="110">
        <v>49.8</v>
      </c>
      <c r="O2754" s="110">
        <v>168</v>
      </c>
      <c r="P2754" s="110">
        <v>19.3</v>
      </c>
      <c r="Q2754" s="110">
        <v>59.5</v>
      </c>
    </row>
    <row r="2755" spans="1:17" ht="25.5" x14ac:dyDescent="0.2">
      <c r="A2755" s="108" t="s">
        <v>3609</v>
      </c>
      <c r="B2755" s="110">
        <v>73</v>
      </c>
      <c r="C2755" s="110">
        <v>14</v>
      </c>
      <c r="D2755" s="110">
        <v>19.2</v>
      </c>
      <c r="E2755" s="110">
        <v>42.9</v>
      </c>
      <c r="F2755" s="110">
        <v>7</v>
      </c>
      <c r="G2755" s="110">
        <v>9.6</v>
      </c>
      <c r="H2755" s="110">
        <v>28.6</v>
      </c>
      <c r="I2755" s="110">
        <v>18</v>
      </c>
      <c r="J2755" s="110">
        <v>24.7</v>
      </c>
      <c r="K2755" s="110">
        <v>38.9</v>
      </c>
      <c r="L2755" s="110">
        <v>18</v>
      </c>
      <c r="M2755" s="110">
        <v>24.7</v>
      </c>
      <c r="N2755" s="110">
        <v>50</v>
      </c>
      <c r="O2755" s="110">
        <v>16</v>
      </c>
      <c r="P2755" s="110">
        <v>21.9</v>
      </c>
      <c r="Q2755" s="110">
        <v>56.3</v>
      </c>
    </row>
    <row r="2756" spans="1:17" ht="25.5" x14ac:dyDescent="0.2">
      <c r="A2756" s="108" t="s">
        <v>3610</v>
      </c>
      <c r="B2756" s="110">
        <v>151</v>
      </c>
      <c r="C2756" s="110">
        <v>30</v>
      </c>
      <c r="D2756" s="110">
        <v>19.899999999999999</v>
      </c>
      <c r="E2756" s="110">
        <v>53.3</v>
      </c>
      <c r="F2756" s="110">
        <v>11</v>
      </c>
      <c r="G2756" s="110">
        <v>7.3</v>
      </c>
      <c r="H2756" s="110">
        <v>36.4</v>
      </c>
      <c r="I2756" s="110">
        <v>43</v>
      </c>
      <c r="J2756" s="110">
        <v>28.5</v>
      </c>
      <c r="K2756" s="110">
        <v>39.5</v>
      </c>
      <c r="L2756" s="110">
        <v>50</v>
      </c>
      <c r="M2756" s="110">
        <v>33.1</v>
      </c>
      <c r="N2756" s="110">
        <v>48</v>
      </c>
      <c r="O2756" s="110">
        <v>17</v>
      </c>
      <c r="P2756" s="110">
        <v>11.3</v>
      </c>
      <c r="Q2756" s="110">
        <v>47.1</v>
      </c>
    </row>
    <row r="2757" spans="1:17" ht="25.5" x14ac:dyDescent="0.2">
      <c r="A2757" s="108" t="s">
        <v>3611</v>
      </c>
      <c r="B2757" s="109">
        <v>1086</v>
      </c>
      <c r="C2757" s="110">
        <v>252</v>
      </c>
      <c r="D2757" s="110">
        <v>23.2</v>
      </c>
      <c r="E2757" s="110">
        <v>48.8</v>
      </c>
      <c r="F2757" s="110">
        <v>86</v>
      </c>
      <c r="G2757" s="110">
        <v>7.9</v>
      </c>
      <c r="H2757" s="110">
        <v>46.5</v>
      </c>
      <c r="I2757" s="110">
        <v>300</v>
      </c>
      <c r="J2757" s="110">
        <v>27.6</v>
      </c>
      <c r="K2757" s="110">
        <v>47</v>
      </c>
      <c r="L2757" s="110">
        <v>240</v>
      </c>
      <c r="M2757" s="110">
        <v>22.1</v>
      </c>
      <c r="N2757" s="110">
        <v>51.7</v>
      </c>
      <c r="O2757" s="110">
        <v>208</v>
      </c>
      <c r="P2757" s="110">
        <v>19.2</v>
      </c>
      <c r="Q2757" s="110">
        <v>56.7</v>
      </c>
    </row>
    <row r="2758" spans="1:17" ht="25.5" x14ac:dyDescent="0.2">
      <c r="A2758" s="108" t="s">
        <v>3612</v>
      </c>
      <c r="B2758" s="110">
        <v>84</v>
      </c>
      <c r="C2758" s="110">
        <v>19</v>
      </c>
      <c r="D2758" s="110">
        <v>22.6</v>
      </c>
      <c r="E2758" s="110">
        <v>52.6</v>
      </c>
      <c r="F2758" s="110">
        <v>3</v>
      </c>
      <c r="G2758" s="110">
        <v>3.6</v>
      </c>
      <c r="H2758" s="110">
        <v>33.299999999999997</v>
      </c>
      <c r="I2758" s="110">
        <v>15</v>
      </c>
      <c r="J2758" s="110">
        <v>17.899999999999999</v>
      </c>
      <c r="K2758" s="110">
        <v>40</v>
      </c>
      <c r="L2758" s="110">
        <v>33</v>
      </c>
      <c r="M2758" s="110">
        <v>39.299999999999997</v>
      </c>
      <c r="N2758" s="110">
        <v>51.5</v>
      </c>
      <c r="O2758" s="110">
        <v>14</v>
      </c>
      <c r="P2758" s="110">
        <v>16.7</v>
      </c>
      <c r="Q2758" s="110">
        <v>64.3</v>
      </c>
    </row>
    <row r="2759" spans="1:17" ht="25.5" x14ac:dyDescent="0.2">
      <c r="A2759" s="108" t="s">
        <v>3613</v>
      </c>
      <c r="B2759" s="110">
        <v>181</v>
      </c>
      <c r="C2759" s="110">
        <v>43</v>
      </c>
      <c r="D2759" s="110">
        <v>23.8</v>
      </c>
      <c r="E2759" s="110">
        <v>51.2</v>
      </c>
      <c r="F2759" s="110">
        <v>13</v>
      </c>
      <c r="G2759" s="110">
        <v>7.2</v>
      </c>
      <c r="H2759" s="110">
        <v>69.2</v>
      </c>
      <c r="I2759" s="110">
        <v>42</v>
      </c>
      <c r="J2759" s="110">
        <v>23.2</v>
      </c>
      <c r="K2759" s="110">
        <v>42.9</v>
      </c>
      <c r="L2759" s="110">
        <v>63</v>
      </c>
      <c r="M2759" s="110">
        <v>34.799999999999997</v>
      </c>
      <c r="N2759" s="110">
        <v>47.6</v>
      </c>
      <c r="O2759" s="110">
        <v>20</v>
      </c>
      <c r="P2759" s="110">
        <v>11</v>
      </c>
      <c r="Q2759" s="110">
        <v>65</v>
      </c>
    </row>
    <row r="2760" spans="1:17" ht="25.5" x14ac:dyDescent="0.2">
      <c r="A2760" s="108" t="s">
        <v>3614</v>
      </c>
      <c r="B2760" s="109">
        <v>1563</v>
      </c>
      <c r="C2760" s="110">
        <v>362</v>
      </c>
      <c r="D2760" s="110">
        <v>23.2</v>
      </c>
      <c r="E2760" s="110">
        <v>48.6</v>
      </c>
      <c r="F2760" s="110">
        <v>100</v>
      </c>
      <c r="G2760" s="110">
        <v>6.4</v>
      </c>
      <c r="H2760" s="110">
        <v>49</v>
      </c>
      <c r="I2760" s="110">
        <v>331</v>
      </c>
      <c r="J2760" s="110">
        <v>21.2</v>
      </c>
      <c r="K2760" s="110">
        <v>49.2</v>
      </c>
      <c r="L2760" s="110">
        <v>402</v>
      </c>
      <c r="M2760" s="110">
        <v>25.7</v>
      </c>
      <c r="N2760" s="110">
        <v>49.3</v>
      </c>
      <c r="O2760" s="110">
        <v>368</v>
      </c>
      <c r="P2760" s="110">
        <v>23.5</v>
      </c>
      <c r="Q2760" s="110">
        <v>63.9</v>
      </c>
    </row>
    <row r="2761" spans="1:17" ht="25.5" x14ac:dyDescent="0.2">
      <c r="A2761" s="108" t="s">
        <v>3615</v>
      </c>
      <c r="B2761" s="109">
        <v>1781</v>
      </c>
      <c r="C2761" s="110">
        <v>445</v>
      </c>
      <c r="D2761" s="110">
        <v>25</v>
      </c>
      <c r="E2761" s="110">
        <v>50.6</v>
      </c>
      <c r="F2761" s="110">
        <v>179</v>
      </c>
      <c r="G2761" s="110">
        <v>10.1</v>
      </c>
      <c r="H2761" s="110">
        <v>46.9</v>
      </c>
      <c r="I2761" s="110">
        <v>422</v>
      </c>
      <c r="J2761" s="110">
        <v>23.7</v>
      </c>
      <c r="K2761" s="110">
        <v>49.5</v>
      </c>
      <c r="L2761" s="110">
        <v>465</v>
      </c>
      <c r="M2761" s="110">
        <v>26.1</v>
      </c>
      <c r="N2761" s="110">
        <v>48</v>
      </c>
      <c r="O2761" s="110">
        <v>270</v>
      </c>
      <c r="P2761" s="110">
        <v>15.2</v>
      </c>
      <c r="Q2761" s="110">
        <v>55.6</v>
      </c>
    </row>
    <row r="2762" spans="1:17" ht="25.5" x14ac:dyDescent="0.2">
      <c r="A2762" s="108" t="s">
        <v>3616</v>
      </c>
      <c r="B2762" s="110">
        <v>627</v>
      </c>
      <c r="C2762" s="110">
        <v>135</v>
      </c>
      <c r="D2762" s="110">
        <v>21.5</v>
      </c>
      <c r="E2762" s="110">
        <v>50.4</v>
      </c>
      <c r="F2762" s="110">
        <v>39</v>
      </c>
      <c r="G2762" s="110">
        <v>6.2</v>
      </c>
      <c r="H2762" s="110">
        <v>46.2</v>
      </c>
      <c r="I2762" s="110">
        <v>132</v>
      </c>
      <c r="J2762" s="110">
        <v>21.1</v>
      </c>
      <c r="K2762" s="110">
        <v>50</v>
      </c>
      <c r="L2762" s="110">
        <v>226</v>
      </c>
      <c r="M2762" s="110">
        <v>36</v>
      </c>
      <c r="N2762" s="110">
        <v>49.1</v>
      </c>
      <c r="O2762" s="110">
        <v>95</v>
      </c>
      <c r="P2762" s="110">
        <v>15.2</v>
      </c>
      <c r="Q2762" s="110">
        <v>48.4</v>
      </c>
    </row>
    <row r="2763" spans="1:17" ht="25.5" x14ac:dyDescent="0.2">
      <c r="A2763" s="108" t="s">
        <v>3617</v>
      </c>
      <c r="B2763" s="109">
        <v>9410</v>
      </c>
      <c r="C2763" s="109">
        <v>2114</v>
      </c>
      <c r="D2763" s="110">
        <v>22.5</v>
      </c>
      <c r="E2763" s="110">
        <v>49.2</v>
      </c>
      <c r="F2763" s="110">
        <v>792</v>
      </c>
      <c r="G2763" s="110">
        <v>8.4</v>
      </c>
      <c r="H2763" s="110">
        <v>56.8</v>
      </c>
      <c r="I2763" s="109">
        <v>2839</v>
      </c>
      <c r="J2763" s="110">
        <v>30.2</v>
      </c>
      <c r="K2763" s="110">
        <v>62.8</v>
      </c>
      <c r="L2763" s="109">
        <v>2404</v>
      </c>
      <c r="M2763" s="110">
        <v>25.5</v>
      </c>
      <c r="N2763" s="110">
        <v>56</v>
      </c>
      <c r="O2763" s="109">
        <v>1261</v>
      </c>
      <c r="P2763" s="110">
        <v>13.4</v>
      </c>
      <c r="Q2763" s="110">
        <v>61.8</v>
      </c>
    </row>
    <row r="2764" spans="1:17" ht="25.5" x14ac:dyDescent="0.2">
      <c r="A2764" s="108" t="s">
        <v>3618</v>
      </c>
      <c r="B2764" s="109">
        <v>4205</v>
      </c>
      <c r="C2764" s="109">
        <v>1241</v>
      </c>
      <c r="D2764" s="110">
        <v>29.5</v>
      </c>
      <c r="E2764" s="110">
        <v>51.3</v>
      </c>
      <c r="F2764" s="110">
        <v>300</v>
      </c>
      <c r="G2764" s="110">
        <v>7.1</v>
      </c>
      <c r="H2764" s="110">
        <v>48.3</v>
      </c>
      <c r="I2764" s="109">
        <v>1297</v>
      </c>
      <c r="J2764" s="110">
        <v>30.8</v>
      </c>
      <c r="K2764" s="110">
        <v>49.4</v>
      </c>
      <c r="L2764" s="110">
        <v>958</v>
      </c>
      <c r="M2764" s="110">
        <v>22.8</v>
      </c>
      <c r="N2764" s="110">
        <v>47.7</v>
      </c>
      <c r="O2764" s="110">
        <v>409</v>
      </c>
      <c r="P2764" s="110">
        <v>9.6999999999999993</v>
      </c>
      <c r="Q2764" s="110">
        <v>63.1</v>
      </c>
    </row>
    <row r="2765" spans="1:17" ht="25.5" x14ac:dyDescent="0.2">
      <c r="A2765" s="108" t="s">
        <v>3619</v>
      </c>
      <c r="B2765" s="109">
        <v>1868</v>
      </c>
      <c r="C2765" s="110">
        <v>424</v>
      </c>
      <c r="D2765" s="110">
        <v>22.7</v>
      </c>
      <c r="E2765" s="110">
        <v>50.9</v>
      </c>
      <c r="F2765" s="110">
        <v>136</v>
      </c>
      <c r="G2765" s="110">
        <v>7.3</v>
      </c>
      <c r="H2765" s="110">
        <v>59.6</v>
      </c>
      <c r="I2765" s="110">
        <v>432</v>
      </c>
      <c r="J2765" s="110">
        <v>23.1</v>
      </c>
      <c r="K2765" s="110">
        <v>46.1</v>
      </c>
      <c r="L2765" s="110">
        <v>504</v>
      </c>
      <c r="M2765" s="110">
        <v>27</v>
      </c>
      <c r="N2765" s="110">
        <v>51</v>
      </c>
      <c r="O2765" s="110">
        <v>372</v>
      </c>
      <c r="P2765" s="110">
        <v>19.899999999999999</v>
      </c>
      <c r="Q2765" s="110">
        <v>58.3</v>
      </c>
    </row>
    <row r="2766" spans="1:17" ht="25.5" x14ac:dyDescent="0.2">
      <c r="A2766" s="108" t="s">
        <v>3620</v>
      </c>
      <c r="B2766" s="110">
        <v>962</v>
      </c>
      <c r="C2766" s="110">
        <v>270</v>
      </c>
      <c r="D2766" s="110">
        <v>28.1</v>
      </c>
      <c r="E2766" s="110">
        <v>58.1</v>
      </c>
      <c r="F2766" s="110">
        <v>49</v>
      </c>
      <c r="G2766" s="110">
        <v>5.0999999999999996</v>
      </c>
      <c r="H2766" s="110">
        <v>61.2</v>
      </c>
      <c r="I2766" s="110">
        <v>249</v>
      </c>
      <c r="J2766" s="110">
        <v>25.9</v>
      </c>
      <c r="K2766" s="110">
        <v>47.4</v>
      </c>
      <c r="L2766" s="110">
        <v>205</v>
      </c>
      <c r="M2766" s="110">
        <v>21.3</v>
      </c>
      <c r="N2766" s="110">
        <v>44.4</v>
      </c>
      <c r="O2766" s="110">
        <v>189</v>
      </c>
      <c r="P2766" s="110">
        <v>19.600000000000001</v>
      </c>
      <c r="Q2766" s="110">
        <v>59.3</v>
      </c>
    </row>
    <row r="2767" spans="1:17" ht="25.5" x14ac:dyDescent="0.2">
      <c r="A2767" s="108" t="s">
        <v>3621</v>
      </c>
      <c r="B2767" s="110">
        <v>205</v>
      </c>
      <c r="C2767" s="110">
        <v>58</v>
      </c>
      <c r="D2767" s="110">
        <v>28.3</v>
      </c>
      <c r="E2767" s="110">
        <v>44.8</v>
      </c>
      <c r="F2767" s="110">
        <v>14</v>
      </c>
      <c r="G2767" s="110">
        <v>6.8</v>
      </c>
      <c r="H2767" s="110">
        <v>35.700000000000003</v>
      </c>
      <c r="I2767" s="110">
        <v>44</v>
      </c>
      <c r="J2767" s="110">
        <v>21.5</v>
      </c>
      <c r="K2767" s="110">
        <v>47.7</v>
      </c>
      <c r="L2767" s="110">
        <v>63</v>
      </c>
      <c r="M2767" s="110">
        <v>30.7</v>
      </c>
      <c r="N2767" s="110">
        <v>46</v>
      </c>
      <c r="O2767" s="110">
        <v>26</v>
      </c>
      <c r="P2767" s="110">
        <v>12.7</v>
      </c>
      <c r="Q2767" s="110">
        <v>34.6</v>
      </c>
    </row>
    <row r="2768" spans="1:17" ht="25.5" x14ac:dyDescent="0.2">
      <c r="A2768" s="108" t="s">
        <v>3622</v>
      </c>
      <c r="B2768" s="110">
        <v>400</v>
      </c>
      <c r="C2768" s="110">
        <v>127</v>
      </c>
      <c r="D2768" s="110">
        <v>31.8</v>
      </c>
      <c r="E2768" s="110">
        <v>58.3</v>
      </c>
      <c r="F2768" s="110">
        <v>32</v>
      </c>
      <c r="G2768" s="110">
        <v>8</v>
      </c>
      <c r="H2768" s="110">
        <v>56.3</v>
      </c>
      <c r="I2768" s="110">
        <v>84</v>
      </c>
      <c r="J2768" s="110">
        <v>21</v>
      </c>
      <c r="K2768" s="110">
        <v>57.1</v>
      </c>
      <c r="L2768" s="110">
        <v>86</v>
      </c>
      <c r="M2768" s="110">
        <v>21.5</v>
      </c>
      <c r="N2768" s="110">
        <v>48.8</v>
      </c>
      <c r="O2768" s="110">
        <v>71</v>
      </c>
      <c r="P2768" s="110">
        <v>17.8</v>
      </c>
      <c r="Q2768" s="110">
        <v>64.8</v>
      </c>
    </row>
    <row r="2769" spans="1:17" ht="25.5" x14ac:dyDescent="0.2">
      <c r="A2769" s="108" t="s">
        <v>3623</v>
      </c>
      <c r="B2769" s="109">
        <v>1357</v>
      </c>
      <c r="C2769" s="110">
        <v>361</v>
      </c>
      <c r="D2769" s="110">
        <v>26.6</v>
      </c>
      <c r="E2769" s="110">
        <v>48.5</v>
      </c>
      <c r="F2769" s="110">
        <v>103</v>
      </c>
      <c r="G2769" s="110">
        <v>7.6</v>
      </c>
      <c r="H2769" s="110">
        <v>41.7</v>
      </c>
      <c r="I2769" s="110">
        <v>509</v>
      </c>
      <c r="J2769" s="110">
        <v>37.5</v>
      </c>
      <c r="K2769" s="110">
        <v>47.2</v>
      </c>
      <c r="L2769" s="110">
        <v>273</v>
      </c>
      <c r="M2769" s="110">
        <v>20.100000000000001</v>
      </c>
      <c r="N2769" s="110">
        <v>41.4</v>
      </c>
      <c r="O2769" s="110">
        <v>111</v>
      </c>
      <c r="P2769" s="110">
        <v>8.1999999999999993</v>
      </c>
      <c r="Q2769" s="110">
        <v>51.4</v>
      </c>
    </row>
    <row r="2770" spans="1:17" ht="25.5" x14ac:dyDescent="0.2">
      <c r="A2770" s="108" t="s">
        <v>3624</v>
      </c>
      <c r="B2770" s="109">
        <v>3688</v>
      </c>
      <c r="C2770" s="110">
        <v>705</v>
      </c>
      <c r="D2770" s="110">
        <v>19.100000000000001</v>
      </c>
      <c r="E2770" s="110">
        <v>48.9</v>
      </c>
      <c r="F2770" s="110">
        <v>227</v>
      </c>
      <c r="G2770" s="110">
        <v>6.2</v>
      </c>
      <c r="H2770" s="110">
        <v>46.7</v>
      </c>
      <c r="I2770" s="110">
        <v>764</v>
      </c>
      <c r="J2770" s="110">
        <v>20.7</v>
      </c>
      <c r="K2770" s="110">
        <v>50.3</v>
      </c>
      <c r="L2770" s="109">
        <v>1174</v>
      </c>
      <c r="M2770" s="110">
        <v>31.8</v>
      </c>
      <c r="N2770" s="110">
        <v>52.9</v>
      </c>
      <c r="O2770" s="110">
        <v>818</v>
      </c>
      <c r="P2770" s="110">
        <v>22.2</v>
      </c>
      <c r="Q2770" s="110">
        <v>58.6</v>
      </c>
    </row>
    <row r="2771" spans="1:17" ht="25.5" x14ac:dyDescent="0.2">
      <c r="A2771" s="108" t="s">
        <v>3625</v>
      </c>
      <c r="B2771" s="110">
        <v>686</v>
      </c>
      <c r="C2771" s="110">
        <v>151</v>
      </c>
      <c r="D2771" s="110">
        <v>22</v>
      </c>
      <c r="E2771" s="110">
        <v>51</v>
      </c>
      <c r="F2771" s="110">
        <v>48</v>
      </c>
      <c r="G2771" s="110">
        <v>7</v>
      </c>
      <c r="H2771" s="110">
        <v>41.7</v>
      </c>
      <c r="I2771" s="110">
        <v>149</v>
      </c>
      <c r="J2771" s="110">
        <v>21.7</v>
      </c>
      <c r="K2771" s="110">
        <v>48.3</v>
      </c>
      <c r="L2771" s="110">
        <v>212</v>
      </c>
      <c r="M2771" s="110">
        <v>30.9</v>
      </c>
      <c r="N2771" s="110">
        <v>49.1</v>
      </c>
      <c r="O2771" s="110">
        <v>126</v>
      </c>
      <c r="P2771" s="110">
        <v>18.399999999999999</v>
      </c>
      <c r="Q2771" s="110">
        <v>57.1</v>
      </c>
    </row>
    <row r="2772" spans="1:17" ht="25.5" x14ac:dyDescent="0.2">
      <c r="A2772" s="108" t="s">
        <v>3626</v>
      </c>
      <c r="B2772" s="109">
        <v>2343</v>
      </c>
      <c r="C2772" s="110">
        <v>530</v>
      </c>
      <c r="D2772" s="110">
        <v>22.6</v>
      </c>
      <c r="E2772" s="110">
        <v>47</v>
      </c>
      <c r="F2772" s="110">
        <v>144</v>
      </c>
      <c r="G2772" s="110">
        <v>6.1</v>
      </c>
      <c r="H2772" s="110">
        <v>54.2</v>
      </c>
      <c r="I2772" s="110">
        <v>489</v>
      </c>
      <c r="J2772" s="110">
        <v>20.9</v>
      </c>
      <c r="K2772" s="110">
        <v>49.9</v>
      </c>
      <c r="L2772" s="110">
        <v>650</v>
      </c>
      <c r="M2772" s="110">
        <v>27.7</v>
      </c>
      <c r="N2772" s="110">
        <v>49.5</v>
      </c>
      <c r="O2772" s="110">
        <v>530</v>
      </c>
      <c r="P2772" s="110">
        <v>22.6</v>
      </c>
      <c r="Q2772" s="110">
        <v>61.9</v>
      </c>
    </row>
    <row r="2773" spans="1:17" ht="25.5" x14ac:dyDescent="0.2">
      <c r="A2773" s="108" t="s">
        <v>3627</v>
      </c>
      <c r="B2773" s="110">
        <v>167</v>
      </c>
      <c r="C2773" s="110">
        <v>25</v>
      </c>
      <c r="D2773" s="110">
        <v>15</v>
      </c>
      <c r="E2773" s="110">
        <v>44</v>
      </c>
      <c r="F2773" s="110">
        <v>19</v>
      </c>
      <c r="G2773" s="110">
        <v>11.4</v>
      </c>
      <c r="H2773" s="110">
        <v>42.1</v>
      </c>
      <c r="I2773" s="110">
        <v>30</v>
      </c>
      <c r="J2773" s="110">
        <v>18</v>
      </c>
      <c r="K2773" s="110">
        <v>43.3</v>
      </c>
      <c r="L2773" s="110">
        <v>47</v>
      </c>
      <c r="M2773" s="110">
        <v>28.1</v>
      </c>
      <c r="N2773" s="110">
        <v>46.8</v>
      </c>
      <c r="O2773" s="110">
        <v>46</v>
      </c>
      <c r="P2773" s="110">
        <v>27.5</v>
      </c>
      <c r="Q2773" s="110">
        <v>54.3</v>
      </c>
    </row>
    <row r="2774" spans="1:17" ht="38.25" x14ac:dyDescent="0.2">
      <c r="A2774" s="108" t="s">
        <v>3628</v>
      </c>
      <c r="B2774" s="110">
        <v>782</v>
      </c>
      <c r="C2774" s="110">
        <v>212</v>
      </c>
      <c r="D2774" s="110">
        <v>27.1</v>
      </c>
      <c r="E2774" s="110">
        <v>50.9</v>
      </c>
      <c r="F2774" s="110">
        <v>63</v>
      </c>
      <c r="G2774" s="110">
        <v>8.1</v>
      </c>
      <c r="H2774" s="110">
        <v>49.2</v>
      </c>
      <c r="I2774" s="110">
        <v>210</v>
      </c>
      <c r="J2774" s="110">
        <v>26.9</v>
      </c>
      <c r="K2774" s="110">
        <v>43.3</v>
      </c>
      <c r="L2774" s="110">
        <v>167</v>
      </c>
      <c r="M2774" s="110">
        <v>21.4</v>
      </c>
      <c r="N2774" s="110">
        <v>49.1</v>
      </c>
      <c r="O2774" s="110">
        <v>130</v>
      </c>
      <c r="P2774" s="110">
        <v>16.600000000000001</v>
      </c>
      <c r="Q2774" s="110">
        <v>55.4</v>
      </c>
    </row>
    <row r="2775" spans="1:17" ht="51" x14ac:dyDescent="0.2">
      <c r="A2775" s="108" t="s">
        <v>3629</v>
      </c>
      <c r="B2775" s="110">
        <v>74</v>
      </c>
      <c r="C2775" s="110">
        <v>28</v>
      </c>
      <c r="D2775" s="110">
        <v>37.799999999999997</v>
      </c>
      <c r="E2775" s="110">
        <v>42.9</v>
      </c>
      <c r="F2775" s="110">
        <v>4</v>
      </c>
      <c r="G2775" s="110">
        <v>5.4</v>
      </c>
      <c r="H2775" s="110">
        <v>25</v>
      </c>
      <c r="I2775" s="110">
        <v>27</v>
      </c>
      <c r="J2775" s="110">
        <v>36.5</v>
      </c>
      <c r="K2775" s="110">
        <v>37</v>
      </c>
      <c r="L2775" s="110">
        <v>15</v>
      </c>
      <c r="M2775" s="110">
        <v>20.3</v>
      </c>
      <c r="N2775" s="110">
        <v>66.7</v>
      </c>
      <c r="O2775" s="110">
        <v>0</v>
      </c>
      <c r="P2775" s="110">
        <v>0</v>
      </c>
      <c r="Q2775" s="110" t="s">
        <v>979</v>
      </c>
    </row>
    <row r="2776" spans="1:17" ht="25.5" x14ac:dyDescent="0.2">
      <c r="A2776" s="108" t="s">
        <v>3630</v>
      </c>
      <c r="B2776" s="109">
        <v>19540</v>
      </c>
      <c r="C2776" s="109">
        <v>4363</v>
      </c>
      <c r="D2776" s="110">
        <v>22.3</v>
      </c>
      <c r="E2776" s="110">
        <v>48.5</v>
      </c>
      <c r="F2776" s="109">
        <v>1527</v>
      </c>
      <c r="G2776" s="110">
        <v>7.8</v>
      </c>
      <c r="H2776" s="110">
        <v>49.8</v>
      </c>
      <c r="I2776" s="109">
        <v>5167</v>
      </c>
      <c r="J2776" s="110">
        <v>26.4</v>
      </c>
      <c r="K2776" s="110">
        <v>50.9</v>
      </c>
      <c r="L2776" s="109">
        <v>5161</v>
      </c>
      <c r="M2776" s="110">
        <v>26.4</v>
      </c>
      <c r="N2776" s="110">
        <v>51.8</v>
      </c>
      <c r="O2776" s="109">
        <v>3322</v>
      </c>
      <c r="P2776" s="110">
        <v>17</v>
      </c>
      <c r="Q2776" s="110">
        <v>62.2</v>
      </c>
    </row>
    <row r="2777" spans="1:17" ht="38.25" x14ac:dyDescent="0.2">
      <c r="A2777" s="108" t="s">
        <v>3631</v>
      </c>
      <c r="B2777" s="110">
        <v>111</v>
      </c>
      <c r="C2777" s="110">
        <v>27</v>
      </c>
      <c r="D2777" s="110">
        <v>24.3</v>
      </c>
      <c r="E2777" s="110">
        <v>70.400000000000006</v>
      </c>
      <c r="F2777" s="110">
        <v>14</v>
      </c>
      <c r="G2777" s="110">
        <v>12.6</v>
      </c>
      <c r="H2777" s="110">
        <v>35.700000000000003</v>
      </c>
      <c r="I2777" s="110">
        <v>23</v>
      </c>
      <c r="J2777" s="110">
        <v>20.7</v>
      </c>
      <c r="K2777" s="110">
        <v>34.799999999999997</v>
      </c>
      <c r="L2777" s="110">
        <v>37</v>
      </c>
      <c r="M2777" s="110">
        <v>33.299999999999997</v>
      </c>
      <c r="N2777" s="110">
        <v>45.9</v>
      </c>
      <c r="O2777" s="110">
        <v>10</v>
      </c>
      <c r="P2777" s="110">
        <v>9</v>
      </c>
      <c r="Q2777" s="110">
        <v>50</v>
      </c>
    </row>
    <row r="2778" spans="1:17" ht="25.5" x14ac:dyDescent="0.2">
      <c r="A2778" s="108" t="s">
        <v>3632</v>
      </c>
      <c r="B2778" s="110">
        <v>739</v>
      </c>
      <c r="C2778" s="110">
        <v>138</v>
      </c>
      <c r="D2778" s="110">
        <v>18.7</v>
      </c>
      <c r="E2778" s="110">
        <v>50.7</v>
      </c>
      <c r="F2778" s="110">
        <v>36</v>
      </c>
      <c r="G2778" s="110">
        <v>4.9000000000000004</v>
      </c>
      <c r="H2778" s="110">
        <v>58.3</v>
      </c>
      <c r="I2778" s="110">
        <v>130</v>
      </c>
      <c r="J2778" s="110">
        <v>17.600000000000001</v>
      </c>
      <c r="K2778" s="110">
        <v>49.2</v>
      </c>
      <c r="L2778" s="110">
        <v>185</v>
      </c>
      <c r="M2778" s="110">
        <v>25</v>
      </c>
      <c r="N2778" s="110">
        <v>52.4</v>
      </c>
      <c r="O2778" s="110">
        <v>250</v>
      </c>
      <c r="P2778" s="110">
        <v>33.799999999999997</v>
      </c>
      <c r="Q2778" s="110">
        <v>64</v>
      </c>
    </row>
    <row r="2779" spans="1:17" ht="25.5" x14ac:dyDescent="0.2">
      <c r="A2779" s="108" t="s">
        <v>3633</v>
      </c>
      <c r="B2779" s="110">
        <v>57</v>
      </c>
      <c r="C2779" s="110">
        <v>17</v>
      </c>
      <c r="D2779" s="110">
        <v>29.8</v>
      </c>
      <c r="E2779" s="110">
        <v>58.8</v>
      </c>
      <c r="F2779" s="110">
        <v>0</v>
      </c>
      <c r="G2779" s="110">
        <v>0</v>
      </c>
      <c r="H2779" s="110" t="s">
        <v>979</v>
      </c>
      <c r="I2779" s="110">
        <v>18</v>
      </c>
      <c r="J2779" s="110">
        <v>31.6</v>
      </c>
      <c r="K2779" s="110">
        <v>44.4</v>
      </c>
      <c r="L2779" s="110">
        <v>18</v>
      </c>
      <c r="M2779" s="110">
        <v>31.6</v>
      </c>
      <c r="N2779" s="110">
        <v>33.299999999999997</v>
      </c>
      <c r="O2779" s="110">
        <v>4</v>
      </c>
      <c r="P2779" s="110">
        <v>7</v>
      </c>
      <c r="Q2779" s="110">
        <v>50</v>
      </c>
    </row>
    <row r="2780" spans="1:17" ht="25.5" x14ac:dyDescent="0.2">
      <c r="A2780" s="108" t="s">
        <v>3634</v>
      </c>
      <c r="B2780" s="110">
        <v>63</v>
      </c>
      <c r="C2780" s="110">
        <v>14</v>
      </c>
      <c r="D2780" s="110">
        <v>22.2</v>
      </c>
      <c r="E2780" s="110">
        <v>42.9</v>
      </c>
      <c r="F2780" s="110">
        <v>2</v>
      </c>
      <c r="G2780" s="110">
        <v>3.2</v>
      </c>
      <c r="H2780" s="110">
        <v>50</v>
      </c>
      <c r="I2780" s="110">
        <v>11</v>
      </c>
      <c r="J2780" s="110">
        <v>17.5</v>
      </c>
      <c r="K2780" s="110">
        <v>45.5</v>
      </c>
      <c r="L2780" s="110">
        <v>24</v>
      </c>
      <c r="M2780" s="110">
        <v>38.1</v>
      </c>
      <c r="N2780" s="110">
        <v>37.5</v>
      </c>
      <c r="O2780" s="110">
        <v>12</v>
      </c>
      <c r="P2780" s="110">
        <v>19</v>
      </c>
      <c r="Q2780" s="110">
        <v>66.7</v>
      </c>
    </row>
    <row r="2781" spans="1:17" ht="25.5" x14ac:dyDescent="0.2">
      <c r="A2781" s="108" t="s">
        <v>3635</v>
      </c>
      <c r="B2781" s="109">
        <v>1424</v>
      </c>
      <c r="C2781" s="110">
        <v>291</v>
      </c>
      <c r="D2781" s="110">
        <v>20.399999999999999</v>
      </c>
      <c r="E2781" s="110">
        <v>50.5</v>
      </c>
      <c r="F2781" s="110">
        <v>75</v>
      </c>
      <c r="G2781" s="110">
        <v>5.3</v>
      </c>
      <c r="H2781" s="110">
        <v>44</v>
      </c>
      <c r="I2781" s="110">
        <v>264</v>
      </c>
      <c r="J2781" s="110">
        <v>18.5</v>
      </c>
      <c r="K2781" s="110">
        <v>48.9</v>
      </c>
      <c r="L2781" s="110">
        <v>346</v>
      </c>
      <c r="M2781" s="110">
        <v>24.3</v>
      </c>
      <c r="N2781" s="110">
        <v>50</v>
      </c>
      <c r="O2781" s="110">
        <v>448</v>
      </c>
      <c r="P2781" s="110">
        <v>31.5</v>
      </c>
      <c r="Q2781" s="110">
        <v>60.3</v>
      </c>
    </row>
    <row r="2782" spans="1:17" ht="25.5" x14ac:dyDescent="0.2">
      <c r="A2782" s="108" t="s">
        <v>3636</v>
      </c>
      <c r="B2782" s="110">
        <v>99</v>
      </c>
      <c r="C2782" s="110">
        <v>20</v>
      </c>
      <c r="D2782" s="110">
        <v>20.2</v>
      </c>
      <c r="E2782" s="110">
        <v>40</v>
      </c>
      <c r="F2782" s="110">
        <v>1</v>
      </c>
      <c r="G2782" s="110">
        <v>1</v>
      </c>
      <c r="H2782" s="110">
        <v>0</v>
      </c>
      <c r="I2782" s="110">
        <v>18</v>
      </c>
      <c r="J2782" s="110">
        <v>18.2</v>
      </c>
      <c r="K2782" s="110">
        <v>50</v>
      </c>
      <c r="L2782" s="110">
        <v>38</v>
      </c>
      <c r="M2782" s="110">
        <v>38.4</v>
      </c>
      <c r="N2782" s="110">
        <v>47.4</v>
      </c>
      <c r="O2782" s="110">
        <v>22</v>
      </c>
      <c r="P2782" s="110">
        <v>22.2</v>
      </c>
      <c r="Q2782" s="110">
        <v>50</v>
      </c>
    </row>
    <row r="2783" spans="1:17" ht="38.25" x14ac:dyDescent="0.2">
      <c r="A2783" s="108" t="s">
        <v>3637</v>
      </c>
      <c r="B2783" s="109">
        <v>23797</v>
      </c>
      <c r="C2783" s="109">
        <v>5175</v>
      </c>
      <c r="D2783" s="110">
        <v>21.7</v>
      </c>
      <c r="E2783" s="110">
        <v>47.5</v>
      </c>
      <c r="F2783" s="109">
        <v>2026</v>
      </c>
      <c r="G2783" s="110">
        <v>8.5</v>
      </c>
      <c r="H2783" s="110">
        <v>48.2</v>
      </c>
      <c r="I2783" s="109">
        <v>5924</v>
      </c>
      <c r="J2783" s="110">
        <v>24.9</v>
      </c>
      <c r="K2783" s="110">
        <v>50.8</v>
      </c>
      <c r="L2783" s="109">
        <v>6663</v>
      </c>
      <c r="M2783" s="110">
        <v>28</v>
      </c>
      <c r="N2783" s="110">
        <v>52</v>
      </c>
      <c r="O2783" s="109">
        <v>4009</v>
      </c>
      <c r="P2783" s="110">
        <v>16.8</v>
      </c>
      <c r="Q2783" s="110">
        <v>60</v>
      </c>
    </row>
    <row r="2784" spans="1:17" ht="38.25" x14ac:dyDescent="0.2">
      <c r="A2784" s="108" t="s">
        <v>3638</v>
      </c>
      <c r="B2784" s="110">
        <v>580</v>
      </c>
      <c r="C2784" s="110">
        <v>196</v>
      </c>
      <c r="D2784" s="110">
        <v>33.799999999999997</v>
      </c>
      <c r="E2784" s="110">
        <v>50.5</v>
      </c>
      <c r="F2784" s="110">
        <v>66</v>
      </c>
      <c r="G2784" s="110">
        <v>11.4</v>
      </c>
      <c r="H2784" s="110">
        <v>54.5</v>
      </c>
      <c r="I2784" s="110">
        <v>132</v>
      </c>
      <c r="J2784" s="110">
        <v>22.8</v>
      </c>
      <c r="K2784" s="110">
        <v>45.5</v>
      </c>
      <c r="L2784" s="110">
        <v>131</v>
      </c>
      <c r="M2784" s="110">
        <v>22.6</v>
      </c>
      <c r="N2784" s="110">
        <v>48.1</v>
      </c>
      <c r="O2784" s="110">
        <v>55</v>
      </c>
      <c r="P2784" s="110">
        <v>9.5</v>
      </c>
      <c r="Q2784" s="110">
        <v>65.5</v>
      </c>
    </row>
    <row r="2785" spans="1:17" ht="25.5" x14ac:dyDescent="0.2">
      <c r="A2785" s="108" t="s">
        <v>3639</v>
      </c>
      <c r="B2785" s="110">
        <v>60</v>
      </c>
      <c r="C2785" s="110">
        <v>17</v>
      </c>
      <c r="D2785" s="110">
        <v>28.3</v>
      </c>
      <c r="E2785" s="110">
        <v>47.1</v>
      </c>
      <c r="F2785" s="110">
        <v>0</v>
      </c>
      <c r="G2785" s="110">
        <v>0</v>
      </c>
      <c r="H2785" s="110" t="s">
        <v>979</v>
      </c>
      <c r="I2785" s="110">
        <v>15</v>
      </c>
      <c r="J2785" s="110">
        <v>25</v>
      </c>
      <c r="K2785" s="110">
        <v>33.299999999999997</v>
      </c>
      <c r="L2785" s="110">
        <v>17</v>
      </c>
      <c r="M2785" s="110">
        <v>28.3</v>
      </c>
      <c r="N2785" s="110">
        <v>41.2</v>
      </c>
      <c r="O2785" s="110">
        <v>11</v>
      </c>
      <c r="P2785" s="110">
        <v>18.3</v>
      </c>
      <c r="Q2785" s="110">
        <v>54.5</v>
      </c>
    </row>
    <row r="2786" spans="1:17" ht="25.5" x14ac:dyDescent="0.2">
      <c r="A2786" s="108" t="s">
        <v>3640</v>
      </c>
      <c r="B2786" s="110">
        <v>507</v>
      </c>
      <c r="C2786" s="110">
        <v>111</v>
      </c>
      <c r="D2786" s="110">
        <v>21.9</v>
      </c>
      <c r="E2786" s="110">
        <v>49.5</v>
      </c>
      <c r="F2786" s="110">
        <v>39</v>
      </c>
      <c r="G2786" s="110">
        <v>7.7</v>
      </c>
      <c r="H2786" s="110">
        <v>46.2</v>
      </c>
      <c r="I2786" s="110">
        <v>133</v>
      </c>
      <c r="J2786" s="110">
        <v>26.2</v>
      </c>
      <c r="K2786" s="110">
        <v>43.6</v>
      </c>
      <c r="L2786" s="110">
        <v>162</v>
      </c>
      <c r="M2786" s="110">
        <v>32</v>
      </c>
      <c r="N2786" s="110">
        <v>50</v>
      </c>
      <c r="O2786" s="110">
        <v>62</v>
      </c>
      <c r="P2786" s="110">
        <v>12.2</v>
      </c>
      <c r="Q2786" s="110">
        <v>54.8</v>
      </c>
    </row>
    <row r="2787" spans="1:17" ht="25.5" x14ac:dyDescent="0.2">
      <c r="A2787" s="108" t="s">
        <v>3641</v>
      </c>
      <c r="B2787" s="110">
        <v>191</v>
      </c>
      <c r="C2787" s="110">
        <v>53</v>
      </c>
      <c r="D2787" s="110">
        <v>27.7</v>
      </c>
      <c r="E2787" s="110">
        <v>52.8</v>
      </c>
      <c r="F2787" s="110">
        <v>13</v>
      </c>
      <c r="G2787" s="110">
        <v>6.8</v>
      </c>
      <c r="H2787" s="110">
        <v>61.5</v>
      </c>
      <c r="I2787" s="110">
        <v>37</v>
      </c>
      <c r="J2787" s="110">
        <v>19.399999999999999</v>
      </c>
      <c r="K2787" s="110">
        <v>40.5</v>
      </c>
      <c r="L2787" s="110">
        <v>53</v>
      </c>
      <c r="M2787" s="110">
        <v>27.7</v>
      </c>
      <c r="N2787" s="110">
        <v>49.1</v>
      </c>
      <c r="O2787" s="110">
        <v>35</v>
      </c>
      <c r="P2787" s="110">
        <v>18.3</v>
      </c>
      <c r="Q2787" s="110">
        <v>51.4</v>
      </c>
    </row>
    <row r="2788" spans="1:17" ht="25.5" x14ac:dyDescent="0.2">
      <c r="A2788" s="108" t="s">
        <v>3642</v>
      </c>
      <c r="B2788" s="109">
        <v>19610</v>
      </c>
      <c r="C2788" s="109">
        <v>4951</v>
      </c>
      <c r="D2788" s="110">
        <v>25.2</v>
      </c>
      <c r="E2788" s="110">
        <v>48.7</v>
      </c>
      <c r="F2788" s="109">
        <v>2463</v>
      </c>
      <c r="G2788" s="110">
        <v>12.6</v>
      </c>
      <c r="H2788" s="110">
        <v>46.9</v>
      </c>
      <c r="I2788" s="109">
        <v>4743</v>
      </c>
      <c r="J2788" s="110">
        <v>24.2</v>
      </c>
      <c r="K2788" s="110">
        <v>49.1</v>
      </c>
      <c r="L2788" s="109">
        <v>4363</v>
      </c>
      <c r="M2788" s="110">
        <v>22.2</v>
      </c>
      <c r="N2788" s="110">
        <v>52.5</v>
      </c>
      <c r="O2788" s="109">
        <v>3090</v>
      </c>
      <c r="P2788" s="110">
        <v>15.8</v>
      </c>
      <c r="Q2788" s="110">
        <v>60</v>
      </c>
    </row>
    <row r="2789" spans="1:17" ht="38.25" x14ac:dyDescent="0.2">
      <c r="A2789" s="108" t="s">
        <v>3643</v>
      </c>
      <c r="B2789" s="110">
        <v>415</v>
      </c>
      <c r="C2789" s="110">
        <v>108</v>
      </c>
      <c r="D2789" s="110">
        <v>26</v>
      </c>
      <c r="E2789" s="110">
        <v>51.9</v>
      </c>
      <c r="F2789" s="110">
        <v>38</v>
      </c>
      <c r="G2789" s="110">
        <v>9.1999999999999993</v>
      </c>
      <c r="H2789" s="110">
        <v>55.3</v>
      </c>
      <c r="I2789" s="110">
        <v>120</v>
      </c>
      <c r="J2789" s="110">
        <v>28.9</v>
      </c>
      <c r="K2789" s="110">
        <v>44.2</v>
      </c>
      <c r="L2789" s="110">
        <v>98</v>
      </c>
      <c r="M2789" s="110">
        <v>23.6</v>
      </c>
      <c r="N2789" s="110">
        <v>53.1</v>
      </c>
      <c r="O2789" s="110">
        <v>51</v>
      </c>
      <c r="P2789" s="110">
        <v>12.3</v>
      </c>
      <c r="Q2789" s="110">
        <v>68.599999999999994</v>
      </c>
    </row>
    <row r="2790" spans="1:17" ht="25.5" x14ac:dyDescent="0.2">
      <c r="A2790" s="108" t="s">
        <v>3644</v>
      </c>
      <c r="B2790" s="110">
        <v>339</v>
      </c>
      <c r="C2790" s="110">
        <v>91</v>
      </c>
      <c r="D2790" s="110">
        <v>26.8</v>
      </c>
      <c r="E2790" s="110">
        <v>49.5</v>
      </c>
      <c r="F2790" s="110">
        <v>26</v>
      </c>
      <c r="G2790" s="110">
        <v>7.7</v>
      </c>
      <c r="H2790" s="110">
        <v>38.5</v>
      </c>
      <c r="I2790" s="110">
        <v>72</v>
      </c>
      <c r="J2790" s="110">
        <v>21.2</v>
      </c>
      <c r="K2790" s="110">
        <v>54.2</v>
      </c>
      <c r="L2790" s="110">
        <v>103</v>
      </c>
      <c r="M2790" s="110">
        <v>30.4</v>
      </c>
      <c r="N2790" s="110">
        <v>49.5</v>
      </c>
      <c r="O2790" s="110">
        <v>47</v>
      </c>
      <c r="P2790" s="110">
        <v>13.9</v>
      </c>
      <c r="Q2790" s="110">
        <v>59.6</v>
      </c>
    </row>
    <row r="2791" spans="1:17" ht="25.5" x14ac:dyDescent="0.2">
      <c r="A2791" s="108" t="s">
        <v>3645</v>
      </c>
      <c r="B2791" s="110">
        <v>204</v>
      </c>
      <c r="C2791" s="110">
        <v>49</v>
      </c>
      <c r="D2791" s="110">
        <v>24</v>
      </c>
      <c r="E2791" s="110">
        <v>30.6</v>
      </c>
      <c r="F2791" s="110">
        <v>20</v>
      </c>
      <c r="G2791" s="110">
        <v>9.8000000000000007</v>
      </c>
      <c r="H2791" s="110">
        <v>35</v>
      </c>
      <c r="I2791" s="110">
        <v>44</v>
      </c>
      <c r="J2791" s="110">
        <v>21.6</v>
      </c>
      <c r="K2791" s="110">
        <v>47.7</v>
      </c>
      <c r="L2791" s="110">
        <v>68</v>
      </c>
      <c r="M2791" s="110">
        <v>33.299999999999997</v>
      </c>
      <c r="N2791" s="110">
        <v>51.5</v>
      </c>
      <c r="O2791" s="110">
        <v>23</v>
      </c>
      <c r="P2791" s="110">
        <v>11.3</v>
      </c>
      <c r="Q2791" s="110">
        <v>52.2</v>
      </c>
    </row>
    <row r="2792" spans="1:17" ht="25.5" x14ac:dyDescent="0.2">
      <c r="A2792" s="108" t="s">
        <v>3646</v>
      </c>
      <c r="B2792" s="109">
        <v>4646</v>
      </c>
      <c r="C2792" s="109">
        <v>1078</v>
      </c>
      <c r="D2792" s="110">
        <v>23.2</v>
      </c>
      <c r="E2792" s="110">
        <v>49</v>
      </c>
      <c r="F2792" s="110">
        <v>318</v>
      </c>
      <c r="G2792" s="110">
        <v>6.8</v>
      </c>
      <c r="H2792" s="110">
        <v>48.7</v>
      </c>
      <c r="I2792" s="109">
        <v>1072</v>
      </c>
      <c r="J2792" s="110">
        <v>23.1</v>
      </c>
      <c r="K2792" s="110">
        <v>49.8</v>
      </c>
      <c r="L2792" s="109">
        <v>1193</v>
      </c>
      <c r="M2792" s="110">
        <v>25.7</v>
      </c>
      <c r="N2792" s="110">
        <v>50.8</v>
      </c>
      <c r="O2792" s="110">
        <v>985</v>
      </c>
      <c r="P2792" s="110">
        <v>21.2</v>
      </c>
      <c r="Q2792" s="110">
        <v>59.3</v>
      </c>
    </row>
    <row r="2793" spans="1:17" ht="25.5" x14ac:dyDescent="0.2">
      <c r="A2793" s="108" t="s">
        <v>3647</v>
      </c>
      <c r="B2793" s="110">
        <v>220</v>
      </c>
      <c r="C2793" s="110">
        <v>69</v>
      </c>
      <c r="D2793" s="110">
        <v>31.4</v>
      </c>
      <c r="E2793" s="110">
        <v>49.3</v>
      </c>
      <c r="F2793" s="110">
        <v>22</v>
      </c>
      <c r="G2793" s="110">
        <v>10</v>
      </c>
      <c r="H2793" s="110">
        <v>40.9</v>
      </c>
      <c r="I2793" s="110">
        <v>53</v>
      </c>
      <c r="J2793" s="110">
        <v>24.1</v>
      </c>
      <c r="K2793" s="110">
        <v>45.3</v>
      </c>
      <c r="L2793" s="110">
        <v>44</v>
      </c>
      <c r="M2793" s="110">
        <v>20</v>
      </c>
      <c r="N2793" s="110">
        <v>52.3</v>
      </c>
      <c r="O2793" s="110">
        <v>32</v>
      </c>
      <c r="P2793" s="110">
        <v>14.5</v>
      </c>
      <c r="Q2793" s="110">
        <v>56.3</v>
      </c>
    </row>
    <row r="2794" spans="1:17" ht="25.5" x14ac:dyDescent="0.2">
      <c r="A2794" s="108" t="s">
        <v>3648</v>
      </c>
      <c r="B2794" s="109">
        <v>1437</v>
      </c>
      <c r="C2794" s="110">
        <v>335</v>
      </c>
      <c r="D2794" s="110">
        <v>23.3</v>
      </c>
      <c r="E2794" s="110">
        <v>53.4</v>
      </c>
      <c r="F2794" s="110">
        <v>97</v>
      </c>
      <c r="G2794" s="110">
        <v>6.8</v>
      </c>
      <c r="H2794" s="110">
        <v>54.6</v>
      </c>
      <c r="I2794" s="110">
        <v>335</v>
      </c>
      <c r="J2794" s="110">
        <v>23.3</v>
      </c>
      <c r="K2794" s="110">
        <v>47.8</v>
      </c>
      <c r="L2794" s="110">
        <v>352</v>
      </c>
      <c r="M2794" s="110">
        <v>24.5</v>
      </c>
      <c r="N2794" s="110">
        <v>50.6</v>
      </c>
      <c r="O2794" s="110">
        <v>318</v>
      </c>
      <c r="P2794" s="110">
        <v>22.1</v>
      </c>
      <c r="Q2794" s="110">
        <v>55.7</v>
      </c>
    </row>
    <row r="2795" spans="1:17" ht="25.5" x14ac:dyDescent="0.2">
      <c r="A2795" s="108" t="s">
        <v>3649</v>
      </c>
      <c r="B2795" s="109">
        <v>27592</v>
      </c>
      <c r="C2795" s="109">
        <v>3986</v>
      </c>
      <c r="D2795" s="110">
        <v>14.4</v>
      </c>
      <c r="E2795" s="110">
        <v>49</v>
      </c>
      <c r="F2795" s="109">
        <v>9150</v>
      </c>
      <c r="G2795" s="110">
        <v>33.200000000000003</v>
      </c>
      <c r="H2795" s="110">
        <v>56.2</v>
      </c>
      <c r="I2795" s="109">
        <v>5120</v>
      </c>
      <c r="J2795" s="110">
        <v>18.600000000000001</v>
      </c>
      <c r="K2795" s="110">
        <v>46.6</v>
      </c>
      <c r="L2795" s="109">
        <v>5655</v>
      </c>
      <c r="M2795" s="110">
        <v>20.5</v>
      </c>
      <c r="N2795" s="110">
        <v>50.7</v>
      </c>
      <c r="O2795" s="109">
        <v>3681</v>
      </c>
      <c r="P2795" s="110">
        <v>13.3</v>
      </c>
      <c r="Q2795" s="110">
        <v>59.7</v>
      </c>
    </row>
    <row r="2796" spans="1:17" ht="25.5" x14ac:dyDescent="0.2">
      <c r="A2796" s="108" t="s">
        <v>3650</v>
      </c>
      <c r="B2796" s="109">
        <v>2355</v>
      </c>
      <c r="C2796" s="110">
        <v>615</v>
      </c>
      <c r="D2796" s="110">
        <v>26.1</v>
      </c>
      <c r="E2796" s="110">
        <v>48.1</v>
      </c>
      <c r="F2796" s="110">
        <v>169</v>
      </c>
      <c r="G2796" s="110">
        <v>7.2</v>
      </c>
      <c r="H2796" s="110">
        <v>46.7</v>
      </c>
      <c r="I2796" s="110">
        <v>658</v>
      </c>
      <c r="J2796" s="110">
        <v>27.9</v>
      </c>
      <c r="K2796" s="110">
        <v>50</v>
      </c>
      <c r="L2796" s="110">
        <v>556</v>
      </c>
      <c r="M2796" s="110">
        <v>23.6</v>
      </c>
      <c r="N2796" s="110">
        <v>50.2</v>
      </c>
      <c r="O2796" s="110">
        <v>357</v>
      </c>
      <c r="P2796" s="110">
        <v>15.2</v>
      </c>
      <c r="Q2796" s="110">
        <v>59.4</v>
      </c>
    </row>
    <row r="2797" spans="1:17" ht="25.5" x14ac:dyDescent="0.2">
      <c r="A2797" s="108" t="s">
        <v>3651</v>
      </c>
      <c r="B2797" s="109">
        <v>1399</v>
      </c>
      <c r="C2797" s="110">
        <v>362</v>
      </c>
      <c r="D2797" s="110">
        <v>25.9</v>
      </c>
      <c r="E2797" s="110">
        <v>47.5</v>
      </c>
      <c r="F2797" s="110">
        <v>71</v>
      </c>
      <c r="G2797" s="110">
        <v>5.0999999999999996</v>
      </c>
      <c r="H2797" s="110">
        <v>59.2</v>
      </c>
      <c r="I2797" s="110">
        <v>304</v>
      </c>
      <c r="J2797" s="110">
        <v>21.7</v>
      </c>
      <c r="K2797" s="110">
        <v>50</v>
      </c>
      <c r="L2797" s="110">
        <v>354</v>
      </c>
      <c r="M2797" s="110">
        <v>25.3</v>
      </c>
      <c r="N2797" s="110">
        <v>50.3</v>
      </c>
      <c r="O2797" s="110">
        <v>308</v>
      </c>
      <c r="P2797" s="110">
        <v>22</v>
      </c>
      <c r="Q2797" s="110">
        <v>60.7</v>
      </c>
    </row>
    <row r="2798" spans="1:17" ht="25.5" x14ac:dyDescent="0.2">
      <c r="A2798" s="108" t="s">
        <v>3652</v>
      </c>
      <c r="B2798" s="110">
        <v>172</v>
      </c>
      <c r="C2798" s="110">
        <v>34</v>
      </c>
      <c r="D2798" s="110">
        <v>19.8</v>
      </c>
      <c r="E2798" s="110">
        <v>29.4</v>
      </c>
      <c r="F2798" s="110">
        <v>14</v>
      </c>
      <c r="G2798" s="110">
        <v>8.1</v>
      </c>
      <c r="H2798" s="110">
        <v>28.6</v>
      </c>
      <c r="I2798" s="110">
        <v>36</v>
      </c>
      <c r="J2798" s="110">
        <v>20.9</v>
      </c>
      <c r="K2798" s="110">
        <v>50</v>
      </c>
      <c r="L2798" s="110">
        <v>58</v>
      </c>
      <c r="M2798" s="110">
        <v>33.700000000000003</v>
      </c>
      <c r="N2798" s="110">
        <v>43.1</v>
      </c>
      <c r="O2798" s="110">
        <v>30</v>
      </c>
      <c r="P2798" s="110">
        <v>17.399999999999999</v>
      </c>
      <c r="Q2798" s="110">
        <v>40</v>
      </c>
    </row>
    <row r="2799" spans="1:17" ht="25.5" x14ac:dyDescent="0.2">
      <c r="A2799" s="108" t="s">
        <v>3653</v>
      </c>
      <c r="B2799" s="110">
        <v>57</v>
      </c>
      <c r="C2799" s="110">
        <v>20</v>
      </c>
      <c r="D2799" s="110">
        <v>35.1</v>
      </c>
      <c r="E2799" s="110">
        <v>55</v>
      </c>
      <c r="F2799" s="110">
        <v>8</v>
      </c>
      <c r="G2799" s="110">
        <v>14</v>
      </c>
      <c r="H2799" s="110">
        <v>62.5</v>
      </c>
      <c r="I2799" s="110">
        <v>15</v>
      </c>
      <c r="J2799" s="110">
        <v>26.3</v>
      </c>
      <c r="K2799" s="110">
        <v>46.7</v>
      </c>
      <c r="L2799" s="110">
        <v>9</v>
      </c>
      <c r="M2799" s="110">
        <v>15.8</v>
      </c>
      <c r="N2799" s="110">
        <v>44.4</v>
      </c>
      <c r="O2799" s="110">
        <v>5</v>
      </c>
      <c r="P2799" s="110">
        <v>8.8000000000000007</v>
      </c>
      <c r="Q2799" s="110">
        <v>60</v>
      </c>
    </row>
    <row r="2800" spans="1:17" ht="25.5" x14ac:dyDescent="0.2">
      <c r="A2800" s="108" t="s">
        <v>3654</v>
      </c>
      <c r="B2800" s="110">
        <v>142</v>
      </c>
      <c r="C2800" s="110">
        <v>41</v>
      </c>
      <c r="D2800" s="110">
        <v>28.9</v>
      </c>
      <c r="E2800" s="110">
        <v>46.3</v>
      </c>
      <c r="F2800" s="110">
        <v>5</v>
      </c>
      <c r="G2800" s="110">
        <v>3.5</v>
      </c>
      <c r="H2800" s="110">
        <v>80</v>
      </c>
      <c r="I2800" s="110">
        <v>44</v>
      </c>
      <c r="J2800" s="110">
        <v>31</v>
      </c>
      <c r="K2800" s="110">
        <v>50</v>
      </c>
      <c r="L2800" s="110">
        <v>31</v>
      </c>
      <c r="M2800" s="110">
        <v>21.8</v>
      </c>
      <c r="N2800" s="110">
        <v>38.700000000000003</v>
      </c>
      <c r="O2800" s="110">
        <v>21</v>
      </c>
      <c r="P2800" s="110">
        <v>14.8</v>
      </c>
      <c r="Q2800" s="110">
        <v>52.4</v>
      </c>
    </row>
    <row r="2801" spans="1:17" ht="25.5" x14ac:dyDescent="0.2">
      <c r="A2801" s="108" t="s">
        <v>3655</v>
      </c>
      <c r="B2801" s="110">
        <v>439</v>
      </c>
      <c r="C2801" s="110">
        <v>107</v>
      </c>
      <c r="D2801" s="110">
        <v>24.4</v>
      </c>
      <c r="E2801" s="110">
        <v>41.1</v>
      </c>
      <c r="F2801" s="110">
        <v>30</v>
      </c>
      <c r="G2801" s="110">
        <v>6.8</v>
      </c>
      <c r="H2801" s="110">
        <v>50</v>
      </c>
      <c r="I2801" s="110">
        <v>118</v>
      </c>
      <c r="J2801" s="110">
        <v>26.9</v>
      </c>
      <c r="K2801" s="110">
        <v>49.2</v>
      </c>
      <c r="L2801" s="110">
        <v>125</v>
      </c>
      <c r="M2801" s="110">
        <v>28.5</v>
      </c>
      <c r="N2801" s="110">
        <v>46.4</v>
      </c>
      <c r="O2801" s="110">
        <v>59</v>
      </c>
      <c r="P2801" s="110">
        <v>13.4</v>
      </c>
      <c r="Q2801" s="110">
        <v>62.7</v>
      </c>
    </row>
    <row r="2802" spans="1:17" ht="25.5" x14ac:dyDescent="0.2">
      <c r="A2802" s="108" t="s">
        <v>3656</v>
      </c>
      <c r="B2802" s="109">
        <v>61961</v>
      </c>
      <c r="C2802" s="109">
        <v>18318</v>
      </c>
      <c r="D2802" s="110">
        <v>29.6</v>
      </c>
      <c r="E2802" s="110">
        <v>49.2</v>
      </c>
      <c r="F2802" s="109">
        <v>3844</v>
      </c>
      <c r="G2802" s="110">
        <v>6.2</v>
      </c>
      <c r="H2802" s="110">
        <v>51.5</v>
      </c>
      <c r="I2802" s="109">
        <v>18295</v>
      </c>
      <c r="J2802" s="110">
        <v>29.5</v>
      </c>
      <c r="K2802" s="110">
        <v>52.8</v>
      </c>
      <c r="L2802" s="109">
        <v>16340</v>
      </c>
      <c r="M2802" s="110">
        <v>26.4</v>
      </c>
      <c r="N2802" s="110">
        <v>52.1</v>
      </c>
      <c r="O2802" s="109">
        <v>5164</v>
      </c>
      <c r="P2802" s="110">
        <v>8.3000000000000007</v>
      </c>
      <c r="Q2802" s="110">
        <v>56.6</v>
      </c>
    </row>
    <row r="2803" spans="1:17" ht="25.5" x14ac:dyDescent="0.2">
      <c r="A2803" s="108" t="s">
        <v>3657</v>
      </c>
      <c r="B2803" s="110">
        <v>437</v>
      </c>
      <c r="C2803" s="110">
        <v>100</v>
      </c>
      <c r="D2803" s="110">
        <v>22.9</v>
      </c>
      <c r="E2803" s="110">
        <v>53</v>
      </c>
      <c r="F2803" s="110">
        <v>22</v>
      </c>
      <c r="G2803" s="110">
        <v>5</v>
      </c>
      <c r="H2803" s="110">
        <v>50</v>
      </c>
      <c r="I2803" s="110">
        <v>50</v>
      </c>
      <c r="J2803" s="110">
        <v>11.4</v>
      </c>
      <c r="K2803" s="110">
        <v>50</v>
      </c>
      <c r="L2803" s="110">
        <v>183</v>
      </c>
      <c r="M2803" s="110">
        <v>41.9</v>
      </c>
      <c r="N2803" s="110">
        <v>52.5</v>
      </c>
      <c r="O2803" s="110">
        <v>82</v>
      </c>
      <c r="P2803" s="110">
        <v>18.8</v>
      </c>
      <c r="Q2803" s="110">
        <v>42.7</v>
      </c>
    </row>
    <row r="2804" spans="1:17" ht="25.5" x14ac:dyDescent="0.2">
      <c r="A2804" s="108" t="s">
        <v>3658</v>
      </c>
      <c r="B2804" s="110">
        <v>124</v>
      </c>
      <c r="C2804" s="110">
        <v>25</v>
      </c>
      <c r="D2804" s="110">
        <v>20.2</v>
      </c>
      <c r="E2804" s="110">
        <v>56</v>
      </c>
      <c r="F2804" s="110">
        <v>10</v>
      </c>
      <c r="G2804" s="110">
        <v>8.1</v>
      </c>
      <c r="H2804" s="110">
        <v>40</v>
      </c>
      <c r="I2804" s="110">
        <v>27</v>
      </c>
      <c r="J2804" s="110">
        <v>21.8</v>
      </c>
      <c r="K2804" s="110">
        <v>51.9</v>
      </c>
      <c r="L2804" s="110">
        <v>39</v>
      </c>
      <c r="M2804" s="110">
        <v>31.5</v>
      </c>
      <c r="N2804" s="110">
        <v>43.6</v>
      </c>
      <c r="O2804" s="110">
        <v>23</v>
      </c>
      <c r="P2804" s="110">
        <v>18.5</v>
      </c>
      <c r="Q2804" s="110">
        <v>56.5</v>
      </c>
    </row>
    <row r="2805" spans="1:17" ht="25.5" x14ac:dyDescent="0.2">
      <c r="A2805" s="108" t="s">
        <v>3659</v>
      </c>
      <c r="B2805" s="109">
        <v>12764</v>
      </c>
      <c r="C2805" s="109">
        <v>3423</v>
      </c>
      <c r="D2805" s="110">
        <v>26.8</v>
      </c>
      <c r="E2805" s="110">
        <v>48.9</v>
      </c>
      <c r="F2805" s="109">
        <v>1370</v>
      </c>
      <c r="G2805" s="110">
        <v>10.7</v>
      </c>
      <c r="H2805" s="110">
        <v>42.3</v>
      </c>
      <c r="I2805" s="109">
        <v>3332</v>
      </c>
      <c r="J2805" s="110">
        <v>26.1</v>
      </c>
      <c r="K2805" s="110">
        <v>45.3</v>
      </c>
      <c r="L2805" s="109">
        <v>2722</v>
      </c>
      <c r="M2805" s="110">
        <v>21.3</v>
      </c>
      <c r="N2805" s="110">
        <v>49.1</v>
      </c>
      <c r="O2805" s="109">
        <v>1917</v>
      </c>
      <c r="P2805" s="110">
        <v>15</v>
      </c>
      <c r="Q2805" s="110">
        <v>59.4</v>
      </c>
    </row>
    <row r="2806" spans="1:17" ht="25.5" x14ac:dyDescent="0.2">
      <c r="A2806" s="108" t="s">
        <v>3660</v>
      </c>
      <c r="B2806" s="110">
        <v>399</v>
      </c>
      <c r="C2806" s="110">
        <v>100</v>
      </c>
      <c r="D2806" s="110">
        <v>25.1</v>
      </c>
      <c r="E2806" s="110">
        <v>47</v>
      </c>
      <c r="F2806" s="110">
        <v>25</v>
      </c>
      <c r="G2806" s="110">
        <v>6.3</v>
      </c>
      <c r="H2806" s="110">
        <v>52</v>
      </c>
      <c r="I2806" s="110">
        <v>88</v>
      </c>
      <c r="J2806" s="110">
        <v>22.1</v>
      </c>
      <c r="K2806" s="110">
        <v>52.3</v>
      </c>
      <c r="L2806" s="110">
        <v>128</v>
      </c>
      <c r="M2806" s="110">
        <v>32.1</v>
      </c>
      <c r="N2806" s="110">
        <v>53.9</v>
      </c>
      <c r="O2806" s="110">
        <v>58</v>
      </c>
      <c r="P2806" s="110">
        <v>14.5</v>
      </c>
      <c r="Q2806" s="110">
        <v>50</v>
      </c>
    </row>
    <row r="2807" spans="1:17" ht="25.5" x14ac:dyDescent="0.2">
      <c r="A2807" s="108" t="s">
        <v>3661</v>
      </c>
      <c r="B2807" s="110">
        <v>127</v>
      </c>
      <c r="C2807" s="110">
        <v>34</v>
      </c>
      <c r="D2807" s="110">
        <v>26.8</v>
      </c>
      <c r="E2807" s="110">
        <v>44.1</v>
      </c>
      <c r="F2807" s="110">
        <v>7</v>
      </c>
      <c r="G2807" s="110">
        <v>5.5</v>
      </c>
      <c r="H2807" s="110">
        <v>42.9</v>
      </c>
      <c r="I2807" s="110">
        <v>34</v>
      </c>
      <c r="J2807" s="110">
        <v>26.8</v>
      </c>
      <c r="K2807" s="110">
        <v>41.2</v>
      </c>
      <c r="L2807" s="110">
        <v>36</v>
      </c>
      <c r="M2807" s="110">
        <v>28.3</v>
      </c>
      <c r="N2807" s="110">
        <v>50</v>
      </c>
      <c r="O2807" s="110">
        <v>16</v>
      </c>
      <c r="P2807" s="110">
        <v>12.6</v>
      </c>
      <c r="Q2807" s="110">
        <v>62.5</v>
      </c>
    </row>
    <row r="2808" spans="1:17" ht="25.5" x14ac:dyDescent="0.2">
      <c r="A2808" s="108" t="s">
        <v>3662</v>
      </c>
      <c r="B2808" s="110">
        <v>444</v>
      </c>
      <c r="C2808" s="110">
        <v>95</v>
      </c>
      <c r="D2808" s="110">
        <v>21.4</v>
      </c>
      <c r="E2808" s="110">
        <v>47.4</v>
      </c>
      <c r="F2808" s="110">
        <v>31</v>
      </c>
      <c r="G2808" s="110">
        <v>7</v>
      </c>
      <c r="H2808" s="110">
        <v>48.4</v>
      </c>
      <c r="I2808" s="110">
        <v>100</v>
      </c>
      <c r="J2808" s="110">
        <v>22.5</v>
      </c>
      <c r="K2808" s="110">
        <v>52</v>
      </c>
      <c r="L2808" s="110">
        <v>127</v>
      </c>
      <c r="M2808" s="110">
        <v>28.6</v>
      </c>
      <c r="N2808" s="110">
        <v>52.8</v>
      </c>
      <c r="O2808" s="110">
        <v>91</v>
      </c>
      <c r="P2808" s="110">
        <v>20.5</v>
      </c>
      <c r="Q2808" s="110">
        <v>56</v>
      </c>
    </row>
    <row r="2809" spans="1:17" ht="25.5" x14ac:dyDescent="0.2">
      <c r="A2809" s="108" t="s">
        <v>3663</v>
      </c>
      <c r="B2809" s="109">
        <v>7791</v>
      </c>
      <c r="C2809" s="109">
        <v>2211</v>
      </c>
      <c r="D2809" s="110">
        <v>28.4</v>
      </c>
      <c r="E2809" s="110">
        <v>48.3</v>
      </c>
      <c r="F2809" s="110">
        <v>558</v>
      </c>
      <c r="G2809" s="110">
        <v>7.2</v>
      </c>
      <c r="H2809" s="110">
        <v>45</v>
      </c>
      <c r="I2809" s="109">
        <v>2004</v>
      </c>
      <c r="J2809" s="110">
        <v>25.7</v>
      </c>
      <c r="K2809" s="110">
        <v>51</v>
      </c>
      <c r="L2809" s="109">
        <v>2323</v>
      </c>
      <c r="M2809" s="110">
        <v>29.8</v>
      </c>
      <c r="N2809" s="110">
        <v>49.7</v>
      </c>
      <c r="O2809" s="110">
        <v>695</v>
      </c>
      <c r="P2809" s="110">
        <v>8.9</v>
      </c>
      <c r="Q2809" s="110">
        <v>54.5</v>
      </c>
    </row>
    <row r="2810" spans="1:17" ht="25.5" x14ac:dyDescent="0.2">
      <c r="A2810" s="108" t="s">
        <v>3664</v>
      </c>
      <c r="B2810" s="110">
        <v>93</v>
      </c>
      <c r="C2810" s="110">
        <v>34</v>
      </c>
      <c r="D2810" s="110">
        <v>36.6</v>
      </c>
      <c r="E2810" s="110">
        <v>32.4</v>
      </c>
      <c r="F2810" s="110">
        <v>2</v>
      </c>
      <c r="G2810" s="110">
        <v>2.2000000000000002</v>
      </c>
      <c r="H2810" s="110">
        <v>50</v>
      </c>
      <c r="I2810" s="110">
        <v>25</v>
      </c>
      <c r="J2810" s="110">
        <v>26.9</v>
      </c>
      <c r="K2810" s="110">
        <v>56</v>
      </c>
      <c r="L2810" s="110">
        <v>18</v>
      </c>
      <c r="M2810" s="110">
        <v>19.399999999999999</v>
      </c>
      <c r="N2810" s="110">
        <v>61.1</v>
      </c>
      <c r="O2810" s="110">
        <v>14</v>
      </c>
      <c r="P2810" s="110">
        <v>15.1</v>
      </c>
      <c r="Q2810" s="110">
        <v>42.9</v>
      </c>
    </row>
    <row r="2811" spans="1:17" ht="25.5" x14ac:dyDescent="0.2">
      <c r="A2811" s="108" t="s">
        <v>3665</v>
      </c>
      <c r="B2811" s="109">
        <v>5228</v>
      </c>
      <c r="C2811" s="109">
        <v>1765</v>
      </c>
      <c r="D2811" s="110">
        <v>33.799999999999997</v>
      </c>
      <c r="E2811" s="110">
        <v>50</v>
      </c>
      <c r="F2811" s="110">
        <v>403</v>
      </c>
      <c r="G2811" s="110">
        <v>7.7</v>
      </c>
      <c r="H2811" s="110">
        <v>52.9</v>
      </c>
      <c r="I2811" s="109">
        <v>1930</v>
      </c>
      <c r="J2811" s="110">
        <v>36.9</v>
      </c>
      <c r="K2811" s="110">
        <v>50.3</v>
      </c>
      <c r="L2811" s="110">
        <v>887</v>
      </c>
      <c r="M2811" s="110">
        <v>17</v>
      </c>
      <c r="N2811" s="110">
        <v>51.7</v>
      </c>
      <c r="O2811" s="110">
        <v>243</v>
      </c>
      <c r="P2811" s="110">
        <v>4.5999999999999996</v>
      </c>
      <c r="Q2811" s="110">
        <v>53.5</v>
      </c>
    </row>
    <row r="2812" spans="1:17" ht="25.5" x14ac:dyDescent="0.2">
      <c r="A2812" s="108" t="s">
        <v>3666</v>
      </c>
      <c r="B2812" s="110">
        <v>207</v>
      </c>
      <c r="C2812" s="110">
        <v>56</v>
      </c>
      <c r="D2812" s="110">
        <v>27.1</v>
      </c>
      <c r="E2812" s="110">
        <v>37.5</v>
      </c>
      <c r="F2812" s="110">
        <v>16</v>
      </c>
      <c r="G2812" s="110">
        <v>7.7</v>
      </c>
      <c r="H2812" s="110">
        <v>56.3</v>
      </c>
      <c r="I2812" s="110">
        <v>64</v>
      </c>
      <c r="J2812" s="110">
        <v>30.9</v>
      </c>
      <c r="K2812" s="110">
        <v>48.4</v>
      </c>
      <c r="L2812" s="110">
        <v>56</v>
      </c>
      <c r="M2812" s="110">
        <v>27.1</v>
      </c>
      <c r="N2812" s="110">
        <v>51.8</v>
      </c>
      <c r="O2812" s="110">
        <v>15</v>
      </c>
      <c r="P2812" s="110">
        <v>7.2</v>
      </c>
      <c r="Q2812" s="110">
        <v>40</v>
      </c>
    </row>
    <row r="2813" spans="1:17" ht="25.5" x14ac:dyDescent="0.2">
      <c r="A2813" s="108" t="s">
        <v>3667</v>
      </c>
      <c r="B2813" s="109">
        <v>3252</v>
      </c>
      <c r="C2813" s="110">
        <v>867</v>
      </c>
      <c r="D2813" s="110">
        <v>26.7</v>
      </c>
      <c r="E2813" s="110">
        <v>51.4</v>
      </c>
      <c r="F2813" s="110">
        <v>177</v>
      </c>
      <c r="G2813" s="110">
        <v>5.4</v>
      </c>
      <c r="H2813" s="110">
        <v>55.4</v>
      </c>
      <c r="I2813" s="110">
        <v>854</v>
      </c>
      <c r="J2813" s="110">
        <v>26.3</v>
      </c>
      <c r="K2813" s="110">
        <v>50.6</v>
      </c>
      <c r="L2813" s="110">
        <v>833</v>
      </c>
      <c r="M2813" s="110">
        <v>25.6</v>
      </c>
      <c r="N2813" s="110">
        <v>51.4</v>
      </c>
      <c r="O2813" s="110">
        <v>521</v>
      </c>
      <c r="P2813" s="110">
        <v>16</v>
      </c>
      <c r="Q2813" s="110">
        <v>62.4</v>
      </c>
    </row>
    <row r="2815" spans="1:17" ht="123.75" x14ac:dyDescent="0.2">
      <c r="A2815" s="111" t="s">
        <v>973</v>
      </c>
    </row>
    <row r="2816" spans="1:17" ht="168.75" x14ac:dyDescent="0.2">
      <c r="A2816" s="111" t="s">
        <v>974</v>
      </c>
    </row>
    <row r="2821" spans="1:17" ht="76.5" x14ac:dyDescent="0.2">
      <c r="A2821" s="104" t="s">
        <v>872</v>
      </c>
    </row>
    <row r="2823" spans="1:17" x14ac:dyDescent="0.2">
      <c r="A2823" s="87" t="s">
        <v>3668</v>
      </c>
    </row>
    <row r="2824" spans="1:17" x14ac:dyDescent="0.2">
      <c r="A2824" s="105"/>
    </row>
    <row r="2825" spans="1:17" ht="12.95" customHeight="1" x14ac:dyDescent="0.2">
      <c r="A2825" s="244"/>
      <c r="B2825" s="245"/>
      <c r="C2825" s="244" t="s">
        <v>874</v>
      </c>
      <c r="D2825" s="246"/>
      <c r="E2825" s="245"/>
      <c r="F2825" s="244" t="s">
        <v>875</v>
      </c>
      <c r="G2825" s="246"/>
      <c r="H2825" s="245"/>
      <c r="I2825" s="244" t="s">
        <v>876</v>
      </c>
      <c r="J2825" s="246"/>
      <c r="K2825" s="245"/>
      <c r="L2825" s="244" t="s">
        <v>877</v>
      </c>
      <c r="M2825" s="246"/>
      <c r="N2825" s="245"/>
      <c r="O2825" s="244" t="s">
        <v>878</v>
      </c>
      <c r="P2825" s="246"/>
      <c r="Q2825" s="245"/>
    </row>
    <row r="2826" spans="1:17" ht="25.5" x14ac:dyDescent="0.2">
      <c r="A2826" s="106" t="s">
        <v>880</v>
      </c>
      <c r="B2826" s="106" t="s">
        <v>881</v>
      </c>
      <c r="C2826" s="247" t="s">
        <v>882</v>
      </c>
      <c r="D2826" s="247" t="s">
        <v>883</v>
      </c>
      <c r="E2826" s="106" t="s">
        <v>883</v>
      </c>
      <c r="F2826" s="247" t="s">
        <v>882</v>
      </c>
      <c r="G2826" s="247" t="s">
        <v>883</v>
      </c>
      <c r="H2826" s="106" t="s">
        <v>883</v>
      </c>
      <c r="I2826" s="247" t="s">
        <v>882</v>
      </c>
      <c r="J2826" s="247" t="s">
        <v>883</v>
      </c>
      <c r="K2826" s="106" t="s">
        <v>883</v>
      </c>
      <c r="L2826" s="247" t="s">
        <v>882</v>
      </c>
      <c r="M2826" s="247" t="s">
        <v>883</v>
      </c>
      <c r="N2826" s="106" t="s">
        <v>883</v>
      </c>
      <c r="O2826" s="247" t="s">
        <v>882</v>
      </c>
      <c r="P2826" s="247" t="s">
        <v>883</v>
      </c>
      <c r="Q2826" s="106" t="s">
        <v>883</v>
      </c>
    </row>
    <row r="2827" spans="1:17" x14ac:dyDescent="0.2">
      <c r="A2827" s="107" t="s">
        <v>884</v>
      </c>
      <c r="B2827" s="107" t="s">
        <v>885</v>
      </c>
      <c r="C2827" s="248"/>
      <c r="D2827" s="248"/>
      <c r="E2827" s="107" t="s">
        <v>84</v>
      </c>
      <c r="F2827" s="248"/>
      <c r="G2827" s="248"/>
      <c r="H2827" s="107" t="s">
        <v>84</v>
      </c>
      <c r="I2827" s="248"/>
      <c r="J2827" s="248"/>
      <c r="K2827" s="107" t="s">
        <v>84</v>
      </c>
      <c r="L2827" s="248"/>
      <c r="M2827" s="248"/>
      <c r="N2827" s="107" t="s">
        <v>84</v>
      </c>
      <c r="O2827" s="248"/>
      <c r="P2827" s="248"/>
      <c r="Q2827" s="107" t="s">
        <v>84</v>
      </c>
    </row>
    <row r="2828" spans="1:17" ht="51" x14ac:dyDescent="0.2">
      <c r="A2828" s="108" t="s">
        <v>3669</v>
      </c>
      <c r="B2828" s="110">
        <v>874</v>
      </c>
      <c r="C2828" s="110">
        <v>285</v>
      </c>
      <c r="D2828" s="110">
        <v>32.6</v>
      </c>
      <c r="E2828" s="110">
        <v>48.1</v>
      </c>
      <c r="F2828" s="110">
        <v>77</v>
      </c>
      <c r="G2828" s="110">
        <v>8.8000000000000007</v>
      </c>
      <c r="H2828" s="110">
        <v>39</v>
      </c>
      <c r="I2828" s="110">
        <v>185</v>
      </c>
      <c r="J2828" s="110">
        <v>21.2</v>
      </c>
      <c r="K2828" s="110">
        <v>48.6</v>
      </c>
      <c r="L2828" s="110">
        <v>217</v>
      </c>
      <c r="M2828" s="110">
        <v>24.8</v>
      </c>
      <c r="N2828" s="110">
        <v>55.3</v>
      </c>
      <c r="O2828" s="110">
        <v>110</v>
      </c>
      <c r="P2828" s="110">
        <v>12.6</v>
      </c>
      <c r="Q2828" s="110">
        <v>49.1</v>
      </c>
    </row>
    <row r="2829" spans="1:17" ht="114.75" x14ac:dyDescent="0.2">
      <c r="A2829" s="108" t="s">
        <v>3670</v>
      </c>
      <c r="B2829" s="109">
        <v>4240</v>
      </c>
      <c r="C2829" s="109">
        <v>1204</v>
      </c>
      <c r="D2829" s="110">
        <v>28.4</v>
      </c>
      <c r="E2829" s="110">
        <v>48.8</v>
      </c>
      <c r="F2829" s="110">
        <v>363</v>
      </c>
      <c r="G2829" s="110">
        <v>8.6</v>
      </c>
      <c r="H2829" s="110">
        <v>48.2</v>
      </c>
      <c r="I2829" s="109">
        <v>1005</v>
      </c>
      <c r="J2829" s="110">
        <v>23.7</v>
      </c>
      <c r="K2829" s="110">
        <v>48.7</v>
      </c>
      <c r="L2829" s="109">
        <v>1182</v>
      </c>
      <c r="M2829" s="110">
        <v>27.9</v>
      </c>
      <c r="N2829" s="110">
        <v>47.4</v>
      </c>
      <c r="O2829" s="110">
        <v>486</v>
      </c>
      <c r="P2829" s="110">
        <v>11.5</v>
      </c>
      <c r="Q2829" s="110">
        <v>50</v>
      </c>
    </row>
    <row r="2830" spans="1:17" ht="102" x14ac:dyDescent="0.2">
      <c r="A2830" s="108" t="s">
        <v>3671</v>
      </c>
      <c r="B2830" s="110">
        <v>565</v>
      </c>
      <c r="C2830" s="110">
        <v>131</v>
      </c>
      <c r="D2830" s="110">
        <v>23.2</v>
      </c>
      <c r="E2830" s="110">
        <v>47.3</v>
      </c>
      <c r="F2830" s="110">
        <v>60</v>
      </c>
      <c r="G2830" s="110">
        <v>10.6</v>
      </c>
      <c r="H2830" s="110">
        <v>65</v>
      </c>
      <c r="I2830" s="110">
        <v>141</v>
      </c>
      <c r="J2830" s="110">
        <v>25</v>
      </c>
      <c r="K2830" s="110">
        <v>49.6</v>
      </c>
      <c r="L2830" s="110">
        <v>176</v>
      </c>
      <c r="M2830" s="110">
        <v>31.2</v>
      </c>
      <c r="N2830" s="110">
        <v>51.7</v>
      </c>
      <c r="O2830" s="110">
        <v>57</v>
      </c>
      <c r="P2830" s="110">
        <v>10.1</v>
      </c>
      <c r="Q2830" s="110">
        <v>42.1</v>
      </c>
    </row>
    <row r="2831" spans="1:17" ht="102" x14ac:dyDescent="0.2">
      <c r="A2831" s="108" t="s">
        <v>3672</v>
      </c>
      <c r="B2831" s="109">
        <v>10660</v>
      </c>
      <c r="C2831" s="109">
        <v>2963</v>
      </c>
      <c r="D2831" s="110">
        <v>27.8</v>
      </c>
      <c r="E2831" s="110">
        <v>46.2</v>
      </c>
      <c r="F2831" s="110">
        <v>894</v>
      </c>
      <c r="G2831" s="110">
        <v>8.4</v>
      </c>
      <c r="H2831" s="110">
        <v>50.4</v>
      </c>
      <c r="I2831" s="109">
        <v>2131</v>
      </c>
      <c r="J2831" s="110">
        <v>20</v>
      </c>
      <c r="K2831" s="110">
        <v>49.9</v>
      </c>
      <c r="L2831" s="109">
        <v>3020</v>
      </c>
      <c r="M2831" s="110">
        <v>28.3</v>
      </c>
      <c r="N2831" s="110">
        <v>50.2</v>
      </c>
      <c r="O2831" s="109">
        <v>1652</v>
      </c>
      <c r="P2831" s="110">
        <v>15.5</v>
      </c>
      <c r="Q2831" s="110">
        <v>48.2</v>
      </c>
    </row>
    <row r="2832" spans="1:17" ht="63.75" x14ac:dyDescent="0.2">
      <c r="A2832" s="108" t="s">
        <v>3673</v>
      </c>
      <c r="B2832" s="110">
        <v>419</v>
      </c>
      <c r="C2832" s="110">
        <v>159</v>
      </c>
      <c r="D2832" s="110">
        <v>37.9</v>
      </c>
      <c r="E2832" s="110">
        <v>52.8</v>
      </c>
      <c r="F2832" s="110">
        <v>34</v>
      </c>
      <c r="G2832" s="110">
        <v>8.1</v>
      </c>
      <c r="H2832" s="110">
        <v>50</v>
      </c>
      <c r="I2832" s="110">
        <v>101</v>
      </c>
      <c r="J2832" s="110">
        <v>24.1</v>
      </c>
      <c r="K2832" s="110">
        <v>49.5</v>
      </c>
      <c r="L2832" s="110">
        <v>94</v>
      </c>
      <c r="M2832" s="110">
        <v>22.4</v>
      </c>
      <c r="N2832" s="110">
        <v>56.4</v>
      </c>
      <c r="O2832" s="110">
        <v>31</v>
      </c>
      <c r="P2832" s="110">
        <v>7.4</v>
      </c>
      <c r="Q2832" s="110">
        <v>48.4</v>
      </c>
    </row>
    <row r="2833" spans="1:17" ht="102" x14ac:dyDescent="0.2">
      <c r="A2833" s="108" t="s">
        <v>3674</v>
      </c>
      <c r="B2833" s="109">
        <v>4907</v>
      </c>
      <c r="C2833" s="109">
        <v>1328</v>
      </c>
      <c r="D2833" s="110">
        <v>27.1</v>
      </c>
      <c r="E2833" s="110">
        <v>46.3</v>
      </c>
      <c r="F2833" s="110">
        <v>396</v>
      </c>
      <c r="G2833" s="110">
        <v>8.1</v>
      </c>
      <c r="H2833" s="110">
        <v>49.2</v>
      </c>
      <c r="I2833" s="110">
        <v>981</v>
      </c>
      <c r="J2833" s="110">
        <v>20</v>
      </c>
      <c r="K2833" s="110">
        <v>50.4</v>
      </c>
      <c r="L2833" s="109">
        <v>1228</v>
      </c>
      <c r="M2833" s="110">
        <v>25</v>
      </c>
      <c r="N2833" s="110">
        <v>51.6</v>
      </c>
      <c r="O2833" s="110">
        <v>974</v>
      </c>
      <c r="P2833" s="110">
        <v>19.8</v>
      </c>
      <c r="Q2833" s="110">
        <v>52.3</v>
      </c>
    </row>
    <row r="2834" spans="1:17" ht="63.75" x14ac:dyDescent="0.2">
      <c r="A2834" s="108" t="s">
        <v>3675</v>
      </c>
      <c r="B2834" s="110">
        <v>64</v>
      </c>
      <c r="C2834" s="110">
        <v>17</v>
      </c>
      <c r="D2834" s="110">
        <v>26.6</v>
      </c>
      <c r="E2834" s="110">
        <v>41.2</v>
      </c>
      <c r="F2834" s="110">
        <v>2</v>
      </c>
      <c r="G2834" s="110">
        <v>3.1</v>
      </c>
      <c r="H2834" s="110">
        <v>50</v>
      </c>
      <c r="I2834" s="110">
        <v>18</v>
      </c>
      <c r="J2834" s="110">
        <v>28.1</v>
      </c>
      <c r="K2834" s="110">
        <v>33.299999999999997</v>
      </c>
      <c r="L2834" s="110">
        <v>19</v>
      </c>
      <c r="M2834" s="110">
        <v>29.7</v>
      </c>
      <c r="N2834" s="110">
        <v>57.9</v>
      </c>
      <c r="O2834" s="110">
        <v>8</v>
      </c>
      <c r="P2834" s="110">
        <v>12.5</v>
      </c>
      <c r="Q2834" s="110">
        <v>37.5</v>
      </c>
    </row>
    <row r="2835" spans="1:17" ht="114.75" x14ac:dyDescent="0.2">
      <c r="A2835" s="108" t="s">
        <v>3676</v>
      </c>
      <c r="B2835" s="110">
        <v>217</v>
      </c>
      <c r="C2835" s="110">
        <v>65</v>
      </c>
      <c r="D2835" s="110">
        <v>30</v>
      </c>
      <c r="E2835" s="110">
        <v>55.4</v>
      </c>
      <c r="F2835" s="110">
        <v>23</v>
      </c>
      <c r="G2835" s="110">
        <v>10.6</v>
      </c>
      <c r="H2835" s="110">
        <v>65.2</v>
      </c>
      <c r="I2835" s="110">
        <v>59</v>
      </c>
      <c r="J2835" s="110">
        <v>27.2</v>
      </c>
      <c r="K2835" s="110">
        <v>40.700000000000003</v>
      </c>
      <c r="L2835" s="110">
        <v>49</v>
      </c>
      <c r="M2835" s="110">
        <v>22.6</v>
      </c>
      <c r="N2835" s="110">
        <v>53.1</v>
      </c>
      <c r="O2835" s="110">
        <v>21</v>
      </c>
      <c r="P2835" s="110">
        <v>9.6999999999999993</v>
      </c>
      <c r="Q2835" s="110">
        <v>61.9</v>
      </c>
    </row>
    <row r="2836" spans="1:17" ht="51" x14ac:dyDescent="0.2">
      <c r="A2836" s="108" t="s">
        <v>3677</v>
      </c>
      <c r="B2836" s="109">
        <v>5896</v>
      </c>
      <c r="C2836" s="109">
        <v>2254</v>
      </c>
      <c r="D2836" s="110">
        <v>38.200000000000003</v>
      </c>
      <c r="E2836" s="110">
        <v>50.8</v>
      </c>
      <c r="F2836" s="110">
        <v>759</v>
      </c>
      <c r="G2836" s="110">
        <v>12.9</v>
      </c>
      <c r="H2836" s="110">
        <v>49.3</v>
      </c>
      <c r="I2836" s="109">
        <v>1328</v>
      </c>
      <c r="J2836" s="110">
        <v>22.5</v>
      </c>
      <c r="K2836" s="110">
        <v>50.8</v>
      </c>
      <c r="L2836" s="109">
        <v>1167</v>
      </c>
      <c r="M2836" s="110">
        <v>19.8</v>
      </c>
      <c r="N2836" s="110">
        <v>50.8</v>
      </c>
      <c r="O2836" s="110">
        <v>388</v>
      </c>
      <c r="P2836" s="110">
        <v>6.6</v>
      </c>
      <c r="Q2836" s="110">
        <v>53.9</v>
      </c>
    </row>
    <row r="2837" spans="1:17" ht="140.25" x14ac:dyDescent="0.2">
      <c r="A2837" s="108" t="s">
        <v>3678</v>
      </c>
      <c r="B2837" s="110">
        <v>658</v>
      </c>
      <c r="C2837" s="110">
        <v>181</v>
      </c>
      <c r="D2837" s="110">
        <v>27.5</v>
      </c>
      <c r="E2837" s="110">
        <v>46.4</v>
      </c>
      <c r="F2837" s="110">
        <v>74</v>
      </c>
      <c r="G2837" s="110">
        <v>11.2</v>
      </c>
      <c r="H2837" s="110">
        <v>45.9</v>
      </c>
      <c r="I2837" s="110">
        <v>160</v>
      </c>
      <c r="J2837" s="110">
        <v>24.3</v>
      </c>
      <c r="K2837" s="110">
        <v>50.6</v>
      </c>
      <c r="L2837" s="110">
        <v>117</v>
      </c>
      <c r="M2837" s="110">
        <v>17.8</v>
      </c>
      <c r="N2837" s="110">
        <v>48.7</v>
      </c>
      <c r="O2837" s="110">
        <v>126</v>
      </c>
      <c r="P2837" s="110">
        <v>19.100000000000001</v>
      </c>
      <c r="Q2837" s="110">
        <v>70.599999999999994</v>
      </c>
    </row>
    <row r="2838" spans="1:17" ht="102" x14ac:dyDescent="0.2">
      <c r="A2838" s="108" t="s">
        <v>3679</v>
      </c>
      <c r="B2838" s="110">
        <v>148</v>
      </c>
      <c r="C2838" s="110">
        <v>64</v>
      </c>
      <c r="D2838" s="110">
        <v>43.2</v>
      </c>
      <c r="E2838" s="110">
        <v>53.1</v>
      </c>
      <c r="F2838" s="110">
        <v>5</v>
      </c>
      <c r="G2838" s="110">
        <v>3.4</v>
      </c>
      <c r="H2838" s="110">
        <v>60</v>
      </c>
      <c r="I2838" s="110">
        <v>37</v>
      </c>
      <c r="J2838" s="110">
        <v>25</v>
      </c>
      <c r="K2838" s="110">
        <v>45.9</v>
      </c>
      <c r="L2838" s="110">
        <v>32</v>
      </c>
      <c r="M2838" s="110">
        <v>21.6</v>
      </c>
      <c r="N2838" s="110">
        <v>56.3</v>
      </c>
      <c r="O2838" s="110">
        <v>10</v>
      </c>
      <c r="P2838" s="110">
        <v>6.8</v>
      </c>
      <c r="Q2838" s="110">
        <v>50</v>
      </c>
    </row>
    <row r="2839" spans="1:17" ht="102" x14ac:dyDescent="0.2">
      <c r="A2839" s="108" t="s">
        <v>3680</v>
      </c>
      <c r="B2839" s="109">
        <v>9562</v>
      </c>
      <c r="C2839" s="109">
        <v>2838</v>
      </c>
      <c r="D2839" s="110">
        <v>29.7</v>
      </c>
      <c r="E2839" s="110">
        <v>48.7</v>
      </c>
      <c r="F2839" s="110">
        <v>743</v>
      </c>
      <c r="G2839" s="110">
        <v>7.8</v>
      </c>
      <c r="H2839" s="110">
        <v>51.7</v>
      </c>
      <c r="I2839" s="109">
        <v>2035</v>
      </c>
      <c r="J2839" s="110">
        <v>21.3</v>
      </c>
      <c r="K2839" s="110">
        <v>49.5</v>
      </c>
      <c r="L2839" s="109">
        <v>2579</v>
      </c>
      <c r="M2839" s="110">
        <v>27</v>
      </c>
      <c r="N2839" s="110">
        <v>48</v>
      </c>
      <c r="O2839" s="109">
        <v>1367</v>
      </c>
      <c r="P2839" s="110">
        <v>14.3</v>
      </c>
      <c r="Q2839" s="110">
        <v>51.9</v>
      </c>
    </row>
    <row r="2841" spans="1:17" ht="123.75" x14ac:dyDescent="0.2">
      <c r="A2841" s="111" t="s">
        <v>973</v>
      </c>
    </row>
    <row r="2842" spans="1:17" ht="168.75" x14ac:dyDescent="0.2">
      <c r="A2842" s="111" t="s">
        <v>974</v>
      </c>
    </row>
    <row r="2847" spans="1:17" ht="76.5" x14ac:dyDescent="0.2">
      <c r="A2847" s="104" t="s">
        <v>872</v>
      </c>
    </row>
    <row r="2849" spans="1:17" x14ac:dyDescent="0.2">
      <c r="A2849" s="87" t="s">
        <v>3681</v>
      </c>
    </row>
    <row r="2850" spans="1:17" x14ac:dyDescent="0.2">
      <c r="A2850" s="105"/>
    </row>
    <row r="2851" spans="1:17" ht="12.95" customHeight="1" x14ac:dyDescent="0.2">
      <c r="A2851" s="244"/>
      <c r="B2851" s="245"/>
      <c r="C2851" s="244" t="s">
        <v>874</v>
      </c>
      <c r="D2851" s="246"/>
      <c r="E2851" s="245"/>
      <c r="F2851" s="244" t="s">
        <v>875</v>
      </c>
      <c r="G2851" s="246"/>
      <c r="H2851" s="245"/>
      <c r="I2851" s="244" t="s">
        <v>876</v>
      </c>
      <c r="J2851" s="246"/>
      <c r="K2851" s="245"/>
      <c r="L2851" s="244" t="s">
        <v>877</v>
      </c>
      <c r="M2851" s="246"/>
      <c r="N2851" s="245"/>
      <c r="O2851" s="244" t="s">
        <v>878</v>
      </c>
      <c r="P2851" s="246"/>
      <c r="Q2851" s="245"/>
    </row>
    <row r="2852" spans="1:17" ht="25.5" x14ac:dyDescent="0.2">
      <c r="A2852" s="106" t="s">
        <v>880</v>
      </c>
      <c r="B2852" s="106" t="s">
        <v>881</v>
      </c>
      <c r="C2852" s="247" t="s">
        <v>882</v>
      </c>
      <c r="D2852" s="247" t="s">
        <v>883</v>
      </c>
      <c r="E2852" s="106" t="s">
        <v>883</v>
      </c>
      <c r="F2852" s="247" t="s">
        <v>882</v>
      </c>
      <c r="G2852" s="247" t="s">
        <v>883</v>
      </c>
      <c r="H2852" s="106" t="s">
        <v>883</v>
      </c>
      <c r="I2852" s="247" t="s">
        <v>882</v>
      </c>
      <c r="J2852" s="247" t="s">
        <v>883</v>
      </c>
      <c r="K2852" s="106" t="s">
        <v>883</v>
      </c>
      <c r="L2852" s="247" t="s">
        <v>882</v>
      </c>
      <c r="M2852" s="247" t="s">
        <v>883</v>
      </c>
      <c r="N2852" s="106" t="s">
        <v>883</v>
      </c>
      <c r="O2852" s="247" t="s">
        <v>882</v>
      </c>
      <c r="P2852" s="247" t="s">
        <v>883</v>
      </c>
      <c r="Q2852" s="106" t="s">
        <v>883</v>
      </c>
    </row>
    <row r="2853" spans="1:17" x14ac:dyDescent="0.2">
      <c r="A2853" s="107" t="s">
        <v>884</v>
      </c>
      <c r="B2853" s="107" t="s">
        <v>885</v>
      </c>
      <c r="C2853" s="248"/>
      <c r="D2853" s="248"/>
      <c r="E2853" s="107" t="s">
        <v>84</v>
      </c>
      <c r="F2853" s="248"/>
      <c r="G2853" s="248"/>
      <c r="H2853" s="107" t="s">
        <v>84</v>
      </c>
      <c r="I2853" s="248"/>
      <c r="J2853" s="248"/>
      <c r="K2853" s="107" t="s">
        <v>84</v>
      </c>
      <c r="L2853" s="248"/>
      <c r="M2853" s="248"/>
      <c r="N2853" s="107" t="s">
        <v>84</v>
      </c>
      <c r="O2853" s="248"/>
      <c r="P2853" s="248"/>
      <c r="Q2853" s="107" t="s">
        <v>84</v>
      </c>
    </row>
    <row r="2854" spans="1:17" ht="51" x14ac:dyDescent="0.2">
      <c r="A2854" s="108" t="s">
        <v>3682</v>
      </c>
      <c r="B2854" s="109">
        <v>31255</v>
      </c>
      <c r="C2854" s="109">
        <v>6872</v>
      </c>
      <c r="D2854" s="110">
        <v>22</v>
      </c>
      <c r="E2854" s="110">
        <v>49.4</v>
      </c>
      <c r="F2854" s="109">
        <v>2254</v>
      </c>
      <c r="G2854" s="110">
        <v>7.2</v>
      </c>
      <c r="H2854" s="110">
        <v>48</v>
      </c>
      <c r="I2854" s="109">
        <v>6824</v>
      </c>
      <c r="J2854" s="110">
        <v>21.8</v>
      </c>
      <c r="K2854" s="110">
        <v>48.4</v>
      </c>
      <c r="L2854" s="109">
        <v>8996</v>
      </c>
      <c r="M2854" s="110">
        <v>28.8</v>
      </c>
      <c r="N2854" s="110">
        <v>49.3</v>
      </c>
      <c r="O2854" s="109">
        <v>6309</v>
      </c>
      <c r="P2854" s="110">
        <v>20.2</v>
      </c>
      <c r="Q2854" s="110">
        <v>56.8</v>
      </c>
    </row>
    <row r="2855" spans="1:17" ht="51" x14ac:dyDescent="0.2">
      <c r="A2855" s="108" t="s">
        <v>3683</v>
      </c>
      <c r="B2855" s="109">
        <v>36009</v>
      </c>
      <c r="C2855" s="109">
        <v>7876</v>
      </c>
      <c r="D2855" s="110">
        <v>21.9</v>
      </c>
      <c r="E2855" s="110">
        <v>48.5</v>
      </c>
      <c r="F2855" s="109">
        <v>2922</v>
      </c>
      <c r="G2855" s="110">
        <v>8.1</v>
      </c>
      <c r="H2855" s="110">
        <v>43.5</v>
      </c>
      <c r="I2855" s="109">
        <v>7980</v>
      </c>
      <c r="J2855" s="110">
        <v>22.2</v>
      </c>
      <c r="K2855" s="110">
        <v>48.9</v>
      </c>
      <c r="L2855" s="109">
        <v>10162</v>
      </c>
      <c r="M2855" s="110">
        <v>28.2</v>
      </c>
      <c r="N2855" s="110">
        <v>50.1</v>
      </c>
      <c r="O2855" s="109">
        <v>7069</v>
      </c>
      <c r="P2855" s="110">
        <v>19.600000000000001</v>
      </c>
      <c r="Q2855" s="110">
        <v>54.6</v>
      </c>
    </row>
    <row r="2856" spans="1:17" ht="51" x14ac:dyDescent="0.2">
      <c r="A2856" s="108" t="s">
        <v>3684</v>
      </c>
      <c r="B2856" s="109">
        <v>39163</v>
      </c>
      <c r="C2856" s="109">
        <v>9883</v>
      </c>
      <c r="D2856" s="110">
        <v>25.2</v>
      </c>
      <c r="E2856" s="110">
        <v>48.6</v>
      </c>
      <c r="F2856" s="109">
        <v>3161</v>
      </c>
      <c r="G2856" s="110">
        <v>8.1</v>
      </c>
      <c r="H2856" s="110">
        <v>46.9</v>
      </c>
      <c r="I2856" s="109">
        <v>9189</v>
      </c>
      <c r="J2856" s="110">
        <v>23.5</v>
      </c>
      <c r="K2856" s="110">
        <v>48.8</v>
      </c>
      <c r="L2856" s="109">
        <v>10112</v>
      </c>
      <c r="M2856" s="110">
        <v>25.8</v>
      </c>
      <c r="N2856" s="110">
        <v>48.9</v>
      </c>
      <c r="O2856" s="109">
        <v>6818</v>
      </c>
      <c r="P2856" s="110">
        <v>17.399999999999999</v>
      </c>
      <c r="Q2856" s="110">
        <v>58</v>
      </c>
    </row>
    <row r="2857" spans="1:17" ht="51" x14ac:dyDescent="0.2">
      <c r="A2857" s="108" t="s">
        <v>3685</v>
      </c>
      <c r="B2857" s="109">
        <v>44442</v>
      </c>
      <c r="C2857" s="109">
        <v>11108</v>
      </c>
      <c r="D2857" s="110">
        <v>25</v>
      </c>
      <c r="E2857" s="110">
        <v>48.4</v>
      </c>
      <c r="F2857" s="109">
        <v>6498</v>
      </c>
      <c r="G2857" s="110">
        <v>14.6</v>
      </c>
      <c r="H2857" s="110">
        <v>48.2</v>
      </c>
      <c r="I2857" s="109">
        <v>9906</v>
      </c>
      <c r="J2857" s="110">
        <v>22.3</v>
      </c>
      <c r="K2857" s="110">
        <v>49.6</v>
      </c>
      <c r="L2857" s="109">
        <v>11176</v>
      </c>
      <c r="M2857" s="110">
        <v>25.1</v>
      </c>
      <c r="N2857" s="110">
        <v>50.8</v>
      </c>
      <c r="O2857" s="109">
        <v>5754</v>
      </c>
      <c r="P2857" s="110">
        <v>12.9</v>
      </c>
      <c r="Q2857" s="110">
        <v>54.8</v>
      </c>
    </row>
    <row r="2858" spans="1:17" ht="51" x14ac:dyDescent="0.2">
      <c r="A2858" s="108" t="s">
        <v>3686</v>
      </c>
      <c r="B2858" s="109">
        <v>91067</v>
      </c>
      <c r="C2858" s="109">
        <v>20575</v>
      </c>
      <c r="D2858" s="110">
        <v>22.6</v>
      </c>
      <c r="E2858" s="110">
        <v>48.7</v>
      </c>
      <c r="F2858" s="109">
        <v>6509</v>
      </c>
      <c r="G2858" s="110">
        <v>7.1</v>
      </c>
      <c r="H2858" s="110">
        <v>48.5</v>
      </c>
      <c r="I2858" s="109">
        <v>19709</v>
      </c>
      <c r="J2858" s="110">
        <v>21.6</v>
      </c>
      <c r="K2858" s="110">
        <v>48.9</v>
      </c>
      <c r="L2858" s="109">
        <v>26681</v>
      </c>
      <c r="M2858" s="110">
        <v>29.3</v>
      </c>
      <c r="N2858" s="110">
        <v>49.8</v>
      </c>
      <c r="O2858" s="109">
        <v>17593</v>
      </c>
      <c r="P2858" s="110">
        <v>19.3</v>
      </c>
      <c r="Q2858" s="110">
        <v>52.4</v>
      </c>
    </row>
    <row r="2859" spans="1:17" ht="63.75" x14ac:dyDescent="0.2">
      <c r="A2859" s="108" t="s">
        <v>3687</v>
      </c>
      <c r="B2859" s="109">
        <v>235612</v>
      </c>
      <c r="C2859" s="109">
        <v>47923</v>
      </c>
      <c r="D2859" s="110">
        <v>20.3</v>
      </c>
      <c r="E2859" s="110">
        <v>48.7</v>
      </c>
      <c r="F2859" s="109">
        <v>27647</v>
      </c>
      <c r="G2859" s="110">
        <v>11.7</v>
      </c>
      <c r="H2859" s="110">
        <v>47.1</v>
      </c>
      <c r="I2859" s="109">
        <v>53807</v>
      </c>
      <c r="J2859" s="110">
        <v>22.8</v>
      </c>
      <c r="K2859" s="110">
        <v>47.7</v>
      </c>
      <c r="L2859" s="109">
        <v>69102</v>
      </c>
      <c r="M2859" s="110">
        <v>29.3</v>
      </c>
      <c r="N2859" s="110">
        <v>49.1</v>
      </c>
      <c r="O2859" s="109">
        <v>37133</v>
      </c>
      <c r="P2859" s="110">
        <v>15.8</v>
      </c>
      <c r="Q2859" s="110">
        <v>56.6</v>
      </c>
    </row>
    <row r="2860" spans="1:17" ht="51" x14ac:dyDescent="0.2">
      <c r="A2860" s="108" t="s">
        <v>3688</v>
      </c>
      <c r="B2860" s="109">
        <v>20840</v>
      </c>
      <c r="C2860" s="109">
        <v>4632</v>
      </c>
      <c r="D2860" s="110">
        <v>22.2</v>
      </c>
      <c r="E2860" s="110">
        <v>49.4</v>
      </c>
      <c r="F2860" s="109">
        <v>1365</v>
      </c>
      <c r="G2860" s="110">
        <v>6.5</v>
      </c>
      <c r="H2860" s="110">
        <v>47.3</v>
      </c>
      <c r="I2860" s="109">
        <v>4295</v>
      </c>
      <c r="J2860" s="110">
        <v>20.6</v>
      </c>
      <c r="K2860" s="110">
        <v>49</v>
      </c>
      <c r="L2860" s="109">
        <v>6231</v>
      </c>
      <c r="M2860" s="110">
        <v>29.9</v>
      </c>
      <c r="N2860" s="110">
        <v>49.4</v>
      </c>
      <c r="O2860" s="109">
        <v>4317</v>
      </c>
      <c r="P2860" s="110">
        <v>20.7</v>
      </c>
      <c r="Q2860" s="110">
        <v>57.8</v>
      </c>
    </row>
    <row r="2861" spans="1:17" ht="63.75" x14ac:dyDescent="0.2">
      <c r="A2861" s="108" t="s">
        <v>3689</v>
      </c>
      <c r="B2861" s="109">
        <v>58999</v>
      </c>
      <c r="C2861" s="109">
        <v>13744</v>
      </c>
      <c r="D2861" s="110">
        <v>23.3</v>
      </c>
      <c r="E2861" s="110">
        <v>48.1</v>
      </c>
      <c r="F2861" s="109">
        <v>10362</v>
      </c>
      <c r="G2861" s="110">
        <v>17.600000000000001</v>
      </c>
      <c r="H2861" s="110">
        <v>52.3</v>
      </c>
      <c r="I2861" s="109">
        <v>14314</v>
      </c>
      <c r="J2861" s="110">
        <v>24.3</v>
      </c>
      <c r="K2861" s="110">
        <v>49.1</v>
      </c>
      <c r="L2861" s="109">
        <v>13501</v>
      </c>
      <c r="M2861" s="110">
        <v>22.9</v>
      </c>
      <c r="N2861" s="110">
        <v>50.2</v>
      </c>
      <c r="O2861" s="109">
        <v>7078</v>
      </c>
      <c r="P2861" s="110">
        <v>12</v>
      </c>
      <c r="Q2861" s="110">
        <v>56.8</v>
      </c>
    </row>
    <row r="2862" spans="1:17" ht="63.75" x14ac:dyDescent="0.2">
      <c r="A2862" s="108" t="s">
        <v>3690</v>
      </c>
      <c r="B2862" s="109">
        <v>64142</v>
      </c>
      <c r="C2862" s="109">
        <v>15163</v>
      </c>
      <c r="D2862" s="110">
        <v>23.6</v>
      </c>
      <c r="E2862" s="110">
        <v>48.9</v>
      </c>
      <c r="F2862" s="109">
        <v>9254</v>
      </c>
      <c r="G2862" s="110">
        <v>14.4</v>
      </c>
      <c r="H2862" s="110">
        <v>48.7</v>
      </c>
      <c r="I2862" s="109">
        <v>15672</v>
      </c>
      <c r="J2862" s="110">
        <v>24.4</v>
      </c>
      <c r="K2862" s="110">
        <v>45.7</v>
      </c>
      <c r="L2862" s="109">
        <v>16172</v>
      </c>
      <c r="M2862" s="110">
        <v>25.2</v>
      </c>
      <c r="N2862" s="110">
        <v>48.6</v>
      </c>
      <c r="O2862" s="109">
        <v>7881</v>
      </c>
      <c r="P2862" s="110">
        <v>12.3</v>
      </c>
      <c r="Q2862" s="110">
        <v>55.7</v>
      </c>
    </row>
    <row r="2863" spans="1:17" ht="63.75" x14ac:dyDescent="0.2">
      <c r="A2863" s="108" t="s">
        <v>3691</v>
      </c>
      <c r="B2863" s="109">
        <v>57303</v>
      </c>
      <c r="C2863" s="109">
        <v>12457</v>
      </c>
      <c r="D2863" s="110">
        <v>21.7</v>
      </c>
      <c r="E2863" s="110">
        <v>48.3</v>
      </c>
      <c r="F2863" s="109">
        <v>3764</v>
      </c>
      <c r="G2863" s="110">
        <v>6.6</v>
      </c>
      <c r="H2863" s="110">
        <v>46</v>
      </c>
      <c r="I2863" s="109">
        <v>11447</v>
      </c>
      <c r="J2863" s="110">
        <v>20</v>
      </c>
      <c r="K2863" s="110">
        <v>48.9</v>
      </c>
      <c r="L2863" s="109">
        <v>17603</v>
      </c>
      <c r="M2863" s="110">
        <v>30.7</v>
      </c>
      <c r="N2863" s="110">
        <v>49.2</v>
      </c>
      <c r="O2863" s="109">
        <v>12032</v>
      </c>
      <c r="P2863" s="110">
        <v>21</v>
      </c>
      <c r="Q2863" s="110">
        <v>54.7</v>
      </c>
    </row>
    <row r="2864" spans="1:17" ht="76.5" x14ac:dyDescent="0.2">
      <c r="A2864" s="108" t="s">
        <v>3692</v>
      </c>
      <c r="B2864" s="109">
        <v>31600</v>
      </c>
      <c r="C2864" s="109">
        <v>7521</v>
      </c>
      <c r="D2864" s="110">
        <v>23.8</v>
      </c>
      <c r="E2864" s="110">
        <v>48.8</v>
      </c>
      <c r="F2864" s="109">
        <v>3239</v>
      </c>
      <c r="G2864" s="110">
        <v>10.3</v>
      </c>
      <c r="H2864" s="110">
        <v>45.5</v>
      </c>
      <c r="I2864" s="109">
        <v>6964</v>
      </c>
      <c r="J2864" s="110">
        <v>22</v>
      </c>
      <c r="K2864" s="110">
        <v>48.9</v>
      </c>
      <c r="L2864" s="109">
        <v>8656</v>
      </c>
      <c r="M2864" s="110">
        <v>27.4</v>
      </c>
      <c r="N2864" s="110">
        <v>48.3</v>
      </c>
      <c r="O2864" s="109">
        <v>5220</v>
      </c>
      <c r="P2864" s="110">
        <v>16.5</v>
      </c>
      <c r="Q2864" s="110">
        <v>58.4</v>
      </c>
    </row>
    <row r="2865" spans="1:17" ht="51" x14ac:dyDescent="0.2">
      <c r="A2865" s="108" t="s">
        <v>3693</v>
      </c>
      <c r="B2865" s="109">
        <v>36651</v>
      </c>
      <c r="C2865" s="109">
        <v>9265</v>
      </c>
      <c r="D2865" s="110">
        <v>25.3</v>
      </c>
      <c r="E2865" s="110">
        <v>48.6</v>
      </c>
      <c r="F2865" s="109">
        <v>2708</v>
      </c>
      <c r="G2865" s="110">
        <v>7.4</v>
      </c>
      <c r="H2865" s="110">
        <v>46.3</v>
      </c>
      <c r="I2865" s="109">
        <v>9275</v>
      </c>
      <c r="J2865" s="110">
        <v>25.3</v>
      </c>
      <c r="K2865" s="110">
        <v>48.7</v>
      </c>
      <c r="L2865" s="109">
        <v>9800</v>
      </c>
      <c r="M2865" s="110">
        <v>26.7</v>
      </c>
      <c r="N2865" s="110">
        <v>49.9</v>
      </c>
      <c r="O2865" s="109">
        <v>5603</v>
      </c>
      <c r="P2865" s="110">
        <v>15.3</v>
      </c>
      <c r="Q2865" s="110">
        <v>57.3</v>
      </c>
    </row>
    <row r="2866" spans="1:17" ht="76.5" x14ac:dyDescent="0.2">
      <c r="A2866" s="108" t="s">
        <v>3694</v>
      </c>
      <c r="B2866" s="109">
        <v>19027</v>
      </c>
      <c r="C2866" s="109">
        <v>4403</v>
      </c>
      <c r="D2866" s="110">
        <v>23.1</v>
      </c>
      <c r="E2866" s="110">
        <v>48.5</v>
      </c>
      <c r="F2866" s="109">
        <v>1285</v>
      </c>
      <c r="G2866" s="110">
        <v>6.8</v>
      </c>
      <c r="H2866" s="110">
        <v>47.2</v>
      </c>
      <c r="I2866" s="109">
        <v>4131</v>
      </c>
      <c r="J2866" s="110">
        <v>21.7</v>
      </c>
      <c r="K2866" s="110">
        <v>50</v>
      </c>
      <c r="L2866" s="109">
        <v>5901</v>
      </c>
      <c r="M2866" s="110">
        <v>31</v>
      </c>
      <c r="N2866" s="110">
        <v>49.8</v>
      </c>
      <c r="O2866" s="109">
        <v>3307</v>
      </c>
      <c r="P2866" s="110">
        <v>17.399999999999999</v>
      </c>
      <c r="Q2866" s="110">
        <v>55.7</v>
      </c>
    </row>
    <row r="2867" spans="1:17" ht="76.5" x14ac:dyDescent="0.2">
      <c r="A2867" s="108" t="s">
        <v>3695</v>
      </c>
      <c r="B2867" s="109">
        <v>96740</v>
      </c>
      <c r="C2867" s="109">
        <v>19764</v>
      </c>
      <c r="D2867" s="110">
        <v>20.399999999999999</v>
      </c>
      <c r="E2867" s="110">
        <v>48.7</v>
      </c>
      <c r="F2867" s="109">
        <v>19606</v>
      </c>
      <c r="G2867" s="110">
        <v>20.3</v>
      </c>
      <c r="H2867" s="110">
        <v>49.4</v>
      </c>
      <c r="I2867" s="109">
        <v>23351</v>
      </c>
      <c r="J2867" s="110">
        <v>24.1</v>
      </c>
      <c r="K2867" s="110">
        <v>47.6</v>
      </c>
      <c r="L2867" s="109">
        <v>22540</v>
      </c>
      <c r="M2867" s="110">
        <v>23.3</v>
      </c>
      <c r="N2867" s="110">
        <v>49.6</v>
      </c>
      <c r="O2867" s="109">
        <v>11479</v>
      </c>
      <c r="P2867" s="110">
        <v>11.9</v>
      </c>
      <c r="Q2867" s="110">
        <v>57.2</v>
      </c>
    </row>
    <row r="2868" spans="1:17" ht="51" x14ac:dyDescent="0.2">
      <c r="A2868" s="108" t="s">
        <v>3696</v>
      </c>
      <c r="B2868" s="109">
        <v>25857</v>
      </c>
      <c r="C2868" s="109">
        <v>6265</v>
      </c>
      <c r="D2868" s="110">
        <v>24.2</v>
      </c>
      <c r="E2868" s="110">
        <v>48.6</v>
      </c>
      <c r="F2868" s="109">
        <v>3470</v>
      </c>
      <c r="G2868" s="110">
        <v>13.4</v>
      </c>
      <c r="H2868" s="110">
        <v>51.5</v>
      </c>
      <c r="I2868" s="109">
        <v>6255</v>
      </c>
      <c r="J2868" s="110">
        <v>24.2</v>
      </c>
      <c r="K2868" s="110">
        <v>47.8</v>
      </c>
      <c r="L2868" s="109">
        <v>6348</v>
      </c>
      <c r="M2868" s="110">
        <v>24.6</v>
      </c>
      <c r="N2868" s="110">
        <v>49.8</v>
      </c>
      <c r="O2868" s="109">
        <v>3519</v>
      </c>
      <c r="P2868" s="110">
        <v>13.6</v>
      </c>
      <c r="Q2868" s="110">
        <v>57.6</v>
      </c>
    </row>
    <row r="2869" spans="1:17" ht="102" x14ac:dyDescent="0.2">
      <c r="A2869" s="108" t="s">
        <v>3697</v>
      </c>
      <c r="B2869" s="109">
        <v>3154469</v>
      </c>
      <c r="C2869" s="109">
        <v>787750</v>
      </c>
      <c r="D2869" s="110">
        <v>25</v>
      </c>
      <c r="E2869" s="110">
        <v>49</v>
      </c>
      <c r="F2869" s="109">
        <v>286150</v>
      </c>
      <c r="G2869" s="110">
        <v>9.1</v>
      </c>
      <c r="H2869" s="110">
        <v>49.6</v>
      </c>
      <c r="I2869" s="109">
        <v>898924</v>
      </c>
      <c r="J2869" s="110">
        <v>28.5</v>
      </c>
      <c r="K2869" s="110">
        <v>50</v>
      </c>
      <c r="L2869" s="109">
        <v>844727</v>
      </c>
      <c r="M2869" s="110">
        <v>26.8</v>
      </c>
      <c r="N2869" s="110">
        <v>50.7</v>
      </c>
      <c r="O2869" s="109">
        <v>336918</v>
      </c>
      <c r="P2869" s="110">
        <v>10.7</v>
      </c>
      <c r="Q2869" s="110">
        <v>57.1</v>
      </c>
    </row>
    <row r="2870" spans="1:17" ht="51" x14ac:dyDescent="0.2">
      <c r="A2870" s="108" t="s">
        <v>3698</v>
      </c>
      <c r="B2870" s="109">
        <v>25893</v>
      </c>
      <c r="C2870" s="109">
        <v>5698</v>
      </c>
      <c r="D2870" s="110">
        <v>22</v>
      </c>
      <c r="E2870" s="110">
        <v>47.2</v>
      </c>
      <c r="F2870" s="109">
        <v>2357</v>
      </c>
      <c r="G2870" s="110">
        <v>9.1</v>
      </c>
      <c r="H2870" s="110">
        <v>48.8</v>
      </c>
      <c r="I2870" s="109">
        <v>5463</v>
      </c>
      <c r="J2870" s="110">
        <v>21.1</v>
      </c>
      <c r="K2870" s="110">
        <v>48.7</v>
      </c>
      <c r="L2870" s="109">
        <v>7476</v>
      </c>
      <c r="M2870" s="110">
        <v>28.9</v>
      </c>
      <c r="N2870" s="110">
        <v>49.8</v>
      </c>
      <c r="O2870" s="109">
        <v>4899</v>
      </c>
      <c r="P2870" s="110">
        <v>18.899999999999999</v>
      </c>
      <c r="Q2870" s="110">
        <v>57.4</v>
      </c>
    </row>
    <row r="2871" spans="1:17" ht="51" x14ac:dyDescent="0.2">
      <c r="A2871" s="108" t="s">
        <v>3699</v>
      </c>
      <c r="B2871" s="109">
        <v>36576</v>
      </c>
      <c r="C2871" s="109">
        <v>9650</v>
      </c>
      <c r="D2871" s="110">
        <v>26.4</v>
      </c>
      <c r="E2871" s="110">
        <v>49.1</v>
      </c>
      <c r="F2871" s="109">
        <v>2596</v>
      </c>
      <c r="G2871" s="110">
        <v>7.1</v>
      </c>
      <c r="H2871" s="110">
        <v>48.1</v>
      </c>
      <c r="I2871" s="109">
        <v>9265</v>
      </c>
      <c r="J2871" s="110">
        <v>25.3</v>
      </c>
      <c r="K2871" s="110">
        <v>49.7</v>
      </c>
      <c r="L2871" s="109">
        <v>9795</v>
      </c>
      <c r="M2871" s="110">
        <v>26.8</v>
      </c>
      <c r="N2871" s="110">
        <v>49.4</v>
      </c>
      <c r="O2871" s="109">
        <v>5270</v>
      </c>
      <c r="P2871" s="110">
        <v>14.4</v>
      </c>
      <c r="Q2871" s="110">
        <v>57.5</v>
      </c>
    </row>
    <row r="2872" spans="1:17" ht="63.75" x14ac:dyDescent="0.2">
      <c r="A2872" s="108" t="s">
        <v>3700</v>
      </c>
      <c r="B2872" s="109">
        <v>46183</v>
      </c>
      <c r="C2872" s="109">
        <v>10950</v>
      </c>
      <c r="D2872" s="110">
        <v>23.7</v>
      </c>
      <c r="E2872" s="110">
        <v>48.6</v>
      </c>
      <c r="F2872" s="109">
        <v>3217</v>
      </c>
      <c r="G2872" s="110">
        <v>7</v>
      </c>
      <c r="H2872" s="110">
        <v>47.4</v>
      </c>
      <c r="I2872" s="109">
        <v>10751</v>
      </c>
      <c r="J2872" s="110">
        <v>23.3</v>
      </c>
      <c r="K2872" s="110">
        <v>49.6</v>
      </c>
      <c r="L2872" s="109">
        <v>13671</v>
      </c>
      <c r="M2872" s="110">
        <v>29.6</v>
      </c>
      <c r="N2872" s="110">
        <v>49.6</v>
      </c>
      <c r="O2872" s="109">
        <v>7594</v>
      </c>
      <c r="P2872" s="110">
        <v>16.399999999999999</v>
      </c>
      <c r="Q2872" s="110">
        <v>56.6</v>
      </c>
    </row>
    <row r="2873" spans="1:17" ht="51" x14ac:dyDescent="0.2">
      <c r="A2873" s="108" t="s">
        <v>3701</v>
      </c>
      <c r="B2873" s="109">
        <v>186011</v>
      </c>
      <c r="C2873" s="109">
        <v>47317</v>
      </c>
      <c r="D2873" s="110">
        <v>25.4</v>
      </c>
      <c r="E2873" s="110">
        <v>49</v>
      </c>
      <c r="F2873" s="109">
        <v>14139</v>
      </c>
      <c r="G2873" s="110">
        <v>7.6</v>
      </c>
      <c r="H2873" s="110">
        <v>50.6</v>
      </c>
      <c r="I2873" s="109">
        <v>50454</v>
      </c>
      <c r="J2873" s="110">
        <v>27.1</v>
      </c>
      <c r="K2873" s="110">
        <v>50.1</v>
      </c>
      <c r="L2873" s="109">
        <v>49816</v>
      </c>
      <c r="M2873" s="110">
        <v>26.8</v>
      </c>
      <c r="N2873" s="110">
        <v>51</v>
      </c>
      <c r="O2873" s="109">
        <v>24285</v>
      </c>
      <c r="P2873" s="110">
        <v>13.1</v>
      </c>
      <c r="Q2873" s="110">
        <v>55.8</v>
      </c>
    </row>
    <row r="2874" spans="1:17" ht="63.75" x14ac:dyDescent="0.2">
      <c r="A2874" s="108" t="s">
        <v>3702</v>
      </c>
      <c r="B2874" s="109">
        <v>189093</v>
      </c>
      <c r="C2874" s="109">
        <v>44400</v>
      </c>
      <c r="D2874" s="110">
        <v>23.5</v>
      </c>
      <c r="E2874" s="110">
        <v>49</v>
      </c>
      <c r="F2874" s="109">
        <v>27598</v>
      </c>
      <c r="G2874" s="110">
        <v>14.6</v>
      </c>
      <c r="H2874" s="110">
        <v>49</v>
      </c>
      <c r="I2874" s="109">
        <v>48158</v>
      </c>
      <c r="J2874" s="110">
        <v>25.5</v>
      </c>
      <c r="K2874" s="110">
        <v>48.3</v>
      </c>
      <c r="L2874" s="109">
        <v>46151</v>
      </c>
      <c r="M2874" s="110">
        <v>24.4</v>
      </c>
      <c r="N2874" s="110">
        <v>49.2</v>
      </c>
      <c r="O2874" s="109">
        <v>22786</v>
      </c>
      <c r="P2874" s="110">
        <v>12.1</v>
      </c>
      <c r="Q2874" s="110">
        <v>55.4</v>
      </c>
    </row>
    <row r="2875" spans="1:17" ht="76.5" x14ac:dyDescent="0.2">
      <c r="A2875" s="108" t="s">
        <v>3703</v>
      </c>
      <c r="B2875" s="109">
        <v>6576</v>
      </c>
      <c r="C2875" s="109">
        <v>1574</v>
      </c>
      <c r="D2875" s="110">
        <v>23.9</v>
      </c>
      <c r="E2875" s="110">
        <v>47.5</v>
      </c>
      <c r="F2875" s="110">
        <v>439</v>
      </c>
      <c r="G2875" s="110">
        <v>6.7</v>
      </c>
      <c r="H2875" s="110">
        <v>46</v>
      </c>
      <c r="I2875" s="109">
        <v>1412</v>
      </c>
      <c r="J2875" s="110">
        <v>21.5</v>
      </c>
      <c r="K2875" s="110">
        <v>49.5</v>
      </c>
      <c r="L2875" s="109">
        <v>1982</v>
      </c>
      <c r="M2875" s="110">
        <v>30.1</v>
      </c>
      <c r="N2875" s="110">
        <v>48.3</v>
      </c>
      <c r="O2875" s="109">
        <v>1169</v>
      </c>
      <c r="P2875" s="110">
        <v>17.8</v>
      </c>
      <c r="Q2875" s="110">
        <v>54.3</v>
      </c>
    </row>
    <row r="2876" spans="1:17" ht="51" x14ac:dyDescent="0.2">
      <c r="A2876" s="108" t="s">
        <v>3704</v>
      </c>
      <c r="B2876" s="109">
        <v>42239</v>
      </c>
      <c r="C2876" s="109">
        <v>10157</v>
      </c>
      <c r="D2876" s="110">
        <v>24</v>
      </c>
      <c r="E2876" s="110">
        <v>48.3</v>
      </c>
      <c r="F2876" s="109">
        <v>4027</v>
      </c>
      <c r="G2876" s="110">
        <v>9.5</v>
      </c>
      <c r="H2876" s="110">
        <v>46.7</v>
      </c>
      <c r="I2876" s="109">
        <v>9553</v>
      </c>
      <c r="J2876" s="110">
        <v>22.6</v>
      </c>
      <c r="K2876" s="110">
        <v>48.8</v>
      </c>
      <c r="L2876" s="109">
        <v>11670</v>
      </c>
      <c r="M2876" s="110">
        <v>27.6</v>
      </c>
      <c r="N2876" s="110">
        <v>50.4</v>
      </c>
      <c r="O2876" s="109">
        <v>6832</v>
      </c>
      <c r="P2876" s="110">
        <v>16.2</v>
      </c>
      <c r="Q2876" s="110">
        <v>56.1</v>
      </c>
    </row>
    <row r="2877" spans="1:17" ht="51" x14ac:dyDescent="0.2">
      <c r="A2877" s="108" t="s">
        <v>3705</v>
      </c>
      <c r="B2877" s="109">
        <v>51461</v>
      </c>
      <c r="C2877" s="109">
        <v>9969</v>
      </c>
      <c r="D2877" s="110">
        <v>19.399999999999999</v>
      </c>
      <c r="E2877" s="110">
        <v>47.9</v>
      </c>
      <c r="F2877" s="109">
        <v>10981</v>
      </c>
      <c r="G2877" s="110">
        <v>21.3</v>
      </c>
      <c r="H2877" s="110">
        <v>54.2</v>
      </c>
      <c r="I2877" s="109">
        <v>10805</v>
      </c>
      <c r="J2877" s="110">
        <v>21</v>
      </c>
      <c r="K2877" s="110">
        <v>47.9</v>
      </c>
      <c r="L2877" s="109">
        <v>12815</v>
      </c>
      <c r="M2877" s="110">
        <v>24.9</v>
      </c>
      <c r="N2877" s="110">
        <v>49.7</v>
      </c>
      <c r="O2877" s="109">
        <v>6891</v>
      </c>
      <c r="P2877" s="110">
        <v>13.4</v>
      </c>
      <c r="Q2877" s="110">
        <v>56.5</v>
      </c>
    </row>
    <row r="2878" spans="1:17" ht="51" x14ac:dyDescent="0.2">
      <c r="A2878" s="108" t="s">
        <v>3706</v>
      </c>
      <c r="B2878" s="109">
        <v>21378</v>
      </c>
      <c r="C2878" s="109">
        <v>5483</v>
      </c>
      <c r="D2878" s="110">
        <v>25.6</v>
      </c>
      <c r="E2878" s="110">
        <v>49.2</v>
      </c>
      <c r="F2878" s="109">
        <v>1934</v>
      </c>
      <c r="G2878" s="110">
        <v>9</v>
      </c>
      <c r="H2878" s="110">
        <v>43.1</v>
      </c>
      <c r="I2878" s="109">
        <v>5172</v>
      </c>
      <c r="J2878" s="110">
        <v>24.2</v>
      </c>
      <c r="K2878" s="110">
        <v>46.4</v>
      </c>
      <c r="L2878" s="109">
        <v>5369</v>
      </c>
      <c r="M2878" s="110">
        <v>25.1</v>
      </c>
      <c r="N2878" s="110">
        <v>48.1</v>
      </c>
      <c r="O2878" s="109">
        <v>3420</v>
      </c>
      <c r="P2878" s="110">
        <v>16</v>
      </c>
      <c r="Q2878" s="110">
        <v>57</v>
      </c>
    </row>
    <row r="2880" spans="1:17" ht="123.75" x14ac:dyDescent="0.2">
      <c r="A2880" s="111" t="s">
        <v>973</v>
      </c>
    </row>
    <row r="2881" spans="1:17" ht="168.75" x14ac:dyDescent="0.2">
      <c r="A2881" s="111" t="s">
        <v>974</v>
      </c>
    </row>
    <row r="2886" spans="1:17" ht="76.5" x14ac:dyDescent="0.2">
      <c r="A2886" s="104" t="s">
        <v>872</v>
      </c>
    </row>
    <row r="2888" spans="1:17" x14ac:dyDescent="0.2">
      <c r="A2888" s="87" t="s">
        <v>3707</v>
      </c>
    </row>
    <row r="2889" spans="1:17" x14ac:dyDescent="0.2">
      <c r="A2889" s="105"/>
    </row>
    <row r="2890" spans="1:17" ht="12.95" customHeight="1" x14ac:dyDescent="0.2">
      <c r="A2890" s="244"/>
      <c r="B2890" s="245"/>
      <c r="C2890" s="244" t="s">
        <v>874</v>
      </c>
      <c r="D2890" s="246"/>
      <c r="E2890" s="245"/>
      <c r="F2890" s="244" t="s">
        <v>875</v>
      </c>
      <c r="G2890" s="246"/>
      <c r="H2890" s="245"/>
      <c r="I2890" s="244" t="s">
        <v>876</v>
      </c>
      <c r="J2890" s="246"/>
      <c r="K2890" s="245"/>
      <c r="L2890" s="244" t="s">
        <v>877</v>
      </c>
      <c r="M2890" s="246"/>
      <c r="N2890" s="245"/>
      <c r="O2890" s="244" t="s">
        <v>878</v>
      </c>
      <c r="P2890" s="246"/>
      <c r="Q2890" s="245"/>
    </row>
    <row r="2891" spans="1:17" ht="25.5" x14ac:dyDescent="0.2">
      <c r="A2891" s="106" t="s">
        <v>880</v>
      </c>
      <c r="B2891" s="106" t="s">
        <v>881</v>
      </c>
      <c r="C2891" s="247" t="s">
        <v>882</v>
      </c>
      <c r="D2891" s="247" t="s">
        <v>883</v>
      </c>
      <c r="E2891" s="106" t="s">
        <v>883</v>
      </c>
      <c r="F2891" s="247" t="s">
        <v>882</v>
      </c>
      <c r="G2891" s="247" t="s">
        <v>883</v>
      </c>
      <c r="H2891" s="106" t="s">
        <v>883</v>
      </c>
      <c r="I2891" s="247" t="s">
        <v>882</v>
      </c>
      <c r="J2891" s="247" t="s">
        <v>883</v>
      </c>
      <c r="K2891" s="106" t="s">
        <v>883</v>
      </c>
      <c r="L2891" s="247" t="s">
        <v>882</v>
      </c>
      <c r="M2891" s="247" t="s">
        <v>883</v>
      </c>
      <c r="N2891" s="106" t="s">
        <v>883</v>
      </c>
      <c r="O2891" s="247" t="s">
        <v>882</v>
      </c>
      <c r="P2891" s="247" t="s">
        <v>883</v>
      </c>
      <c r="Q2891" s="106" t="s">
        <v>883</v>
      </c>
    </row>
    <row r="2892" spans="1:17" x14ac:dyDescent="0.2">
      <c r="A2892" s="107" t="s">
        <v>884</v>
      </c>
      <c r="B2892" s="107" t="s">
        <v>885</v>
      </c>
      <c r="C2892" s="248"/>
      <c r="D2892" s="248"/>
      <c r="E2892" s="107" t="s">
        <v>84</v>
      </c>
      <c r="F2892" s="248"/>
      <c r="G2892" s="248"/>
      <c r="H2892" s="107" t="s">
        <v>84</v>
      </c>
      <c r="I2892" s="248"/>
      <c r="J2892" s="248"/>
      <c r="K2892" s="107" t="s">
        <v>84</v>
      </c>
      <c r="L2892" s="248"/>
      <c r="M2892" s="248"/>
      <c r="N2892" s="107" t="s">
        <v>84</v>
      </c>
      <c r="O2892" s="248"/>
      <c r="P2892" s="248"/>
      <c r="Q2892" s="107" t="s">
        <v>84</v>
      </c>
    </row>
    <row r="2893" spans="1:17" ht="63.75" x14ac:dyDescent="0.2">
      <c r="A2893" s="108" t="s">
        <v>3708</v>
      </c>
      <c r="B2893" s="109">
        <v>65575</v>
      </c>
      <c r="C2893" s="109">
        <v>15318</v>
      </c>
      <c r="D2893" s="110">
        <v>23.4</v>
      </c>
      <c r="E2893" s="110">
        <v>48</v>
      </c>
      <c r="F2893" s="109">
        <v>10801</v>
      </c>
      <c r="G2893" s="110">
        <v>16.5</v>
      </c>
      <c r="H2893" s="110">
        <v>52</v>
      </c>
      <c r="I2893" s="109">
        <v>15726</v>
      </c>
      <c r="J2893" s="110">
        <v>24</v>
      </c>
      <c r="K2893" s="110">
        <v>49.2</v>
      </c>
      <c r="L2893" s="109">
        <v>15483</v>
      </c>
      <c r="M2893" s="110">
        <v>23.6</v>
      </c>
      <c r="N2893" s="110">
        <v>50</v>
      </c>
      <c r="O2893" s="109">
        <v>8247</v>
      </c>
      <c r="P2893" s="110">
        <v>12.6</v>
      </c>
      <c r="Q2893" s="110">
        <v>56.4</v>
      </c>
    </row>
    <row r="2894" spans="1:17" ht="89.25" x14ac:dyDescent="0.2">
      <c r="A2894" s="108" t="s">
        <v>3709</v>
      </c>
      <c r="B2894" s="109">
        <v>3490538</v>
      </c>
      <c r="C2894" s="109">
        <v>867528</v>
      </c>
      <c r="D2894" s="110">
        <v>24.9</v>
      </c>
      <c r="E2894" s="110">
        <v>49</v>
      </c>
      <c r="F2894" s="109">
        <v>328927</v>
      </c>
      <c r="G2894" s="110">
        <v>9.4</v>
      </c>
      <c r="H2894" s="110">
        <v>49.4</v>
      </c>
      <c r="I2894" s="109">
        <v>982780</v>
      </c>
      <c r="J2894" s="110">
        <v>28.2</v>
      </c>
      <c r="K2894" s="110">
        <v>49.9</v>
      </c>
      <c r="L2894" s="109">
        <v>930521</v>
      </c>
      <c r="M2894" s="110">
        <v>26.7</v>
      </c>
      <c r="N2894" s="110">
        <v>50.6</v>
      </c>
      <c r="O2894" s="109">
        <v>380782</v>
      </c>
      <c r="P2894" s="110">
        <v>10.9</v>
      </c>
      <c r="Q2894" s="110">
        <v>57</v>
      </c>
    </row>
    <row r="2896" spans="1:17" ht="123.75" x14ac:dyDescent="0.2">
      <c r="A2896" s="111" t="s">
        <v>973</v>
      </c>
    </row>
    <row r="2897" spans="1:17" ht="168.75" x14ac:dyDescent="0.2">
      <c r="A2897" s="111" t="s">
        <v>974</v>
      </c>
    </row>
    <row r="2902" spans="1:17" ht="76.5" x14ac:dyDescent="0.2">
      <c r="A2902" s="104" t="s">
        <v>872</v>
      </c>
    </row>
    <row r="2904" spans="1:17" x14ac:dyDescent="0.2">
      <c r="A2904" s="87" t="s">
        <v>3710</v>
      </c>
    </row>
    <row r="2905" spans="1:17" x14ac:dyDescent="0.2">
      <c r="A2905" s="105"/>
    </row>
    <row r="2906" spans="1:17" ht="12.95" customHeight="1" x14ac:dyDescent="0.2">
      <c r="A2906" s="244"/>
      <c r="B2906" s="245"/>
      <c r="C2906" s="244" t="s">
        <v>874</v>
      </c>
      <c r="D2906" s="246"/>
      <c r="E2906" s="245"/>
      <c r="F2906" s="244" t="s">
        <v>875</v>
      </c>
      <c r="G2906" s="246"/>
      <c r="H2906" s="245"/>
      <c r="I2906" s="244" t="s">
        <v>876</v>
      </c>
      <c r="J2906" s="246"/>
      <c r="K2906" s="245"/>
      <c r="L2906" s="244" t="s">
        <v>877</v>
      </c>
      <c r="M2906" s="246"/>
      <c r="N2906" s="245"/>
      <c r="O2906" s="244" t="s">
        <v>878</v>
      </c>
      <c r="P2906" s="246"/>
      <c r="Q2906" s="245"/>
    </row>
    <row r="2907" spans="1:17" ht="25.5" x14ac:dyDescent="0.2">
      <c r="A2907" s="106" t="s">
        <v>880</v>
      </c>
      <c r="B2907" s="106" t="s">
        <v>881</v>
      </c>
      <c r="C2907" s="247" t="s">
        <v>882</v>
      </c>
      <c r="D2907" s="247" t="s">
        <v>883</v>
      </c>
      <c r="E2907" s="106" t="s">
        <v>883</v>
      </c>
      <c r="F2907" s="247" t="s">
        <v>882</v>
      </c>
      <c r="G2907" s="247" t="s">
        <v>883</v>
      </c>
      <c r="H2907" s="106" t="s">
        <v>883</v>
      </c>
      <c r="I2907" s="247" t="s">
        <v>882</v>
      </c>
      <c r="J2907" s="247" t="s">
        <v>883</v>
      </c>
      <c r="K2907" s="106" t="s">
        <v>883</v>
      </c>
      <c r="L2907" s="247" t="s">
        <v>882</v>
      </c>
      <c r="M2907" s="247" t="s">
        <v>883</v>
      </c>
      <c r="N2907" s="106" t="s">
        <v>883</v>
      </c>
      <c r="O2907" s="247" t="s">
        <v>882</v>
      </c>
      <c r="P2907" s="247" t="s">
        <v>883</v>
      </c>
      <c r="Q2907" s="106" t="s">
        <v>883</v>
      </c>
    </row>
    <row r="2908" spans="1:17" x14ac:dyDescent="0.2">
      <c r="A2908" s="107" t="s">
        <v>884</v>
      </c>
      <c r="B2908" s="107" t="s">
        <v>885</v>
      </c>
      <c r="C2908" s="248"/>
      <c r="D2908" s="248"/>
      <c r="E2908" s="107" t="s">
        <v>84</v>
      </c>
      <c r="F2908" s="248"/>
      <c r="G2908" s="248"/>
      <c r="H2908" s="107" t="s">
        <v>84</v>
      </c>
      <c r="I2908" s="248"/>
      <c r="J2908" s="248"/>
      <c r="K2908" s="107" t="s">
        <v>84</v>
      </c>
      <c r="L2908" s="248"/>
      <c r="M2908" s="248"/>
      <c r="N2908" s="107" t="s">
        <v>84</v>
      </c>
      <c r="O2908" s="248"/>
      <c r="P2908" s="248"/>
      <c r="Q2908" s="107" t="s">
        <v>84</v>
      </c>
    </row>
    <row r="2909" spans="1:17" ht="38.25" x14ac:dyDescent="0.2">
      <c r="A2909" s="108" t="s">
        <v>3711</v>
      </c>
      <c r="B2909" s="109">
        <v>644787</v>
      </c>
      <c r="C2909" s="109">
        <v>151378</v>
      </c>
      <c r="D2909" s="110">
        <v>23.5</v>
      </c>
      <c r="E2909" s="110">
        <v>48.8</v>
      </c>
      <c r="F2909" s="109">
        <v>67460</v>
      </c>
      <c r="G2909" s="110">
        <v>10.5</v>
      </c>
      <c r="H2909" s="110">
        <v>49.7</v>
      </c>
      <c r="I2909" s="109">
        <v>154666</v>
      </c>
      <c r="J2909" s="110">
        <v>24</v>
      </c>
      <c r="K2909" s="110">
        <v>49.3</v>
      </c>
      <c r="L2909" s="109">
        <v>171822</v>
      </c>
      <c r="M2909" s="110">
        <v>26.6</v>
      </c>
      <c r="N2909" s="110">
        <v>49.9</v>
      </c>
      <c r="O2909" s="109">
        <v>99461</v>
      </c>
      <c r="P2909" s="110">
        <v>15.4</v>
      </c>
      <c r="Q2909" s="110">
        <v>56.7</v>
      </c>
    </row>
    <row r="2910" spans="1:17" ht="38.25" x14ac:dyDescent="0.2">
      <c r="A2910" s="108" t="s">
        <v>3712</v>
      </c>
      <c r="B2910" s="109">
        <v>732515</v>
      </c>
      <c r="C2910" s="109">
        <v>201079</v>
      </c>
      <c r="D2910" s="110">
        <v>27.5</v>
      </c>
      <c r="E2910" s="110">
        <v>49</v>
      </c>
      <c r="F2910" s="109">
        <v>56814</v>
      </c>
      <c r="G2910" s="110">
        <v>7.8</v>
      </c>
      <c r="H2910" s="110">
        <v>48.3</v>
      </c>
      <c r="I2910" s="109">
        <v>204384</v>
      </c>
      <c r="J2910" s="110">
        <v>27.9</v>
      </c>
      <c r="K2910" s="110">
        <v>50.4</v>
      </c>
      <c r="L2910" s="109">
        <v>199497</v>
      </c>
      <c r="M2910" s="110">
        <v>27.2</v>
      </c>
      <c r="N2910" s="110">
        <v>50.3</v>
      </c>
      <c r="O2910" s="109">
        <v>70741</v>
      </c>
      <c r="P2910" s="110">
        <v>9.6999999999999993</v>
      </c>
      <c r="Q2910" s="110">
        <v>55.6</v>
      </c>
    </row>
    <row r="2911" spans="1:17" ht="38.25" x14ac:dyDescent="0.2">
      <c r="A2911" s="108" t="s">
        <v>3713</v>
      </c>
      <c r="B2911" s="109">
        <v>650185</v>
      </c>
      <c r="C2911" s="109">
        <v>161736</v>
      </c>
      <c r="D2911" s="110">
        <v>24.9</v>
      </c>
      <c r="E2911" s="110">
        <v>49</v>
      </c>
      <c r="F2911" s="109">
        <v>47229</v>
      </c>
      <c r="G2911" s="110">
        <v>7.3</v>
      </c>
      <c r="H2911" s="110">
        <v>49.4</v>
      </c>
      <c r="I2911" s="109">
        <v>169145</v>
      </c>
      <c r="J2911" s="110">
        <v>26</v>
      </c>
      <c r="K2911" s="110">
        <v>51.1</v>
      </c>
      <c r="L2911" s="109">
        <v>191447</v>
      </c>
      <c r="M2911" s="110">
        <v>29.4</v>
      </c>
      <c r="N2911" s="110">
        <v>51.8</v>
      </c>
      <c r="O2911" s="109">
        <v>80628</v>
      </c>
      <c r="P2911" s="110">
        <v>12.4</v>
      </c>
      <c r="Q2911" s="110">
        <v>57.1</v>
      </c>
    </row>
    <row r="2912" spans="1:17" ht="38.25" x14ac:dyDescent="0.2">
      <c r="A2912" s="108" t="s">
        <v>3714</v>
      </c>
      <c r="B2912" s="109">
        <v>614624</v>
      </c>
      <c r="C2912" s="109">
        <v>143865</v>
      </c>
      <c r="D2912" s="110">
        <v>23.4</v>
      </c>
      <c r="E2912" s="110">
        <v>48.7</v>
      </c>
      <c r="F2912" s="109">
        <v>70240</v>
      </c>
      <c r="G2912" s="110">
        <v>11.4</v>
      </c>
      <c r="H2912" s="110">
        <v>51.1</v>
      </c>
      <c r="I2912" s="109">
        <v>164848</v>
      </c>
      <c r="J2912" s="110">
        <v>26.8</v>
      </c>
      <c r="K2912" s="110">
        <v>50.5</v>
      </c>
      <c r="L2912" s="109">
        <v>160235</v>
      </c>
      <c r="M2912" s="110">
        <v>26.1</v>
      </c>
      <c r="N2912" s="110">
        <v>51.8</v>
      </c>
      <c r="O2912" s="109">
        <v>75436</v>
      </c>
      <c r="P2912" s="110">
        <v>12.3</v>
      </c>
      <c r="Q2912" s="110">
        <v>59.1</v>
      </c>
    </row>
    <row r="2913" spans="1:17" ht="38.25" x14ac:dyDescent="0.2">
      <c r="A2913" s="108" t="s">
        <v>3715</v>
      </c>
      <c r="B2913" s="109">
        <v>616482</v>
      </c>
      <c r="C2913" s="109">
        <v>126348</v>
      </c>
      <c r="D2913" s="110">
        <v>20.5</v>
      </c>
      <c r="E2913" s="110">
        <v>49.2</v>
      </c>
      <c r="F2913" s="109">
        <v>76313</v>
      </c>
      <c r="G2913" s="110">
        <v>12.4</v>
      </c>
      <c r="H2913" s="110">
        <v>50.6</v>
      </c>
      <c r="I2913" s="109">
        <v>204706</v>
      </c>
      <c r="J2913" s="110">
        <v>33.200000000000003</v>
      </c>
      <c r="K2913" s="110">
        <v>48.7</v>
      </c>
      <c r="L2913" s="109">
        <v>143608</v>
      </c>
      <c r="M2913" s="110">
        <v>23.3</v>
      </c>
      <c r="N2913" s="110">
        <v>49.9</v>
      </c>
      <c r="O2913" s="109">
        <v>65507</v>
      </c>
      <c r="P2913" s="110">
        <v>10.6</v>
      </c>
      <c r="Q2913" s="110">
        <v>59.1</v>
      </c>
    </row>
    <row r="2914" spans="1:17" ht="38.25" x14ac:dyDescent="0.2">
      <c r="A2914" s="108" t="s">
        <v>3716</v>
      </c>
      <c r="B2914" s="109">
        <v>759478</v>
      </c>
      <c r="C2914" s="109">
        <v>204326</v>
      </c>
      <c r="D2914" s="110">
        <v>26.9</v>
      </c>
      <c r="E2914" s="110">
        <v>49</v>
      </c>
      <c r="F2914" s="109">
        <v>69297</v>
      </c>
      <c r="G2914" s="110">
        <v>9.1</v>
      </c>
      <c r="H2914" s="110">
        <v>48</v>
      </c>
      <c r="I2914" s="109">
        <v>209234</v>
      </c>
      <c r="J2914" s="110">
        <v>27.5</v>
      </c>
      <c r="K2914" s="110">
        <v>49.3</v>
      </c>
      <c r="L2914" s="109">
        <v>203772</v>
      </c>
      <c r="M2914" s="110">
        <v>26.8</v>
      </c>
      <c r="N2914" s="110">
        <v>49.5</v>
      </c>
      <c r="O2914" s="109">
        <v>72849</v>
      </c>
      <c r="P2914" s="110">
        <v>9.6</v>
      </c>
      <c r="Q2914" s="110">
        <v>54.5</v>
      </c>
    </row>
    <row r="2915" spans="1:17" ht="38.25" x14ac:dyDescent="0.2">
      <c r="A2915" s="108" t="s">
        <v>3717</v>
      </c>
      <c r="B2915" s="109">
        <v>625512</v>
      </c>
      <c r="C2915" s="109">
        <v>148666</v>
      </c>
      <c r="D2915" s="110">
        <v>23.8</v>
      </c>
      <c r="E2915" s="110">
        <v>48.5</v>
      </c>
      <c r="F2915" s="109">
        <v>57606</v>
      </c>
      <c r="G2915" s="110">
        <v>9.1999999999999993</v>
      </c>
      <c r="H2915" s="110">
        <v>48</v>
      </c>
      <c r="I2915" s="109">
        <v>138942</v>
      </c>
      <c r="J2915" s="110">
        <v>22.2</v>
      </c>
      <c r="K2915" s="110">
        <v>48.7</v>
      </c>
      <c r="L2915" s="109">
        <v>172385</v>
      </c>
      <c r="M2915" s="110">
        <v>27.6</v>
      </c>
      <c r="N2915" s="110">
        <v>49.2</v>
      </c>
      <c r="O2915" s="109">
        <v>107913</v>
      </c>
      <c r="P2915" s="110">
        <v>17.3</v>
      </c>
      <c r="Q2915" s="110">
        <v>55.8</v>
      </c>
    </row>
    <row r="2916" spans="1:17" ht="38.25" x14ac:dyDescent="0.2">
      <c r="A2916" s="108" t="s">
        <v>3718</v>
      </c>
      <c r="B2916" s="109">
        <v>660342</v>
      </c>
      <c r="C2916" s="109">
        <v>146665</v>
      </c>
      <c r="D2916" s="110">
        <v>22.2</v>
      </c>
      <c r="E2916" s="110">
        <v>48.7</v>
      </c>
      <c r="F2916" s="109">
        <v>57840</v>
      </c>
      <c r="G2916" s="110">
        <v>8.8000000000000007</v>
      </c>
      <c r="H2916" s="110">
        <v>46.7</v>
      </c>
      <c r="I2916" s="109">
        <v>150755</v>
      </c>
      <c r="J2916" s="110">
        <v>22.8</v>
      </c>
      <c r="K2916" s="110">
        <v>48.1</v>
      </c>
      <c r="L2916" s="109">
        <v>194496</v>
      </c>
      <c r="M2916" s="110">
        <v>29.5</v>
      </c>
      <c r="N2916" s="110">
        <v>49</v>
      </c>
      <c r="O2916" s="109">
        <v>110586</v>
      </c>
      <c r="P2916" s="110">
        <v>16.7</v>
      </c>
      <c r="Q2916" s="110">
        <v>54.5</v>
      </c>
    </row>
    <row r="2918" spans="1:17" ht="123.75" x14ac:dyDescent="0.2">
      <c r="A2918" s="111" t="s">
        <v>973</v>
      </c>
    </row>
    <row r="2919" spans="1:17" ht="168.75" x14ac:dyDescent="0.2">
      <c r="A2919" s="111" t="s">
        <v>974</v>
      </c>
    </row>
    <row r="2924" spans="1:17" ht="76.5" x14ac:dyDescent="0.2">
      <c r="A2924" s="104" t="s">
        <v>872</v>
      </c>
    </row>
    <row r="2926" spans="1:17" x14ac:dyDescent="0.2">
      <c r="A2926" s="87" t="s">
        <v>3719</v>
      </c>
    </row>
    <row r="2927" spans="1:17" x14ac:dyDescent="0.2">
      <c r="A2927" s="105"/>
    </row>
    <row r="2928" spans="1:17" ht="12.95" customHeight="1" x14ac:dyDescent="0.2">
      <c r="A2928" s="244"/>
      <c r="B2928" s="245"/>
      <c r="C2928" s="244" t="s">
        <v>874</v>
      </c>
      <c r="D2928" s="246"/>
      <c r="E2928" s="245"/>
      <c r="F2928" s="244" t="s">
        <v>875</v>
      </c>
      <c r="G2928" s="246"/>
      <c r="H2928" s="245"/>
      <c r="I2928" s="244" t="s">
        <v>876</v>
      </c>
      <c r="J2928" s="246"/>
      <c r="K2928" s="245"/>
      <c r="L2928" s="244" t="s">
        <v>877</v>
      </c>
      <c r="M2928" s="246"/>
      <c r="N2928" s="245"/>
      <c r="O2928" s="244" t="s">
        <v>878</v>
      </c>
      <c r="P2928" s="246"/>
      <c r="Q2928" s="245"/>
    </row>
    <row r="2929" spans="1:17" ht="25.5" x14ac:dyDescent="0.2">
      <c r="A2929" s="106" t="s">
        <v>880</v>
      </c>
      <c r="B2929" s="106" t="s">
        <v>881</v>
      </c>
      <c r="C2929" s="247" t="s">
        <v>882</v>
      </c>
      <c r="D2929" s="247" t="s">
        <v>883</v>
      </c>
      <c r="E2929" s="106" t="s">
        <v>883</v>
      </c>
      <c r="F2929" s="247" t="s">
        <v>882</v>
      </c>
      <c r="G2929" s="247" t="s">
        <v>883</v>
      </c>
      <c r="H2929" s="106" t="s">
        <v>883</v>
      </c>
      <c r="I2929" s="247" t="s">
        <v>882</v>
      </c>
      <c r="J2929" s="247" t="s">
        <v>883</v>
      </c>
      <c r="K2929" s="106" t="s">
        <v>883</v>
      </c>
      <c r="L2929" s="247" t="s">
        <v>882</v>
      </c>
      <c r="M2929" s="247" t="s">
        <v>883</v>
      </c>
      <c r="N2929" s="106" t="s">
        <v>883</v>
      </c>
      <c r="O2929" s="247" t="s">
        <v>882</v>
      </c>
      <c r="P2929" s="247" t="s">
        <v>883</v>
      </c>
      <c r="Q2929" s="106" t="s">
        <v>883</v>
      </c>
    </row>
    <row r="2930" spans="1:17" x14ac:dyDescent="0.2">
      <c r="A2930" s="107" t="s">
        <v>884</v>
      </c>
      <c r="B2930" s="107" t="s">
        <v>885</v>
      </c>
      <c r="C2930" s="248"/>
      <c r="D2930" s="248"/>
      <c r="E2930" s="107" t="s">
        <v>84</v>
      </c>
      <c r="F2930" s="248"/>
      <c r="G2930" s="248"/>
      <c r="H2930" s="107" t="s">
        <v>84</v>
      </c>
      <c r="I2930" s="248"/>
      <c r="J2930" s="248"/>
      <c r="K2930" s="107" t="s">
        <v>84</v>
      </c>
      <c r="L2930" s="248"/>
      <c r="M2930" s="248"/>
      <c r="N2930" s="107" t="s">
        <v>84</v>
      </c>
      <c r="O2930" s="248"/>
      <c r="P2930" s="248"/>
      <c r="Q2930" s="107" t="s">
        <v>84</v>
      </c>
    </row>
    <row r="2931" spans="1:17" ht="38.25" x14ac:dyDescent="0.2">
      <c r="A2931" s="108" t="s">
        <v>3720</v>
      </c>
      <c r="B2931" s="109">
        <v>71334</v>
      </c>
      <c r="C2931" s="109">
        <v>17136</v>
      </c>
      <c r="D2931" s="110">
        <v>24</v>
      </c>
      <c r="E2931" s="110">
        <v>49.2</v>
      </c>
      <c r="F2931" s="109">
        <v>6025</v>
      </c>
      <c r="G2931" s="110">
        <v>8.4</v>
      </c>
      <c r="H2931" s="110">
        <v>45.4</v>
      </c>
      <c r="I2931" s="109">
        <v>16249</v>
      </c>
      <c r="J2931" s="110">
        <v>22.8</v>
      </c>
      <c r="K2931" s="110">
        <v>48.4</v>
      </c>
      <c r="L2931" s="109">
        <v>20318</v>
      </c>
      <c r="M2931" s="110">
        <v>28.5</v>
      </c>
      <c r="N2931" s="110">
        <v>48.5</v>
      </c>
      <c r="O2931" s="109">
        <v>11606</v>
      </c>
      <c r="P2931" s="110">
        <v>16.3</v>
      </c>
      <c r="Q2931" s="110">
        <v>56.7</v>
      </c>
    </row>
    <row r="2932" spans="1:17" ht="51" x14ac:dyDescent="0.2">
      <c r="A2932" s="108" t="s">
        <v>3721</v>
      </c>
      <c r="B2932" s="109">
        <v>73591</v>
      </c>
      <c r="C2932" s="109">
        <v>16577</v>
      </c>
      <c r="D2932" s="110">
        <v>22.5</v>
      </c>
      <c r="E2932" s="110">
        <v>48.7</v>
      </c>
      <c r="F2932" s="109">
        <v>4922</v>
      </c>
      <c r="G2932" s="110">
        <v>6.7</v>
      </c>
      <c r="H2932" s="110">
        <v>45.7</v>
      </c>
      <c r="I2932" s="109">
        <v>14761</v>
      </c>
      <c r="J2932" s="110">
        <v>20.100000000000001</v>
      </c>
      <c r="K2932" s="110">
        <v>48.9</v>
      </c>
      <c r="L2932" s="109">
        <v>22046</v>
      </c>
      <c r="M2932" s="110">
        <v>30</v>
      </c>
      <c r="N2932" s="110">
        <v>49.1</v>
      </c>
      <c r="O2932" s="109">
        <v>15285</v>
      </c>
      <c r="P2932" s="110">
        <v>20.8</v>
      </c>
      <c r="Q2932" s="110">
        <v>54.9</v>
      </c>
    </row>
    <row r="2933" spans="1:17" ht="51" x14ac:dyDescent="0.2">
      <c r="A2933" s="108" t="s">
        <v>3722</v>
      </c>
      <c r="B2933" s="109">
        <v>76648</v>
      </c>
      <c r="C2933" s="109">
        <v>17410</v>
      </c>
      <c r="D2933" s="110">
        <v>22.7</v>
      </c>
      <c r="E2933" s="110">
        <v>48.4</v>
      </c>
      <c r="F2933" s="109">
        <v>7027</v>
      </c>
      <c r="G2933" s="110">
        <v>9.1999999999999993</v>
      </c>
      <c r="H2933" s="110">
        <v>46.6</v>
      </c>
      <c r="I2933" s="109">
        <v>16415</v>
      </c>
      <c r="J2933" s="110">
        <v>21.4</v>
      </c>
      <c r="K2933" s="110">
        <v>48.5</v>
      </c>
      <c r="L2933" s="109">
        <v>21469</v>
      </c>
      <c r="M2933" s="110">
        <v>28</v>
      </c>
      <c r="N2933" s="110">
        <v>49.4</v>
      </c>
      <c r="O2933" s="109">
        <v>14327</v>
      </c>
      <c r="P2933" s="110">
        <v>18.7</v>
      </c>
      <c r="Q2933" s="110">
        <v>54.4</v>
      </c>
    </row>
    <row r="2934" spans="1:17" ht="51" x14ac:dyDescent="0.2">
      <c r="A2934" s="108" t="s">
        <v>3723</v>
      </c>
      <c r="B2934" s="109">
        <v>79560</v>
      </c>
      <c r="C2934" s="109">
        <v>19005</v>
      </c>
      <c r="D2934" s="110">
        <v>23.9</v>
      </c>
      <c r="E2934" s="110">
        <v>48.8</v>
      </c>
      <c r="F2934" s="109">
        <v>6366</v>
      </c>
      <c r="G2934" s="110">
        <v>8</v>
      </c>
      <c r="H2934" s="110">
        <v>48.9</v>
      </c>
      <c r="I2934" s="109">
        <v>18603</v>
      </c>
      <c r="J2934" s="110">
        <v>23.4</v>
      </c>
      <c r="K2934" s="110">
        <v>48.6</v>
      </c>
      <c r="L2934" s="109">
        <v>22211</v>
      </c>
      <c r="M2934" s="110">
        <v>27.9</v>
      </c>
      <c r="N2934" s="110">
        <v>49.7</v>
      </c>
      <c r="O2934" s="109">
        <v>13375</v>
      </c>
      <c r="P2934" s="110">
        <v>16.8</v>
      </c>
      <c r="Q2934" s="110">
        <v>55.7</v>
      </c>
    </row>
    <row r="2935" spans="1:17" ht="51" x14ac:dyDescent="0.2">
      <c r="A2935" s="108" t="s">
        <v>3724</v>
      </c>
      <c r="B2935" s="109">
        <v>76590</v>
      </c>
      <c r="C2935" s="109">
        <v>18689</v>
      </c>
      <c r="D2935" s="110">
        <v>24.4</v>
      </c>
      <c r="E2935" s="110">
        <v>48.3</v>
      </c>
      <c r="F2935" s="109">
        <v>6433</v>
      </c>
      <c r="G2935" s="110">
        <v>8.4</v>
      </c>
      <c r="H2935" s="110">
        <v>47.2</v>
      </c>
      <c r="I2935" s="109">
        <v>17525</v>
      </c>
      <c r="J2935" s="110">
        <v>22.9</v>
      </c>
      <c r="K2935" s="110">
        <v>48.5</v>
      </c>
      <c r="L2935" s="109">
        <v>20710</v>
      </c>
      <c r="M2935" s="110">
        <v>27</v>
      </c>
      <c r="N2935" s="110">
        <v>49.7</v>
      </c>
      <c r="O2935" s="109">
        <v>13233</v>
      </c>
      <c r="P2935" s="110">
        <v>17.3</v>
      </c>
      <c r="Q2935" s="110">
        <v>55.7</v>
      </c>
    </row>
    <row r="2936" spans="1:17" ht="51" x14ac:dyDescent="0.2">
      <c r="A2936" s="108" t="s">
        <v>3725</v>
      </c>
      <c r="B2936" s="109">
        <v>86315</v>
      </c>
      <c r="C2936" s="109">
        <v>21715</v>
      </c>
      <c r="D2936" s="110">
        <v>25.2</v>
      </c>
      <c r="E2936" s="110">
        <v>49.1</v>
      </c>
      <c r="F2936" s="109">
        <v>9617</v>
      </c>
      <c r="G2936" s="110">
        <v>11.1</v>
      </c>
      <c r="H2936" s="110">
        <v>49.6</v>
      </c>
      <c r="I2936" s="109">
        <v>22293</v>
      </c>
      <c r="J2936" s="110">
        <v>25.8</v>
      </c>
      <c r="K2936" s="110">
        <v>49.7</v>
      </c>
      <c r="L2936" s="109">
        <v>22353</v>
      </c>
      <c r="M2936" s="110">
        <v>25.9</v>
      </c>
      <c r="N2936" s="110">
        <v>49.1</v>
      </c>
      <c r="O2936" s="109">
        <v>10337</v>
      </c>
      <c r="P2936" s="110">
        <v>12</v>
      </c>
      <c r="Q2936" s="110">
        <v>55.3</v>
      </c>
    </row>
    <row r="2937" spans="1:17" ht="51" x14ac:dyDescent="0.2">
      <c r="A2937" s="108" t="s">
        <v>3726</v>
      </c>
      <c r="B2937" s="109">
        <v>80095</v>
      </c>
      <c r="C2937" s="109">
        <v>15690</v>
      </c>
      <c r="D2937" s="110">
        <v>19.600000000000001</v>
      </c>
      <c r="E2937" s="110">
        <v>49</v>
      </c>
      <c r="F2937" s="109">
        <v>17435</v>
      </c>
      <c r="G2937" s="110">
        <v>21.8</v>
      </c>
      <c r="H2937" s="110">
        <v>47.8</v>
      </c>
      <c r="I2937" s="109">
        <v>20372</v>
      </c>
      <c r="J2937" s="110">
        <v>25.4</v>
      </c>
      <c r="K2937" s="110">
        <v>45.6</v>
      </c>
      <c r="L2937" s="109">
        <v>17856</v>
      </c>
      <c r="M2937" s="110">
        <v>22.3</v>
      </c>
      <c r="N2937" s="110">
        <v>49.3</v>
      </c>
      <c r="O2937" s="109">
        <v>8742</v>
      </c>
      <c r="P2937" s="110">
        <v>10.9</v>
      </c>
      <c r="Q2937" s="110">
        <v>57</v>
      </c>
    </row>
    <row r="2938" spans="1:17" ht="51" x14ac:dyDescent="0.2">
      <c r="A2938" s="108" t="s">
        <v>3727</v>
      </c>
      <c r="B2938" s="109">
        <v>95820</v>
      </c>
      <c r="C2938" s="109">
        <v>28009</v>
      </c>
      <c r="D2938" s="110">
        <v>29.2</v>
      </c>
      <c r="E2938" s="110">
        <v>48.7</v>
      </c>
      <c r="F2938" s="109">
        <v>6907</v>
      </c>
      <c r="G2938" s="110">
        <v>7.2</v>
      </c>
      <c r="H2938" s="110">
        <v>48.4</v>
      </c>
      <c r="I2938" s="109">
        <v>26900</v>
      </c>
      <c r="J2938" s="110">
        <v>28.1</v>
      </c>
      <c r="K2938" s="110">
        <v>49.2</v>
      </c>
      <c r="L2938" s="109">
        <v>24513</v>
      </c>
      <c r="M2938" s="110">
        <v>25.6</v>
      </c>
      <c r="N2938" s="110">
        <v>48.1</v>
      </c>
      <c r="O2938" s="109">
        <v>9491</v>
      </c>
      <c r="P2938" s="110">
        <v>9.9</v>
      </c>
      <c r="Q2938" s="110">
        <v>53</v>
      </c>
    </row>
    <row r="2939" spans="1:17" ht="51" x14ac:dyDescent="0.2">
      <c r="A2939" s="108" t="s">
        <v>3728</v>
      </c>
      <c r="B2939" s="109">
        <v>94415</v>
      </c>
      <c r="C2939" s="109">
        <v>24706</v>
      </c>
      <c r="D2939" s="110">
        <v>26.2</v>
      </c>
      <c r="E2939" s="110">
        <v>49</v>
      </c>
      <c r="F2939" s="109">
        <v>7235</v>
      </c>
      <c r="G2939" s="110">
        <v>7.7</v>
      </c>
      <c r="H2939" s="110">
        <v>45.2</v>
      </c>
      <c r="I2939" s="109">
        <v>25546</v>
      </c>
      <c r="J2939" s="110">
        <v>27.1</v>
      </c>
      <c r="K2939" s="110">
        <v>48.3</v>
      </c>
      <c r="L2939" s="109">
        <v>26110</v>
      </c>
      <c r="M2939" s="110">
        <v>27.7</v>
      </c>
      <c r="N2939" s="110">
        <v>48.5</v>
      </c>
      <c r="O2939" s="109">
        <v>10818</v>
      </c>
      <c r="P2939" s="110">
        <v>11.5</v>
      </c>
      <c r="Q2939" s="110">
        <v>54.5</v>
      </c>
    </row>
    <row r="2940" spans="1:17" ht="51" x14ac:dyDescent="0.2">
      <c r="A2940" s="108" t="s">
        <v>3729</v>
      </c>
      <c r="B2940" s="109">
        <v>76242</v>
      </c>
      <c r="C2940" s="109">
        <v>19663</v>
      </c>
      <c r="D2940" s="110">
        <v>25.8</v>
      </c>
      <c r="E2940" s="110">
        <v>48.8</v>
      </c>
      <c r="F2940" s="109">
        <v>5335</v>
      </c>
      <c r="G2940" s="110">
        <v>7</v>
      </c>
      <c r="H2940" s="110">
        <v>45.6</v>
      </c>
      <c r="I2940" s="109">
        <v>18358</v>
      </c>
      <c r="J2940" s="110">
        <v>24.1</v>
      </c>
      <c r="K2940" s="110">
        <v>48.6</v>
      </c>
      <c r="L2940" s="109">
        <v>20932</v>
      </c>
      <c r="M2940" s="110">
        <v>27.5</v>
      </c>
      <c r="N2940" s="110">
        <v>49.3</v>
      </c>
      <c r="O2940" s="109">
        <v>11954</v>
      </c>
      <c r="P2940" s="110">
        <v>15.7</v>
      </c>
      <c r="Q2940" s="110">
        <v>55.8</v>
      </c>
    </row>
    <row r="2941" spans="1:17" ht="51" x14ac:dyDescent="0.2">
      <c r="A2941" s="108" t="s">
        <v>3730</v>
      </c>
      <c r="B2941" s="109">
        <v>106452</v>
      </c>
      <c r="C2941" s="109">
        <v>32128</v>
      </c>
      <c r="D2941" s="110">
        <v>30.2</v>
      </c>
      <c r="E2941" s="110">
        <v>49</v>
      </c>
      <c r="F2941" s="109">
        <v>7100</v>
      </c>
      <c r="G2941" s="110">
        <v>6.7</v>
      </c>
      <c r="H2941" s="110">
        <v>48.8</v>
      </c>
      <c r="I2941" s="109">
        <v>32143</v>
      </c>
      <c r="J2941" s="110">
        <v>30.2</v>
      </c>
      <c r="K2941" s="110">
        <v>49.9</v>
      </c>
      <c r="L2941" s="109">
        <v>25694</v>
      </c>
      <c r="M2941" s="110">
        <v>24.1</v>
      </c>
      <c r="N2941" s="110">
        <v>49.3</v>
      </c>
      <c r="O2941" s="109">
        <v>9387</v>
      </c>
      <c r="P2941" s="110">
        <v>8.8000000000000007</v>
      </c>
      <c r="Q2941" s="110">
        <v>54.7</v>
      </c>
    </row>
    <row r="2942" spans="1:17" ht="38.25" x14ac:dyDescent="0.2">
      <c r="A2942" s="108" t="s">
        <v>3731</v>
      </c>
      <c r="B2942" s="109">
        <v>76807</v>
      </c>
      <c r="C2942" s="109">
        <v>19874</v>
      </c>
      <c r="D2942" s="110">
        <v>25.9</v>
      </c>
      <c r="E2942" s="110">
        <v>48.6</v>
      </c>
      <c r="F2942" s="109">
        <v>5330</v>
      </c>
      <c r="G2942" s="110">
        <v>6.9</v>
      </c>
      <c r="H2942" s="110">
        <v>48.2</v>
      </c>
      <c r="I2942" s="109">
        <v>16497</v>
      </c>
      <c r="J2942" s="110">
        <v>21.5</v>
      </c>
      <c r="K2942" s="110">
        <v>49.3</v>
      </c>
      <c r="L2942" s="109">
        <v>22058</v>
      </c>
      <c r="M2942" s="110">
        <v>28.7</v>
      </c>
      <c r="N2942" s="110">
        <v>48.9</v>
      </c>
      <c r="O2942" s="109">
        <v>13048</v>
      </c>
      <c r="P2942" s="110">
        <v>17</v>
      </c>
      <c r="Q2942" s="110">
        <v>53.3</v>
      </c>
    </row>
    <row r="2943" spans="1:17" ht="51" x14ac:dyDescent="0.2">
      <c r="A2943" s="108" t="s">
        <v>3732</v>
      </c>
      <c r="B2943" s="109">
        <v>66816</v>
      </c>
      <c r="C2943" s="109">
        <v>15183</v>
      </c>
      <c r="D2943" s="110">
        <v>22.7</v>
      </c>
      <c r="E2943" s="110">
        <v>48.6</v>
      </c>
      <c r="F2943" s="109">
        <v>4331</v>
      </c>
      <c r="G2943" s="110">
        <v>6.5</v>
      </c>
      <c r="H2943" s="110">
        <v>45.3</v>
      </c>
      <c r="I2943" s="109">
        <v>13954</v>
      </c>
      <c r="J2943" s="110">
        <v>20.9</v>
      </c>
      <c r="K2943" s="110">
        <v>48.5</v>
      </c>
      <c r="L2943" s="109">
        <v>19412</v>
      </c>
      <c r="M2943" s="110">
        <v>29.1</v>
      </c>
      <c r="N2943" s="110">
        <v>48.2</v>
      </c>
      <c r="O2943" s="109">
        <v>13936</v>
      </c>
      <c r="P2943" s="110">
        <v>20.9</v>
      </c>
      <c r="Q2943" s="110">
        <v>56.6</v>
      </c>
    </row>
    <row r="2944" spans="1:17" ht="51" x14ac:dyDescent="0.2">
      <c r="A2944" s="108" t="s">
        <v>3733</v>
      </c>
      <c r="B2944" s="109">
        <v>72185</v>
      </c>
      <c r="C2944" s="109">
        <v>17041</v>
      </c>
      <c r="D2944" s="110">
        <v>23.6</v>
      </c>
      <c r="E2944" s="110">
        <v>48.3</v>
      </c>
      <c r="F2944" s="109">
        <v>7233</v>
      </c>
      <c r="G2944" s="110">
        <v>10</v>
      </c>
      <c r="H2944" s="110">
        <v>49.7</v>
      </c>
      <c r="I2944" s="109">
        <v>16092</v>
      </c>
      <c r="J2944" s="110">
        <v>22.3</v>
      </c>
      <c r="K2944" s="110">
        <v>48.2</v>
      </c>
      <c r="L2944" s="109">
        <v>19406</v>
      </c>
      <c r="M2944" s="110">
        <v>26.9</v>
      </c>
      <c r="N2944" s="110">
        <v>49.7</v>
      </c>
      <c r="O2944" s="109">
        <v>12413</v>
      </c>
      <c r="P2944" s="110">
        <v>17.2</v>
      </c>
      <c r="Q2944" s="110">
        <v>56.9</v>
      </c>
    </row>
    <row r="2945" spans="1:17" ht="51" x14ac:dyDescent="0.2">
      <c r="A2945" s="108" t="s">
        <v>3734</v>
      </c>
      <c r="B2945" s="109">
        <v>71339</v>
      </c>
      <c r="C2945" s="109">
        <v>17422</v>
      </c>
      <c r="D2945" s="110">
        <v>24.4</v>
      </c>
      <c r="E2945" s="110">
        <v>48.9</v>
      </c>
      <c r="F2945" s="109">
        <v>5193</v>
      </c>
      <c r="G2945" s="110">
        <v>7.3</v>
      </c>
      <c r="H2945" s="110">
        <v>45.4</v>
      </c>
      <c r="I2945" s="109">
        <v>15664</v>
      </c>
      <c r="J2945" s="110">
        <v>22</v>
      </c>
      <c r="K2945" s="110">
        <v>48.3</v>
      </c>
      <c r="L2945" s="109">
        <v>19427</v>
      </c>
      <c r="M2945" s="110">
        <v>27.2</v>
      </c>
      <c r="N2945" s="110">
        <v>48.8</v>
      </c>
      <c r="O2945" s="109">
        <v>13633</v>
      </c>
      <c r="P2945" s="110">
        <v>19.100000000000001</v>
      </c>
      <c r="Q2945" s="110">
        <v>57</v>
      </c>
    </row>
    <row r="2946" spans="1:17" ht="51" x14ac:dyDescent="0.2">
      <c r="A2946" s="108" t="s">
        <v>3735</v>
      </c>
      <c r="B2946" s="109">
        <v>82921</v>
      </c>
      <c r="C2946" s="109">
        <v>16418</v>
      </c>
      <c r="D2946" s="110">
        <v>19.8</v>
      </c>
      <c r="E2946" s="110">
        <v>48.4</v>
      </c>
      <c r="F2946" s="109">
        <v>18548</v>
      </c>
      <c r="G2946" s="110">
        <v>22.4</v>
      </c>
      <c r="H2946" s="110">
        <v>49.6</v>
      </c>
      <c r="I2946" s="109">
        <v>19676</v>
      </c>
      <c r="J2946" s="110">
        <v>23.7</v>
      </c>
      <c r="K2946" s="110">
        <v>47.4</v>
      </c>
      <c r="L2946" s="109">
        <v>18314</v>
      </c>
      <c r="M2946" s="110">
        <v>22.1</v>
      </c>
      <c r="N2946" s="110">
        <v>49.8</v>
      </c>
      <c r="O2946" s="109">
        <v>9965</v>
      </c>
      <c r="P2946" s="110">
        <v>12</v>
      </c>
      <c r="Q2946" s="110">
        <v>58.2</v>
      </c>
    </row>
    <row r="2947" spans="1:17" ht="51" x14ac:dyDescent="0.2">
      <c r="A2947" s="108" t="s">
        <v>3736</v>
      </c>
      <c r="B2947" s="109">
        <v>71152</v>
      </c>
      <c r="C2947" s="109">
        <v>16663</v>
      </c>
      <c r="D2947" s="110">
        <v>23.4</v>
      </c>
      <c r="E2947" s="110">
        <v>49.1</v>
      </c>
      <c r="F2947" s="109">
        <v>4809</v>
      </c>
      <c r="G2947" s="110">
        <v>6.8</v>
      </c>
      <c r="H2947" s="110">
        <v>46</v>
      </c>
      <c r="I2947" s="109">
        <v>15842</v>
      </c>
      <c r="J2947" s="110">
        <v>22.3</v>
      </c>
      <c r="K2947" s="110">
        <v>48.9</v>
      </c>
      <c r="L2947" s="109">
        <v>20835</v>
      </c>
      <c r="M2947" s="110">
        <v>29.3</v>
      </c>
      <c r="N2947" s="110">
        <v>48.8</v>
      </c>
      <c r="O2947" s="109">
        <v>13003</v>
      </c>
      <c r="P2947" s="110">
        <v>18.3</v>
      </c>
      <c r="Q2947" s="110">
        <v>56.3</v>
      </c>
    </row>
    <row r="2948" spans="1:17" ht="51" x14ac:dyDescent="0.2">
      <c r="A2948" s="108" t="s">
        <v>3737</v>
      </c>
      <c r="B2948" s="109">
        <v>85965</v>
      </c>
      <c r="C2948" s="109">
        <v>21701</v>
      </c>
      <c r="D2948" s="110">
        <v>25.2</v>
      </c>
      <c r="E2948" s="110">
        <v>49.7</v>
      </c>
      <c r="F2948" s="109">
        <v>10081</v>
      </c>
      <c r="G2948" s="110">
        <v>11.7</v>
      </c>
      <c r="H2948" s="110">
        <v>50.7</v>
      </c>
      <c r="I2948" s="109">
        <v>21060</v>
      </c>
      <c r="J2948" s="110">
        <v>24.5</v>
      </c>
      <c r="K2948" s="110">
        <v>49.2</v>
      </c>
      <c r="L2948" s="109">
        <v>22316</v>
      </c>
      <c r="M2948" s="110">
        <v>26</v>
      </c>
      <c r="N2948" s="110">
        <v>49.1</v>
      </c>
      <c r="O2948" s="109">
        <v>10807</v>
      </c>
      <c r="P2948" s="110">
        <v>12.6</v>
      </c>
      <c r="Q2948" s="110">
        <v>55.4</v>
      </c>
    </row>
    <row r="2949" spans="1:17" ht="51" x14ac:dyDescent="0.2">
      <c r="A2949" s="108" t="s">
        <v>3738</v>
      </c>
      <c r="B2949" s="109">
        <v>78377</v>
      </c>
      <c r="C2949" s="109">
        <v>19766</v>
      </c>
      <c r="D2949" s="110">
        <v>25.2</v>
      </c>
      <c r="E2949" s="110">
        <v>48.6</v>
      </c>
      <c r="F2949" s="109">
        <v>6097</v>
      </c>
      <c r="G2949" s="110">
        <v>7.8</v>
      </c>
      <c r="H2949" s="110">
        <v>46.3</v>
      </c>
      <c r="I2949" s="109">
        <v>20726</v>
      </c>
      <c r="J2949" s="110">
        <v>26.4</v>
      </c>
      <c r="K2949" s="110">
        <v>48.3</v>
      </c>
      <c r="L2949" s="109">
        <v>20909</v>
      </c>
      <c r="M2949" s="110">
        <v>26.7</v>
      </c>
      <c r="N2949" s="110">
        <v>49.4</v>
      </c>
      <c r="O2949" s="109">
        <v>10879</v>
      </c>
      <c r="P2949" s="110">
        <v>13.9</v>
      </c>
      <c r="Q2949" s="110">
        <v>57.2</v>
      </c>
    </row>
    <row r="2950" spans="1:17" ht="51" x14ac:dyDescent="0.2">
      <c r="A2950" s="108" t="s">
        <v>3739</v>
      </c>
      <c r="B2950" s="109">
        <v>72647</v>
      </c>
      <c r="C2950" s="109">
        <v>17255</v>
      </c>
      <c r="D2950" s="110">
        <v>23.8</v>
      </c>
      <c r="E2950" s="110">
        <v>48.9</v>
      </c>
      <c r="F2950" s="109">
        <v>5544</v>
      </c>
      <c r="G2950" s="110">
        <v>7.6</v>
      </c>
      <c r="H2950" s="110">
        <v>47.3</v>
      </c>
      <c r="I2950" s="109">
        <v>16496</v>
      </c>
      <c r="J2950" s="110">
        <v>22.7</v>
      </c>
      <c r="K2950" s="110">
        <v>48.7</v>
      </c>
      <c r="L2950" s="109">
        <v>19848</v>
      </c>
      <c r="M2950" s="110">
        <v>27.3</v>
      </c>
      <c r="N2950" s="110">
        <v>49.1</v>
      </c>
      <c r="O2950" s="109">
        <v>13504</v>
      </c>
      <c r="P2950" s="110">
        <v>18.600000000000001</v>
      </c>
      <c r="Q2950" s="110">
        <v>57.2</v>
      </c>
    </row>
    <row r="2951" spans="1:17" ht="51" x14ac:dyDescent="0.2">
      <c r="A2951" s="108" t="s">
        <v>3740</v>
      </c>
      <c r="B2951" s="109">
        <v>75659</v>
      </c>
      <c r="C2951" s="109">
        <v>17942</v>
      </c>
      <c r="D2951" s="110">
        <v>23.7</v>
      </c>
      <c r="E2951" s="110">
        <v>48.2</v>
      </c>
      <c r="F2951" s="109">
        <v>5439</v>
      </c>
      <c r="G2951" s="110">
        <v>7.2</v>
      </c>
      <c r="H2951" s="110">
        <v>46.4</v>
      </c>
      <c r="I2951" s="109">
        <v>17685</v>
      </c>
      <c r="J2951" s="110">
        <v>23.4</v>
      </c>
      <c r="K2951" s="110">
        <v>49.5</v>
      </c>
      <c r="L2951" s="109">
        <v>22205</v>
      </c>
      <c r="M2951" s="110">
        <v>29.3</v>
      </c>
      <c r="N2951" s="110">
        <v>49.7</v>
      </c>
      <c r="O2951" s="109">
        <v>12388</v>
      </c>
      <c r="P2951" s="110">
        <v>16.399999999999999</v>
      </c>
      <c r="Q2951" s="110">
        <v>55.7</v>
      </c>
    </row>
    <row r="2952" spans="1:17" ht="51" x14ac:dyDescent="0.2">
      <c r="A2952" s="108" t="s">
        <v>3741</v>
      </c>
      <c r="B2952" s="109">
        <v>86779</v>
      </c>
      <c r="C2952" s="109">
        <v>23226</v>
      </c>
      <c r="D2952" s="110">
        <v>26.8</v>
      </c>
      <c r="E2952" s="110">
        <v>49.1</v>
      </c>
      <c r="F2952" s="109">
        <v>6625</v>
      </c>
      <c r="G2952" s="110">
        <v>7.6</v>
      </c>
      <c r="H2952" s="110">
        <v>51.4</v>
      </c>
      <c r="I2952" s="109">
        <v>24337</v>
      </c>
      <c r="J2952" s="110">
        <v>28</v>
      </c>
      <c r="K2952" s="110">
        <v>51</v>
      </c>
      <c r="L2952" s="109">
        <v>22337</v>
      </c>
      <c r="M2952" s="110">
        <v>25.7</v>
      </c>
      <c r="N2952" s="110">
        <v>51.7</v>
      </c>
      <c r="O2952" s="109">
        <v>10254</v>
      </c>
      <c r="P2952" s="110">
        <v>11.8</v>
      </c>
      <c r="Q2952" s="110">
        <v>56.3</v>
      </c>
    </row>
    <row r="2953" spans="1:17" ht="38.25" x14ac:dyDescent="0.2">
      <c r="A2953" s="108" t="s">
        <v>3742</v>
      </c>
      <c r="B2953" s="109">
        <v>73721</v>
      </c>
      <c r="C2953" s="109">
        <v>15125</v>
      </c>
      <c r="D2953" s="110">
        <v>20.5</v>
      </c>
      <c r="E2953" s="110">
        <v>48.5</v>
      </c>
      <c r="F2953" s="109">
        <v>4654</v>
      </c>
      <c r="G2953" s="110">
        <v>6.3</v>
      </c>
      <c r="H2953" s="110">
        <v>44.4</v>
      </c>
      <c r="I2953" s="109">
        <v>14605</v>
      </c>
      <c r="J2953" s="110">
        <v>19.8</v>
      </c>
      <c r="K2953" s="110">
        <v>49.8</v>
      </c>
      <c r="L2953" s="109">
        <v>23798</v>
      </c>
      <c r="M2953" s="110">
        <v>32.299999999999997</v>
      </c>
      <c r="N2953" s="110">
        <v>49.2</v>
      </c>
      <c r="O2953" s="109">
        <v>15539</v>
      </c>
      <c r="P2953" s="110">
        <v>21.1</v>
      </c>
      <c r="Q2953" s="110">
        <v>52.9</v>
      </c>
    </row>
    <row r="2954" spans="1:17" ht="51" x14ac:dyDescent="0.2">
      <c r="A2954" s="108" t="s">
        <v>3743</v>
      </c>
      <c r="B2954" s="109">
        <v>83161</v>
      </c>
      <c r="C2954" s="109">
        <v>20600</v>
      </c>
      <c r="D2954" s="110">
        <v>24.8</v>
      </c>
      <c r="E2954" s="110">
        <v>49.1</v>
      </c>
      <c r="F2954" s="109">
        <v>6469</v>
      </c>
      <c r="G2954" s="110">
        <v>7.8</v>
      </c>
      <c r="H2954" s="110">
        <v>50.6</v>
      </c>
      <c r="I2954" s="109">
        <v>22645</v>
      </c>
      <c r="J2954" s="110">
        <v>27.2</v>
      </c>
      <c r="K2954" s="110">
        <v>49.3</v>
      </c>
      <c r="L2954" s="109">
        <v>22365</v>
      </c>
      <c r="M2954" s="110">
        <v>26.9</v>
      </c>
      <c r="N2954" s="110">
        <v>50.7</v>
      </c>
      <c r="O2954" s="109">
        <v>11082</v>
      </c>
      <c r="P2954" s="110">
        <v>13.3</v>
      </c>
      <c r="Q2954" s="110">
        <v>55.9</v>
      </c>
    </row>
    <row r="2955" spans="1:17" ht="51" x14ac:dyDescent="0.2">
      <c r="A2955" s="108" t="s">
        <v>3744</v>
      </c>
      <c r="B2955" s="109">
        <v>73030</v>
      </c>
      <c r="C2955" s="109">
        <v>14797</v>
      </c>
      <c r="D2955" s="110">
        <v>20.3</v>
      </c>
      <c r="E2955" s="110">
        <v>48.4</v>
      </c>
      <c r="F2955" s="109">
        <v>12143</v>
      </c>
      <c r="G2955" s="110">
        <v>16.600000000000001</v>
      </c>
      <c r="H2955" s="110">
        <v>54</v>
      </c>
      <c r="I2955" s="109">
        <v>14983</v>
      </c>
      <c r="J2955" s="110">
        <v>20.5</v>
      </c>
      <c r="K2955" s="110">
        <v>48.3</v>
      </c>
      <c r="L2955" s="109">
        <v>19440</v>
      </c>
      <c r="M2955" s="110">
        <v>26.6</v>
      </c>
      <c r="N2955" s="110">
        <v>49.8</v>
      </c>
      <c r="O2955" s="109">
        <v>11667</v>
      </c>
      <c r="P2955" s="110">
        <v>16</v>
      </c>
      <c r="Q2955" s="110">
        <v>56.5</v>
      </c>
    </row>
    <row r="2956" spans="1:17" ht="51" x14ac:dyDescent="0.2">
      <c r="A2956" s="108" t="s">
        <v>3745</v>
      </c>
      <c r="B2956" s="109">
        <v>90959</v>
      </c>
      <c r="C2956" s="109">
        <v>25037</v>
      </c>
      <c r="D2956" s="110">
        <v>27.5</v>
      </c>
      <c r="E2956" s="110">
        <v>49.4</v>
      </c>
      <c r="F2956" s="109">
        <v>5901</v>
      </c>
      <c r="G2956" s="110">
        <v>6.5</v>
      </c>
      <c r="H2956" s="110">
        <v>47.4</v>
      </c>
      <c r="I2956" s="109">
        <v>25305</v>
      </c>
      <c r="J2956" s="110">
        <v>27.8</v>
      </c>
      <c r="K2956" s="110">
        <v>51.5</v>
      </c>
      <c r="L2956" s="109">
        <v>27454</v>
      </c>
      <c r="M2956" s="110">
        <v>30.2</v>
      </c>
      <c r="N2956" s="110">
        <v>50.8</v>
      </c>
      <c r="O2956" s="109">
        <v>7262</v>
      </c>
      <c r="P2956" s="110">
        <v>8</v>
      </c>
      <c r="Q2956" s="110">
        <v>54.8</v>
      </c>
    </row>
    <row r="2957" spans="1:17" ht="51" x14ac:dyDescent="0.2">
      <c r="A2957" s="108" t="s">
        <v>3746</v>
      </c>
      <c r="B2957" s="109">
        <v>75112</v>
      </c>
      <c r="C2957" s="109">
        <v>19195</v>
      </c>
      <c r="D2957" s="110">
        <v>25.6</v>
      </c>
      <c r="E2957" s="110">
        <v>48.8</v>
      </c>
      <c r="F2957" s="109">
        <v>4121</v>
      </c>
      <c r="G2957" s="110">
        <v>5.5</v>
      </c>
      <c r="H2957" s="110">
        <v>46.3</v>
      </c>
      <c r="I2957" s="109">
        <v>15797</v>
      </c>
      <c r="J2957" s="110">
        <v>21</v>
      </c>
      <c r="K2957" s="110">
        <v>50.9</v>
      </c>
      <c r="L2957" s="109">
        <v>26008</v>
      </c>
      <c r="M2957" s="110">
        <v>34.6</v>
      </c>
      <c r="N2957" s="110">
        <v>49.9</v>
      </c>
      <c r="O2957" s="109">
        <v>9991</v>
      </c>
      <c r="P2957" s="110">
        <v>13.3</v>
      </c>
      <c r="Q2957" s="110">
        <v>53.6</v>
      </c>
    </row>
    <row r="2958" spans="1:17" ht="51" x14ac:dyDescent="0.2">
      <c r="A2958" s="108" t="s">
        <v>3747</v>
      </c>
      <c r="B2958" s="109">
        <v>94255</v>
      </c>
      <c r="C2958" s="109">
        <v>28146</v>
      </c>
      <c r="D2958" s="110">
        <v>29.9</v>
      </c>
      <c r="E2958" s="110">
        <v>48.9</v>
      </c>
      <c r="F2958" s="109">
        <v>6144</v>
      </c>
      <c r="G2958" s="110">
        <v>6.5</v>
      </c>
      <c r="H2958" s="110">
        <v>48.2</v>
      </c>
      <c r="I2958" s="109">
        <v>26027</v>
      </c>
      <c r="J2958" s="110">
        <v>27.6</v>
      </c>
      <c r="K2958" s="110">
        <v>50.9</v>
      </c>
      <c r="L2958" s="109">
        <v>25954</v>
      </c>
      <c r="M2958" s="110">
        <v>27.5</v>
      </c>
      <c r="N2958" s="110">
        <v>49.7</v>
      </c>
      <c r="O2958" s="109">
        <v>7984</v>
      </c>
      <c r="P2958" s="110">
        <v>8.5</v>
      </c>
      <c r="Q2958" s="110">
        <v>56.2</v>
      </c>
    </row>
    <row r="2959" spans="1:17" ht="51" x14ac:dyDescent="0.2">
      <c r="A2959" s="108" t="s">
        <v>3748</v>
      </c>
      <c r="B2959" s="109">
        <v>108564</v>
      </c>
      <c r="C2959" s="109">
        <v>33044</v>
      </c>
      <c r="D2959" s="110">
        <v>30.4</v>
      </c>
      <c r="E2959" s="110">
        <v>49.2</v>
      </c>
      <c r="F2959" s="109">
        <v>6772</v>
      </c>
      <c r="G2959" s="110">
        <v>6.2</v>
      </c>
      <c r="H2959" s="110">
        <v>48</v>
      </c>
      <c r="I2959" s="109">
        <v>34390</v>
      </c>
      <c r="J2959" s="110">
        <v>31.7</v>
      </c>
      <c r="K2959" s="110">
        <v>51.3</v>
      </c>
      <c r="L2959" s="109">
        <v>26826</v>
      </c>
      <c r="M2959" s="110">
        <v>24.7</v>
      </c>
      <c r="N2959" s="110">
        <v>49.6</v>
      </c>
      <c r="O2959" s="109">
        <v>7532</v>
      </c>
      <c r="P2959" s="110">
        <v>6.9</v>
      </c>
      <c r="Q2959" s="110">
        <v>54.4</v>
      </c>
    </row>
    <row r="2960" spans="1:17" ht="51" x14ac:dyDescent="0.2">
      <c r="A2960" s="108" t="s">
        <v>3749</v>
      </c>
      <c r="B2960" s="109">
        <v>96657</v>
      </c>
      <c r="C2960" s="109">
        <v>29743</v>
      </c>
      <c r="D2960" s="110">
        <v>30.8</v>
      </c>
      <c r="E2960" s="110">
        <v>48.6</v>
      </c>
      <c r="F2960" s="109">
        <v>6500</v>
      </c>
      <c r="G2960" s="110">
        <v>6.7</v>
      </c>
      <c r="H2960" s="110">
        <v>46.8</v>
      </c>
      <c r="I2960" s="109">
        <v>28222</v>
      </c>
      <c r="J2960" s="110">
        <v>29.2</v>
      </c>
      <c r="K2960" s="110">
        <v>50.9</v>
      </c>
      <c r="L2960" s="109">
        <v>25642</v>
      </c>
      <c r="M2960" s="110">
        <v>26.5</v>
      </c>
      <c r="N2960" s="110">
        <v>49</v>
      </c>
      <c r="O2960" s="109">
        <v>6550</v>
      </c>
      <c r="P2960" s="110">
        <v>6.8</v>
      </c>
      <c r="Q2960" s="110">
        <v>53.3</v>
      </c>
    </row>
    <row r="2961" spans="1:17" ht="51" x14ac:dyDescent="0.2">
      <c r="A2961" s="108" t="s">
        <v>3750</v>
      </c>
      <c r="B2961" s="109">
        <v>84536</v>
      </c>
      <c r="C2961" s="109">
        <v>22356</v>
      </c>
      <c r="D2961" s="110">
        <v>26.4</v>
      </c>
      <c r="E2961" s="110">
        <v>49.2</v>
      </c>
      <c r="F2961" s="109">
        <v>6402</v>
      </c>
      <c r="G2961" s="110">
        <v>7.6</v>
      </c>
      <c r="H2961" s="110">
        <v>49.1</v>
      </c>
      <c r="I2961" s="109">
        <v>23849</v>
      </c>
      <c r="J2961" s="110">
        <v>28.2</v>
      </c>
      <c r="K2961" s="110">
        <v>51.2</v>
      </c>
      <c r="L2961" s="109">
        <v>24258</v>
      </c>
      <c r="M2961" s="110">
        <v>28.7</v>
      </c>
      <c r="N2961" s="110">
        <v>52.5</v>
      </c>
      <c r="O2961" s="109">
        <v>7671</v>
      </c>
      <c r="P2961" s="110">
        <v>9.1</v>
      </c>
      <c r="Q2961" s="110">
        <v>54.8</v>
      </c>
    </row>
    <row r="2962" spans="1:17" ht="51" x14ac:dyDescent="0.2">
      <c r="A2962" s="108" t="s">
        <v>3751</v>
      </c>
      <c r="B2962" s="109">
        <v>73200</v>
      </c>
      <c r="C2962" s="109">
        <v>18386</v>
      </c>
      <c r="D2962" s="110">
        <v>25.1</v>
      </c>
      <c r="E2962" s="110">
        <v>48.5</v>
      </c>
      <c r="F2962" s="109">
        <v>5900</v>
      </c>
      <c r="G2962" s="110">
        <v>8.1</v>
      </c>
      <c r="H2962" s="110">
        <v>49.8</v>
      </c>
      <c r="I2962" s="109">
        <v>20544</v>
      </c>
      <c r="J2962" s="110">
        <v>28.1</v>
      </c>
      <c r="K2962" s="110">
        <v>51.1</v>
      </c>
      <c r="L2962" s="109">
        <v>22337</v>
      </c>
      <c r="M2962" s="110">
        <v>30.5</v>
      </c>
      <c r="N2962" s="110">
        <v>52</v>
      </c>
      <c r="O2962" s="109">
        <v>6033</v>
      </c>
      <c r="P2962" s="110">
        <v>8.1999999999999993</v>
      </c>
      <c r="Q2962" s="110">
        <v>55.4</v>
      </c>
    </row>
    <row r="2963" spans="1:17" ht="51" x14ac:dyDescent="0.2">
      <c r="A2963" s="108" t="s">
        <v>3752</v>
      </c>
      <c r="B2963" s="109">
        <v>77255</v>
      </c>
      <c r="C2963" s="109">
        <v>18059</v>
      </c>
      <c r="D2963" s="110">
        <v>23.4</v>
      </c>
      <c r="E2963" s="110">
        <v>49.5</v>
      </c>
      <c r="F2963" s="109">
        <v>6120</v>
      </c>
      <c r="G2963" s="110">
        <v>7.9</v>
      </c>
      <c r="H2963" s="110">
        <v>49.6</v>
      </c>
      <c r="I2963" s="109">
        <v>19226</v>
      </c>
      <c r="J2963" s="110">
        <v>24.9</v>
      </c>
      <c r="K2963" s="110">
        <v>50.9</v>
      </c>
      <c r="L2963" s="109">
        <v>22693</v>
      </c>
      <c r="M2963" s="110">
        <v>29.4</v>
      </c>
      <c r="N2963" s="110">
        <v>52</v>
      </c>
      <c r="O2963" s="109">
        <v>11157</v>
      </c>
      <c r="P2963" s="110">
        <v>14.4</v>
      </c>
      <c r="Q2963" s="110">
        <v>58.8</v>
      </c>
    </row>
    <row r="2964" spans="1:17" ht="38.25" x14ac:dyDescent="0.2">
      <c r="A2964" s="108" t="s">
        <v>3753</v>
      </c>
      <c r="B2964" s="109">
        <v>81148</v>
      </c>
      <c r="C2964" s="109">
        <v>17871</v>
      </c>
      <c r="D2964" s="110">
        <v>22</v>
      </c>
      <c r="E2964" s="110">
        <v>48</v>
      </c>
      <c r="F2964" s="109">
        <v>8207</v>
      </c>
      <c r="G2964" s="110">
        <v>10.1</v>
      </c>
      <c r="H2964" s="110">
        <v>47.8</v>
      </c>
      <c r="I2964" s="109">
        <v>16575</v>
      </c>
      <c r="J2964" s="110">
        <v>20.399999999999999</v>
      </c>
      <c r="K2964" s="110">
        <v>49.1</v>
      </c>
      <c r="L2964" s="109">
        <v>23323</v>
      </c>
      <c r="M2964" s="110">
        <v>28.7</v>
      </c>
      <c r="N2964" s="110">
        <v>50.1</v>
      </c>
      <c r="O2964" s="109">
        <v>15172</v>
      </c>
      <c r="P2964" s="110">
        <v>18.7</v>
      </c>
      <c r="Q2964" s="110">
        <v>51.4</v>
      </c>
    </row>
    <row r="2965" spans="1:17" ht="51" x14ac:dyDescent="0.2">
      <c r="A2965" s="108" t="s">
        <v>3754</v>
      </c>
      <c r="B2965" s="109">
        <v>73674</v>
      </c>
      <c r="C2965" s="109">
        <v>16259</v>
      </c>
      <c r="D2965" s="110">
        <v>22.1</v>
      </c>
      <c r="E2965" s="110">
        <v>48.1</v>
      </c>
      <c r="F2965" s="109">
        <v>6199</v>
      </c>
      <c r="G2965" s="110">
        <v>8.4</v>
      </c>
      <c r="H2965" s="110">
        <v>49.9</v>
      </c>
      <c r="I2965" s="109">
        <v>19740</v>
      </c>
      <c r="J2965" s="110">
        <v>26.8</v>
      </c>
      <c r="K2965" s="110">
        <v>50</v>
      </c>
      <c r="L2965" s="109">
        <v>19695</v>
      </c>
      <c r="M2965" s="110">
        <v>26.7</v>
      </c>
      <c r="N2965" s="110">
        <v>52</v>
      </c>
      <c r="O2965" s="109">
        <v>11781</v>
      </c>
      <c r="P2965" s="110">
        <v>16</v>
      </c>
      <c r="Q2965" s="110">
        <v>58.7</v>
      </c>
    </row>
    <row r="2966" spans="1:17" ht="51" x14ac:dyDescent="0.2">
      <c r="A2966" s="108" t="s">
        <v>3755</v>
      </c>
      <c r="B2966" s="109">
        <v>71890</v>
      </c>
      <c r="C2966" s="109">
        <v>15945</v>
      </c>
      <c r="D2966" s="110">
        <v>22.2</v>
      </c>
      <c r="E2966" s="110">
        <v>49.3</v>
      </c>
      <c r="F2966" s="109">
        <v>3896</v>
      </c>
      <c r="G2966" s="110">
        <v>5.4</v>
      </c>
      <c r="H2966" s="110">
        <v>50.6</v>
      </c>
      <c r="I2966" s="109">
        <v>15425</v>
      </c>
      <c r="J2966" s="110">
        <v>21.5</v>
      </c>
      <c r="K2966" s="110">
        <v>51.9</v>
      </c>
      <c r="L2966" s="109">
        <v>21995</v>
      </c>
      <c r="M2966" s="110">
        <v>30.6</v>
      </c>
      <c r="N2966" s="110">
        <v>53.4</v>
      </c>
      <c r="O2966" s="109">
        <v>14629</v>
      </c>
      <c r="P2966" s="110">
        <v>20.3</v>
      </c>
      <c r="Q2966" s="110">
        <v>59.2</v>
      </c>
    </row>
    <row r="2967" spans="1:17" ht="51" x14ac:dyDescent="0.2">
      <c r="A2967" s="108" t="s">
        <v>3756</v>
      </c>
      <c r="B2967" s="109">
        <v>78754</v>
      </c>
      <c r="C2967" s="109">
        <v>19850</v>
      </c>
      <c r="D2967" s="110">
        <v>25.2</v>
      </c>
      <c r="E2967" s="110">
        <v>48.7</v>
      </c>
      <c r="F2967" s="109">
        <v>4971</v>
      </c>
      <c r="G2967" s="110">
        <v>6.3</v>
      </c>
      <c r="H2967" s="110">
        <v>49.6</v>
      </c>
      <c r="I2967" s="109">
        <v>20796</v>
      </c>
      <c r="J2967" s="110">
        <v>26.4</v>
      </c>
      <c r="K2967" s="110">
        <v>51.9</v>
      </c>
      <c r="L2967" s="109">
        <v>24932</v>
      </c>
      <c r="M2967" s="110">
        <v>31.7</v>
      </c>
      <c r="N2967" s="110">
        <v>52.7</v>
      </c>
      <c r="O2967" s="109">
        <v>8205</v>
      </c>
      <c r="P2967" s="110">
        <v>10.4</v>
      </c>
      <c r="Q2967" s="110">
        <v>56.5</v>
      </c>
    </row>
    <row r="2968" spans="1:17" ht="51" x14ac:dyDescent="0.2">
      <c r="A2968" s="108" t="s">
        <v>3757</v>
      </c>
      <c r="B2968" s="109">
        <v>77726</v>
      </c>
      <c r="C2968" s="109">
        <v>17459</v>
      </c>
      <c r="D2968" s="110">
        <v>22.5</v>
      </c>
      <c r="E2968" s="110">
        <v>49.1</v>
      </c>
      <c r="F2968" s="109">
        <v>5162</v>
      </c>
      <c r="G2968" s="110">
        <v>6.6</v>
      </c>
      <c r="H2968" s="110">
        <v>51.9</v>
      </c>
      <c r="I2968" s="109">
        <v>20741</v>
      </c>
      <c r="J2968" s="110">
        <v>26.7</v>
      </c>
      <c r="K2968" s="110">
        <v>51.3</v>
      </c>
      <c r="L2968" s="109">
        <v>23899</v>
      </c>
      <c r="M2968" s="110">
        <v>30.7</v>
      </c>
      <c r="N2968" s="110">
        <v>52.5</v>
      </c>
      <c r="O2968" s="109">
        <v>10465</v>
      </c>
      <c r="P2968" s="110">
        <v>13.5</v>
      </c>
      <c r="Q2968" s="110">
        <v>56.6</v>
      </c>
    </row>
    <row r="2969" spans="1:17" ht="51" x14ac:dyDescent="0.2">
      <c r="A2969" s="108" t="s">
        <v>3758</v>
      </c>
      <c r="B2969" s="109">
        <v>75498</v>
      </c>
      <c r="C2969" s="109">
        <v>14705</v>
      </c>
      <c r="D2969" s="110">
        <v>19.5</v>
      </c>
      <c r="E2969" s="110">
        <v>48.9</v>
      </c>
      <c r="F2969" s="109">
        <v>5779</v>
      </c>
      <c r="G2969" s="110">
        <v>7.7</v>
      </c>
      <c r="H2969" s="110">
        <v>53.2</v>
      </c>
      <c r="I2969" s="109">
        <v>25527</v>
      </c>
      <c r="J2969" s="110">
        <v>33.799999999999997</v>
      </c>
      <c r="K2969" s="110">
        <v>49.9</v>
      </c>
      <c r="L2969" s="109">
        <v>18796</v>
      </c>
      <c r="M2969" s="110">
        <v>24.9</v>
      </c>
      <c r="N2969" s="110">
        <v>52.2</v>
      </c>
      <c r="O2969" s="109">
        <v>10691</v>
      </c>
      <c r="P2969" s="110">
        <v>14.2</v>
      </c>
      <c r="Q2969" s="110">
        <v>61.1</v>
      </c>
    </row>
    <row r="2970" spans="1:17" ht="51" x14ac:dyDescent="0.2">
      <c r="A2970" s="108" t="s">
        <v>3759</v>
      </c>
      <c r="B2970" s="109">
        <v>73414</v>
      </c>
      <c r="C2970" s="109">
        <v>15634</v>
      </c>
      <c r="D2970" s="110">
        <v>21.3</v>
      </c>
      <c r="E2970" s="110">
        <v>49.3</v>
      </c>
      <c r="F2970" s="109">
        <v>5405</v>
      </c>
      <c r="G2970" s="110">
        <v>7.4</v>
      </c>
      <c r="H2970" s="110">
        <v>50.9</v>
      </c>
      <c r="I2970" s="109">
        <v>21497</v>
      </c>
      <c r="J2970" s="110">
        <v>29.3</v>
      </c>
      <c r="K2970" s="110">
        <v>49.7</v>
      </c>
      <c r="L2970" s="109">
        <v>19541</v>
      </c>
      <c r="M2970" s="110">
        <v>26.6</v>
      </c>
      <c r="N2970" s="110">
        <v>52</v>
      </c>
      <c r="O2970" s="109">
        <v>11337</v>
      </c>
      <c r="P2970" s="110">
        <v>15.4</v>
      </c>
      <c r="Q2970" s="110">
        <v>60.7</v>
      </c>
    </row>
    <row r="2971" spans="1:17" ht="51" x14ac:dyDescent="0.2">
      <c r="A2971" s="108" t="s">
        <v>3760</v>
      </c>
      <c r="B2971" s="109">
        <v>75090</v>
      </c>
      <c r="C2971" s="109">
        <v>21388</v>
      </c>
      <c r="D2971" s="110">
        <v>28.5</v>
      </c>
      <c r="E2971" s="110">
        <v>49.2</v>
      </c>
      <c r="F2971" s="109">
        <v>8030</v>
      </c>
      <c r="G2971" s="110">
        <v>10.7</v>
      </c>
      <c r="H2971" s="110">
        <v>51</v>
      </c>
      <c r="I2971" s="109">
        <v>21601</v>
      </c>
      <c r="J2971" s="110">
        <v>28.8</v>
      </c>
      <c r="K2971" s="110">
        <v>50.4</v>
      </c>
      <c r="L2971" s="109">
        <v>17085</v>
      </c>
      <c r="M2971" s="110">
        <v>22.8</v>
      </c>
      <c r="N2971" s="110">
        <v>52.2</v>
      </c>
      <c r="O2971" s="109">
        <v>6986</v>
      </c>
      <c r="P2971" s="110">
        <v>9.3000000000000007</v>
      </c>
      <c r="Q2971" s="110">
        <v>58.1</v>
      </c>
    </row>
    <row r="2972" spans="1:17" ht="51" x14ac:dyDescent="0.2">
      <c r="A2972" s="108" t="s">
        <v>3761</v>
      </c>
      <c r="B2972" s="109">
        <v>80760</v>
      </c>
      <c r="C2972" s="109">
        <v>21754</v>
      </c>
      <c r="D2972" s="110">
        <v>26.9</v>
      </c>
      <c r="E2972" s="110">
        <v>48.9</v>
      </c>
      <c r="F2972" s="109">
        <v>6725</v>
      </c>
      <c r="G2972" s="110">
        <v>8.3000000000000007</v>
      </c>
      <c r="H2972" s="110">
        <v>47.6</v>
      </c>
      <c r="I2972" s="109">
        <v>22467</v>
      </c>
      <c r="J2972" s="110">
        <v>27.8</v>
      </c>
      <c r="K2972" s="110">
        <v>51.4</v>
      </c>
      <c r="L2972" s="109">
        <v>22532</v>
      </c>
      <c r="M2972" s="110">
        <v>27.9</v>
      </c>
      <c r="N2972" s="110">
        <v>51</v>
      </c>
      <c r="O2972" s="109">
        <v>7282</v>
      </c>
      <c r="P2972" s="110">
        <v>9</v>
      </c>
      <c r="Q2972" s="110">
        <v>56.9</v>
      </c>
    </row>
    <row r="2973" spans="1:17" ht="51" x14ac:dyDescent="0.2">
      <c r="A2973" s="108" t="s">
        <v>3762</v>
      </c>
      <c r="B2973" s="109">
        <v>86286</v>
      </c>
      <c r="C2973" s="109">
        <v>23034</v>
      </c>
      <c r="D2973" s="110">
        <v>26.7</v>
      </c>
      <c r="E2973" s="110">
        <v>48.8</v>
      </c>
      <c r="F2973" s="109">
        <v>7004</v>
      </c>
      <c r="G2973" s="110">
        <v>8.1</v>
      </c>
      <c r="H2973" s="110">
        <v>47.2</v>
      </c>
      <c r="I2973" s="109">
        <v>24388</v>
      </c>
      <c r="J2973" s="110">
        <v>28.3</v>
      </c>
      <c r="K2973" s="110">
        <v>48.8</v>
      </c>
      <c r="L2973" s="109">
        <v>24043</v>
      </c>
      <c r="M2973" s="110">
        <v>27.9</v>
      </c>
      <c r="N2973" s="110">
        <v>49.3</v>
      </c>
      <c r="O2973" s="109">
        <v>7817</v>
      </c>
      <c r="P2973" s="110">
        <v>9.1</v>
      </c>
      <c r="Q2973" s="110">
        <v>54.4</v>
      </c>
    </row>
    <row r="2974" spans="1:17" ht="51" x14ac:dyDescent="0.2">
      <c r="A2974" s="108" t="s">
        <v>3763</v>
      </c>
      <c r="B2974" s="109">
        <v>80494</v>
      </c>
      <c r="C2974" s="109">
        <v>21923</v>
      </c>
      <c r="D2974" s="110">
        <v>27.2</v>
      </c>
      <c r="E2974" s="110">
        <v>48.5</v>
      </c>
      <c r="F2974" s="109">
        <v>6465</v>
      </c>
      <c r="G2974" s="110">
        <v>8</v>
      </c>
      <c r="H2974" s="110">
        <v>47.7</v>
      </c>
      <c r="I2974" s="109">
        <v>20937</v>
      </c>
      <c r="J2974" s="110">
        <v>26</v>
      </c>
      <c r="K2974" s="110">
        <v>51</v>
      </c>
      <c r="L2974" s="109">
        <v>24012</v>
      </c>
      <c r="M2974" s="110">
        <v>29.8</v>
      </c>
      <c r="N2974" s="110">
        <v>50.5</v>
      </c>
      <c r="O2974" s="109">
        <v>7157</v>
      </c>
      <c r="P2974" s="110">
        <v>8.9</v>
      </c>
      <c r="Q2974" s="110">
        <v>54.4</v>
      </c>
    </row>
    <row r="2975" spans="1:17" ht="38.25" x14ac:dyDescent="0.2">
      <c r="A2975" s="108" t="s">
        <v>3764</v>
      </c>
      <c r="B2975" s="109">
        <v>71225</v>
      </c>
      <c r="C2975" s="109">
        <v>14560</v>
      </c>
      <c r="D2975" s="110">
        <v>20.399999999999999</v>
      </c>
      <c r="E2975" s="110">
        <v>48.6</v>
      </c>
      <c r="F2975" s="109">
        <v>5050</v>
      </c>
      <c r="G2975" s="110">
        <v>7.1</v>
      </c>
      <c r="H2975" s="110">
        <v>46.1</v>
      </c>
      <c r="I2975" s="109">
        <v>15444</v>
      </c>
      <c r="J2975" s="110">
        <v>21.7</v>
      </c>
      <c r="K2975" s="110">
        <v>48.4</v>
      </c>
      <c r="L2975" s="109">
        <v>23332</v>
      </c>
      <c r="M2975" s="110">
        <v>32.799999999999997</v>
      </c>
      <c r="N2975" s="110">
        <v>48.7</v>
      </c>
      <c r="O2975" s="109">
        <v>12839</v>
      </c>
      <c r="P2975" s="110">
        <v>18</v>
      </c>
      <c r="Q2975" s="110">
        <v>56.1</v>
      </c>
    </row>
    <row r="2976" spans="1:17" ht="51" x14ac:dyDescent="0.2">
      <c r="A2976" s="108" t="s">
        <v>3765</v>
      </c>
      <c r="B2976" s="109">
        <v>74595</v>
      </c>
      <c r="C2976" s="109">
        <v>15585</v>
      </c>
      <c r="D2976" s="110">
        <v>20.9</v>
      </c>
      <c r="E2976" s="110">
        <v>49.3</v>
      </c>
      <c r="F2976" s="109">
        <v>8310</v>
      </c>
      <c r="G2976" s="110">
        <v>11.1</v>
      </c>
      <c r="H2976" s="110">
        <v>51.9</v>
      </c>
      <c r="I2976" s="109">
        <v>19362</v>
      </c>
      <c r="J2976" s="110">
        <v>26</v>
      </c>
      <c r="K2976" s="110">
        <v>49.8</v>
      </c>
      <c r="L2976" s="109">
        <v>19435</v>
      </c>
      <c r="M2976" s="110">
        <v>26.1</v>
      </c>
      <c r="N2976" s="110">
        <v>51.6</v>
      </c>
      <c r="O2976" s="109">
        <v>11903</v>
      </c>
      <c r="P2976" s="110">
        <v>16</v>
      </c>
      <c r="Q2976" s="110">
        <v>58.4</v>
      </c>
    </row>
    <row r="2977" spans="1:17" ht="51" x14ac:dyDescent="0.2">
      <c r="A2977" s="108" t="s">
        <v>3766</v>
      </c>
      <c r="B2977" s="109">
        <v>84827</v>
      </c>
      <c r="C2977" s="109">
        <v>21491</v>
      </c>
      <c r="D2977" s="110">
        <v>25.3</v>
      </c>
      <c r="E2977" s="110">
        <v>49.1</v>
      </c>
      <c r="F2977" s="109">
        <v>6494</v>
      </c>
      <c r="G2977" s="110">
        <v>7.7</v>
      </c>
      <c r="H2977" s="110">
        <v>49.7</v>
      </c>
      <c r="I2977" s="109">
        <v>24968</v>
      </c>
      <c r="J2977" s="110">
        <v>29.4</v>
      </c>
      <c r="K2977" s="110">
        <v>50</v>
      </c>
      <c r="L2977" s="109">
        <v>22950</v>
      </c>
      <c r="M2977" s="110">
        <v>27.1</v>
      </c>
      <c r="N2977" s="110">
        <v>51.1</v>
      </c>
      <c r="O2977" s="109">
        <v>8924</v>
      </c>
      <c r="P2977" s="110">
        <v>10.5</v>
      </c>
      <c r="Q2977" s="110">
        <v>56.3</v>
      </c>
    </row>
    <row r="2978" spans="1:17" ht="51" x14ac:dyDescent="0.2">
      <c r="A2978" s="108" t="s">
        <v>3767</v>
      </c>
      <c r="B2978" s="109">
        <v>90197</v>
      </c>
      <c r="C2978" s="109">
        <v>23293</v>
      </c>
      <c r="D2978" s="110">
        <v>25.8</v>
      </c>
      <c r="E2978" s="110">
        <v>49</v>
      </c>
      <c r="F2978" s="109">
        <v>6055</v>
      </c>
      <c r="G2978" s="110">
        <v>6.7</v>
      </c>
      <c r="H2978" s="110">
        <v>46</v>
      </c>
      <c r="I2978" s="109">
        <v>22673</v>
      </c>
      <c r="J2978" s="110">
        <v>25.1</v>
      </c>
      <c r="K2978" s="110">
        <v>49.1</v>
      </c>
      <c r="L2978" s="109">
        <v>28321</v>
      </c>
      <c r="M2978" s="110">
        <v>31.4</v>
      </c>
      <c r="N2978" s="110">
        <v>49.7</v>
      </c>
      <c r="O2978" s="109">
        <v>9855</v>
      </c>
      <c r="P2978" s="110">
        <v>10.9</v>
      </c>
      <c r="Q2978" s="110">
        <v>53.5</v>
      </c>
    </row>
    <row r="2979" spans="1:17" ht="51" x14ac:dyDescent="0.2">
      <c r="A2979" s="108" t="s">
        <v>3768</v>
      </c>
      <c r="B2979" s="109">
        <v>73997</v>
      </c>
      <c r="C2979" s="109">
        <v>17492</v>
      </c>
      <c r="D2979" s="110">
        <v>23.6</v>
      </c>
      <c r="E2979" s="110">
        <v>48.6</v>
      </c>
      <c r="F2979" s="109">
        <v>5527</v>
      </c>
      <c r="G2979" s="110">
        <v>7.5</v>
      </c>
      <c r="H2979" s="110">
        <v>48.1</v>
      </c>
      <c r="I2979" s="109">
        <v>16663</v>
      </c>
      <c r="J2979" s="110">
        <v>22.5</v>
      </c>
      <c r="K2979" s="110">
        <v>51</v>
      </c>
      <c r="L2979" s="109">
        <v>24487</v>
      </c>
      <c r="M2979" s="110">
        <v>33.1</v>
      </c>
      <c r="N2979" s="110">
        <v>51.4</v>
      </c>
      <c r="O2979" s="109">
        <v>9828</v>
      </c>
      <c r="P2979" s="110">
        <v>13.3</v>
      </c>
      <c r="Q2979" s="110">
        <v>56.8</v>
      </c>
    </row>
    <row r="2980" spans="1:17" ht="51" x14ac:dyDescent="0.2">
      <c r="A2980" s="108" t="s">
        <v>3769</v>
      </c>
      <c r="B2980" s="109">
        <v>72142</v>
      </c>
      <c r="C2980" s="109">
        <v>14332</v>
      </c>
      <c r="D2980" s="110">
        <v>19.899999999999999</v>
      </c>
      <c r="E2980" s="110">
        <v>49.4</v>
      </c>
      <c r="F2980" s="109">
        <v>7009</v>
      </c>
      <c r="G2980" s="110">
        <v>9.6999999999999993</v>
      </c>
      <c r="H2980" s="110">
        <v>53.1</v>
      </c>
      <c r="I2980" s="109">
        <v>17548</v>
      </c>
      <c r="J2980" s="110">
        <v>24.3</v>
      </c>
      <c r="K2980" s="110">
        <v>50.2</v>
      </c>
      <c r="L2980" s="109">
        <v>20837</v>
      </c>
      <c r="M2980" s="110">
        <v>28.9</v>
      </c>
      <c r="N2980" s="110">
        <v>52.5</v>
      </c>
      <c r="O2980" s="109">
        <v>12416</v>
      </c>
      <c r="P2980" s="110">
        <v>17.2</v>
      </c>
      <c r="Q2980" s="110">
        <v>59.1</v>
      </c>
    </row>
    <row r="2981" spans="1:17" ht="51" x14ac:dyDescent="0.2">
      <c r="A2981" s="108" t="s">
        <v>3770</v>
      </c>
      <c r="B2981" s="109">
        <v>76856</v>
      </c>
      <c r="C2981" s="109">
        <v>17935</v>
      </c>
      <c r="D2981" s="110">
        <v>23.3</v>
      </c>
      <c r="E2981" s="110">
        <v>48.6</v>
      </c>
      <c r="F2981" s="109">
        <v>7140</v>
      </c>
      <c r="G2981" s="110">
        <v>9.3000000000000007</v>
      </c>
      <c r="H2981" s="110">
        <v>49.8</v>
      </c>
      <c r="I2981" s="109">
        <v>19566</v>
      </c>
      <c r="J2981" s="110">
        <v>25.5</v>
      </c>
      <c r="K2981" s="110">
        <v>51</v>
      </c>
      <c r="L2981" s="109">
        <v>21848</v>
      </c>
      <c r="M2981" s="110">
        <v>28.4</v>
      </c>
      <c r="N2981" s="110">
        <v>52.1</v>
      </c>
      <c r="O2981" s="109">
        <v>10367</v>
      </c>
      <c r="P2981" s="110">
        <v>13.5</v>
      </c>
      <c r="Q2981" s="110">
        <v>59.7</v>
      </c>
    </row>
    <row r="2982" spans="1:17" ht="51" x14ac:dyDescent="0.2">
      <c r="A2982" s="108" t="s">
        <v>3771</v>
      </c>
      <c r="B2982" s="109">
        <v>91226</v>
      </c>
      <c r="C2982" s="109">
        <v>25035</v>
      </c>
      <c r="D2982" s="110">
        <v>27.4</v>
      </c>
      <c r="E2982" s="110">
        <v>49.2</v>
      </c>
      <c r="F2982" s="109">
        <v>6082</v>
      </c>
      <c r="G2982" s="110">
        <v>6.7</v>
      </c>
      <c r="H2982" s="110">
        <v>47.3</v>
      </c>
      <c r="I2982" s="109">
        <v>25314</v>
      </c>
      <c r="J2982" s="110">
        <v>27.7</v>
      </c>
      <c r="K2982" s="110">
        <v>49.6</v>
      </c>
      <c r="L2982" s="109">
        <v>25849</v>
      </c>
      <c r="M2982" s="110">
        <v>28.3</v>
      </c>
      <c r="N2982" s="110">
        <v>50.6</v>
      </c>
      <c r="O2982" s="109">
        <v>8946</v>
      </c>
      <c r="P2982" s="110">
        <v>9.8000000000000007</v>
      </c>
      <c r="Q2982" s="110">
        <v>55.9</v>
      </c>
    </row>
    <row r="2983" spans="1:17" ht="51" x14ac:dyDescent="0.2">
      <c r="A2983" s="108" t="s">
        <v>3772</v>
      </c>
      <c r="B2983" s="109">
        <v>81647</v>
      </c>
      <c r="C2983" s="109">
        <v>21518</v>
      </c>
      <c r="D2983" s="110">
        <v>26.4</v>
      </c>
      <c r="E2983" s="110">
        <v>49.2</v>
      </c>
      <c r="F2983" s="109">
        <v>6408</v>
      </c>
      <c r="G2983" s="110">
        <v>7.8</v>
      </c>
      <c r="H2983" s="110">
        <v>46.4</v>
      </c>
      <c r="I2983" s="109">
        <v>22744</v>
      </c>
      <c r="J2983" s="110">
        <v>27.9</v>
      </c>
      <c r="K2983" s="110">
        <v>50.3</v>
      </c>
      <c r="L2983" s="109">
        <v>22239</v>
      </c>
      <c r="M2983" s="110">
        <v>27.2</v>
      </c>
      <c r="N2983" s="110">
        <v>50.1</v>
      </c>
      <c r="O2983" s="109">
        <v>8738</v>
      </c>
      <c r="P2983" s="110">
        <v>10.7</v>
      </c>
      <c r="Q2983" s="110">
        <v>56.1</v>
      </c>
    </row>
    <row r="2984" spans="1:17" ht="51" x14ac:dyDescent="0.2">
      <c r="A2984" s="108" t="s">
        <v>3773</v>
      </c>
      <c r="B2984" s="109">
        <v>70239</v>
      </c>
      <c r="C2984" s="109">
        <v>20391</v>
      </c>
      <c r="D2984" s="110">
        <v>29</v>
      </c>
      <c r="E2984" s="110">
        <v>49.3</v>
      </c>
      <c r="F2984" s="109">
        <v>7572</v>
      </c>
      <c r="G2984" s="110">
        <v>10.8</v>
      </c>
      <c r="H2984" s="110">
        <v>50</v>
      </c>
      <c r="I2984" s="109">
        <v>22531</v>
      </c>
      <c r="J2984" s="110">
        <v>32.1</v>
      </c>
      <c r="K2984" s="110">
        <v>49.6</v>
      </c>
      <c r="L2984" s="109">
        <v>15147</v>
      </c>
      <c r="M2984" s="110">
        <v>21.6</v>
      </c>
      <c r="N2984" s="110">
        <v>48.5</v>
      </c>
      <c r="O2984" s="109">
        <v>4598</v>
      </c>
      <c r="P2984" s="110">
        <v>6.5</v>
      </c>
      <c r="Q2984" s="110">
        <v>58.1</v>
      </c>
    </row>
    <row r="2985" spans="1:17" ht="51" x14ac:dyDescent="0.2">
      <c r="A2985" s="108" t="s">
        <v>3774</v>
      </c>
      <c r="B2985" s="109">
        <v>77878</v>
      </c>
      <c r="C2985" s="109">
        <v>10575</v>
      </c>
      <c r="D2985" s="110">
        <v>13.6</v>
      </c>
      <c r="E2985" s="110">
        <v>49.2</v>
      </c>
      <c r="F2985" s="109">
        <v>26241</v>
      </c>
      <c r="G2985" s="110">
        <v>33.700000000000003</v>
      </c>
      <c r="H2985" s="110">
        <v>49.3</v>
      </c>
      <c r="I2985" s="109">
        <v>22569</v>
      </c>
      <c r="J2985" s="110">
        <v>29</v>
      </c>
      <c r="K2985" s="110">
        <v>46.4</v>
      </c>
      <c r="L2985" s="109">
        <v>12905</v>
      </c>
      <c r="M2985" s="110">
        <v>16.600000000000001</v>
      </c>
      <c r="N2985" s="110">
        <v>49.2</v>
      </c>
      <c r="O2985" s="109">
        <v>5588</v>
      </c>
      <c r="P2985" s="110">
        <v>7.2</v>
      </c>
      <c r="Q2985" s="110">
        <v>57.6</v>
      </c>
    </row>
    <row r="2986" spans="1:17" ht="38.25" x14ac:dyDescent="0.2">
      <c r="A2986" s="108" t="s">
        <v>3775</v>
      </c>
      <c r="B2986" s="109">
        <v>76702</v>
      </c>
      <c r="C2986" s="109">
        <v>15155</v>
      </c>
      <c r="D2986" s="110">
        <v>19.8</v>
      </c>
      <c r="E2986" s="110">
        <v>48.5</v>
      </c>
      <c r="F2986" s="109">
        <v>7073</v>
      </c>
      <c r="G2986" s="110">
        <v>9.1999999999999993</v>
      </c>
      <c r="H2986" s="110">
        <v>48.7</v>
      </c>
      <c r="I2986" s="109">
        <v>16124</v>
      </c>
      <c r="J2986" s="110">
        <v>21</v>
      </c>
      <c r="K2986" s="110">
        <v>47.9</v>
      </c>
      <c r="L2986" s="109">
        <v>24136</v>
      </c>
      <c r="M2986" s="110">
        <v>31.5</v>
      </c>
      <c r="N2986" s="110">
        <v>48.6</v>
      </c>
      <c r="O2986" s="109">
        <v>14214</v>
      </c>
      <c r="P2986" s="110">
        <v>18.5</v>
      </c>
      <c r="Q2986" s="110">
        <v>54.4</v>
      </c>
    </row>
    <row r="2987" spans="1:17" ht="51" x14ac:dyDescent="0.2">
      <c r="A2987" s="108" t="s">
        <v>3776</v>
      </c>
      <c r="B2987" s="109">
        <v>73906</v>
      </c>
      <c r="C2987" s="109">
        <v>10205</v>
      </c>
      <c r="D2987" s="110">
        <v>13.8</v>
      </c>
      <c r="E2987" s="110">
        <v>49.1</v>
      </c>
      <c r="F2987" s="109">
        <v>8483</v>
      </c>
      <c r="G2987" s="110">
        <v>11.5</v>
      </c>
      <c r="H2987" s="110">
        <v>55.2</v>
      </c>
      <c r="I2987" s="109">
        <v>29070</v>
      </c>
      <c r="J2987" s="110">
        <v>39.299999999999997</v>
      </c>
      <c r="K2987" s="110">
        <v>48</v>
      </c>
      <c r="L2987" s="109">
        <v>18480</v>
      </c>
      <c r="M2987" s="110">
        <v>25</v>
      </c>
      <c r="N2987" s="110">
        <v>47.3</v>
      </c>
      <c r="O2987" s="109">
        <v>7668</v>
      </c>
      <c r="P2987" s="110">
        <v>10.4</v>
      </c>
      <c r="Q2987" s="110">
        <v>58.7</v>
      </c>
    </row>
    <row r="2988" spans="1:17" ht="51" x14ac:dyDescent="0.2">
      <c r="A2988" s="108" t="s">
        <v>3777</v>
      </c>
      <c r="B2988" s="109">
        <v>71414</v>
      </c>
      <c r="C2988" s="109">
        <v>17021</v>
      </c>
      <c r="D2988" s="110">
        <v>23.8</v>
      </c>
      <c r="E2988" s="110">
        <v>49.7</v>
      </c>
      <c r="F2988" s="109">
        <v>9735</v>
      </c>
      <c r="G2988" s="110">
        <v>13.6</v>
      </c>
      <c r="H2988" s="110">
        <v>50.9</v>
      </c>
      <c r="I2988" s="109">
        <v>28166</v>
      </c>
      <c r="J2988" s="110">
        <v>39.4</v>
      </c>
      <c r="K2988" s="110">
        <v>46.2</v>
      </c>
      <c r="L2988" s="109">
        <v>12729</v>
      </c>
      <c r="M2988" s="110">
        <v>17.8</v>
      </c>
      <c r="N2988" s="110">
        <v>44.5</v>
      </c>
      <c r="O2988" s="109">
        <v>3763</v>
      </c>
      <c r="P2988" s="110">
        <v>5.3</v>
      </c>
      <c r="Q2988" s="110">
        <v>53.3</v>
      </c>
    </row>
    <row r="2989" spans="1:17" ht="51" x14ac:dyDescent="0.2">
      <c r="A2989" s="108" t="s">
        <v>3778</v>
      </c>
      <c r="B2989" s="109">
        <v>73059</v>
      </c>
      <c r="C2989" s="109">
        <v>15162</v>
      </c>
      <c r="D2989" s="110">
        <v>20.8</v>
      </c>
      <c r="E2989" s="110">
        <v>49.3</v>
      </c>
      <c r="F2989" s="109">
        <v>5000</v>
      </c>
      <c r="G2989" s="110">
        <v>6.8</v>
      </c>
      <c r="H2989" s="110">
        <v>49.5</v>
      </c>
      <c r="I2989" s="109">
        <v>25597</v>
      </c>
      <c r="J2989" s="110">
        <v>35</v>
      </c>
      <c r="K2989" s="110">
        <v>50.7</v>
      </c>
      <c r="L2989" s="109">
        <v>20257</v>
      </c>
      <c r="M2989" s="110">
        <v>27.7</v>
      </c>
      <c r="N2989" s="110">
        <v>51.7</v>
      </c>
      <c r="O2989" s="109">
        <v>7043</v>
      </c>
      <c r="P2989" s="110">
        <v>9.6</v>
      </c>
      <c r="Q2989" s="110">
        <v>58.3</v>
      </c>
    </row>
    <row r="2990" spans="1:17" ht="51" x14ac:dyDescent="0.2">
      <c r="A2990" s="108" t="s">
        <v>3779</v>
      </c>
      <c r="B2990" s="109">
        <v>74746</v>
      </c>
      <c r="C2990" s="109">
        <v>16489</v>
      </c>
      <c r="D2990" s="110">
        <v>22.1</v>
      </c>
      <c r="E2990" s="110">
        <v>48.3</v>
      </c>
      <c r="F2990" s="109">
        <v>5915</v>
      </c>
      <c r="G2990" s="110">
        <v>7.9</v>
      </c>
      <c r="H2990" s="110">
        <v>49.7</v>
      </c>
      <c r="I2990" s="109">
        <v>23044</v>
      </c>
      <c r="J2990" s="110">
        <v>30.8</v>
      </c>
      <c r="K2990" s="110">
        <v>48.8</v>
      </c>
      <c r="L2990" s="109">
        <v>18989</v>
      </c>
      <c r="M2990" s="110">
        <v>25.4</v>
      </c>
      <c r="N2990" s="110">
        <v>51.3</v>
      </c>
      <c r="O2990" s="109">
        <v>10309</v>
      </c>
      <c r="P2990" s="110">
        <v>13.8</v>
      </c>
      <c r="Q2990" s="110">
        <v>60.1</v>
      </c>
    </row>
    <row r="2991" spans="1:17" ht="51" x14ac:dyDescent="0.2">
      <c r="A2991" s="108" t="s">
        <v>3780</v>
      </c>
      <c r="B2991" s="109">
        <v>72961</v>
      </c>
      <c r="C2991" s="109">
        <v>12981</v>
      </c>
      <c r="D2991" s="110">
        <v>17.8</v>
      </c>
      <c r="E2991" s="110">
        <v>49.4</v>
      </c>
      <c r="F2991" s="109">
        <v>13107</v>
      </c>
      <c r="G2991" s="110">
        <v>18</v>
      </c>
      <c r="H2991" s="110">
        <v>53.6</v>
      </c>
      <c r="I2991" s="109">
        <v>20464</v>
      </c>
      <c r="J2991" s="110">
        <v>28</v>
      </c>
      <c r="K2991" s="110">
        <v>50.7</v>
      </c>
      <c r="L2991" s="109">
        <v>18474</v>
      </c>
      <c r="M2991" s="110">
        <v>25.3</v>
      </c>
      <c r="N2991" s="110">
        <v>52.6</v>
      </c>
      <c r="O2991" s="109">
        <v>7935</v>
      </c>
      <c r="P2991" s="110">
        <v>10.9</v>
      </c>
      <c r="Q2991" s="110">
        <v>59.8</v>
      </c>
    </row>
    <row r="2992" spans="1:17" ht="51" x14ac:dyDescent="0.2">
      <c r="A2992" s="108" t="s">
        <v>3781</v>
      </c>
      <c r="B2992" s="109">
        <v>71501</v>
      </c>
      <c r="C2992" s="109">
        <v>18856</v>
      </c>
      <c r="D2992" s="110">
        <v>26.4</v>
      </c>
      <c r="E2992" s="110">
        <v>48.9</v>
      </c>
      <c r="F2992" s="109">
        <v>8238</v>
      </c>
      <c r="G2992" s="110">
        <v>11.5</v>
      </c>
      <c r="H2992" s="110">
        <v>48.8</v>
      </c>
      <c r="I2992" s="109">
        <v>21818</v>
      </c>
      <c r="J2992" s="110">
        <v>30.5</v>
      </c>
      <c r="K2992" s="110">
        <v>49.9</v>
      </c>
      <c r="L2992" s="109">
        <v>16227</v>
      </c>
      <c r="M2992" s="110">
        <v>22.7</v>
      </c>
      <c r="N2992" s="110">
        <v>50.1</v>
      </c>
      <c r="O2992" s="109">
        <v>6362</v>
      </c>
      <c r="P2992" s="110">
        <v>8.9</v>
      </c>
      <c r="Q2992" s="110">
        <v>59.1</v>
      </c>
    </row>
    <row r="2993" spans="1:17" ht="51" x14ac:dyDescent="0.2">
      <c r="A2993" s="108" t="s">
        <v>3782</v>
      </c>
      <c r="B2993" s="109">
        <v>73333</v>
      </c>
      <c r="C2993" s="109">
        <v>18611</v>
      </c>
      <c r="D2993" s="110">
        <v>25.4</v>
      </c>
      <c r="E2993" s="110">
        <v>48.4</v>
      </c>
      <c r="F2993" s="109">
        <v>10844</v>
      </c>
      <c r="G2993" s="110">
        <v>14.8</v>
      </c>
      <c r="H2993" s="110">
        <v>51.5</v>
      </c>
      <c r="I2993" s="109">
        <v>22369</v>
      </c>
      <c r="J2993" s="110">
        <v>30.5</v>
      </c>
      <c r="K2993" s="110">
        <v>50.7</v>
      </c>
      <c r="L2993" s="109">
        <v>15731</v>
      </c>
      <c r="M2993" s="110">
        <v>21.5</v>
      </c>
      <c r="N2993" s="110">
        <v>51</v>
      </c>
      <c r="O2993" s="109">
        <v>5778</v>
      </c>
      <c r="P2993" s="110">
        <v>7.9</v>
      </c>
      <c r="Q2993" s="110">
        <v>60</v>
      </c>
    </row>
    <row r="2994" spans="1:17" ht="51" x14ac:dyDescent="0.2">
      <c r="A2994" s="108" t="s">
        <v>3783</v>
      </c>
      <c r="B2994" s="109">
        <v>72594</v>
      </c>
      <c r="C2994" s="109">
        <v>22191</v>
      </c>
      <c r="D2994" s="110">
        <v>30.6</v>
      </c>
      <c r="E2994" s="110">
        <v>48.5</v>
      </c>
      <c r="F2994" s="109">
        <v>8014</v>
      </c>
      <c r="G2994" s="110">
        <v>11</v>
      </c>
      <c r="H2994" s="110">
        <v>50.2</v>
      </c>
      <c r="I2994" s="109">
        <v>21164</v>
      </c>
      <c r="J2994" s="110">
        <v>29.2</v>
      </c>
      <c r="K2994" s="110">
        <v>50.2</v>
      </c>
      <c r="L2994" s="109">
        <v>15058</v>
      </c>
      <c r="M2994" s="110">
        <v>20.7</v>
      </c>
      <c r="N2994" s="110">
        <v>51.6</v>
      </c>
      <c r="O2994" s="109">
        <v>6167</v>
      </c>
      <c r="P2994" s="110">
        <v>8.5</v>
      </c>
      <c r="Q2994" s="110">
        <v>59.3</v>
      </c>
    </row>
    <row r="2995" spans="1:17" ht="38.25" x14ac:dyDescent="0.2">
      <c r="A2995" s="108" t="s">
        <v>3784</v>
      </c>
      <c r="B2995" s="109">
        <v>72235</v>
      </c>
      <c r="C2995" s="109">
        <v>13755</v>
      </c>
      <c r="D2995" s="110">
        <v>19</v>
      </c>
      <c r="E2995" s="110">
        <v>49.5</v>
      </c>
      <c r="F2995" s="109">
        <v>14091</v>
      </c>
      <c r="G2995" s="110">
        <v>19.5</v>
      </c>
      <c r="H2995" s="110">
        <v>47.5</v>
      </c>
      <c r="I2995" s="109">
        <v>17547</v>
      </c>
      <c r="J2995" s="110">
        <v>24.3</v>
      </c>
      <c r="K2995" s="110">
        <v>48.8</v>
      </c>
      <c r="L2995" s="109">
        <v>18048</v>
      </c>
      <c r="M2995" s="110">
        <v>25</v>
      </c>
      <c r="N2995" s="110">
        <v>51.1</v>
      </c>
      <c r="O2995" s="109">
        <v>8794</v>
      </c>
      <c r="P2995" s="110">
        <v>12.2</v>
      </c>
      <c r="Q2995" s="110">
        <v>59.1</v>
      </c>
    </row>
    <row r="2996" spans="1:17" ht="38.25" x14ac:dyDescent="0.2">
      <c r="A2996" s="108" t="s">
        <v>3785</v>
      </c>
      <c r="B2996" s="109">
        <v>81987</v>
      </c>
      <c r="C2996" s="109">
        <v>19120</v>
      </c>
      <c r="D2996" s="110">
        <v>23.3</v>
      </c>
      <c r="E2996" s="110">
        <v>48.4</v>
      </c>
      <c r="F2996" s="109">
        <v>5887</v>
      </c>
      <c r="G2996" s="110">
        <v>7.2</v>
      </c>
      <c r="H2996" s="110">
        <v>43.9</v>
      </c>
      <c r="I2996" s="109">
        <v>20356</v>
      </c>
      <c r="J2996" s="110">
        <v>24.8</v>
      </c>
      <c r="K2996" s="110">
        <v>44.6</v>
      </c>
      <c r="L2996" s="109">
        <v>23768</v>
      </c>
      <c r="M2996" s="110">
        <v>29</v>
      </c>
      <c r="N2996" s="110">
        <v>47.3</v>
      </c>
      <c r="O2996" s="109">
        <v>12856</v>
      </c>
      <c r="P2996" s="110">
        <v>15.7</v>
      </c>
      <c r="Q2996" s="110">
        <v>54.1</v>
      </c>
    </row>
    <row r="2997" spans="1:17" ht="38.25" x14ac:dyDescent="0.2">
      <c r="A2997" s="108" t="s">
        <v>3786</v>
      </c>
      <c r="B2997" s="109">
        <v>81765</v>
      </c>
      <c r="C2997" s="109">
        <v>18781</v>
      </c>
      <c r="D2997" s="110">
        <v>23</v>
      </c>
      <c r="E2997" s="110">
        <v>48.2</v>
      </c>
      <c r="F2997" s="109">
        <v>11923</v>
      </c>
      <c r="G2997" s="110">
        <v>14.6</v>
      </c>
      <c r="H2997" s="110">
        <v>51.6</v>
      </c>
      <c r="I2997" s="109">
        <v>19098</v>
      </c>
      <c r="J2997" s="110">
        <v>23.4</v>
      </c>
      <c r="K2997" s="110">
        <v>49</v>
      </c>
      <c r="L2997" s="109">
        <v>20108</v>
      </c>
      <c r="M2997" s="110">
        <v>24.6</v>
      </c>
      <c r="N2997" s="110">
        <v>50.1</v>
      </c>
      <c r="O2997" s="109">
        <v>11855</v>
      </c>
      <c r="P2997" s="110">
        <v>14.5</v>
      </c>
      <c r="Q2997" s="110">
        <v>57</v>
      </c>
    </row>
    <row r="2999" spans="1:17" ht="123.75" x14ac:dyDescent="0.2">
      <c r="A2999" s="111" t="s">
        <v>973</v>
      </c>
    </row>
    <row r="3000" spans="1:17" ht="168.75" x14ac:dyDescent="0.2">
      <c r="A3000" s="111" t="s">
        <v>974</v>
      </c>
    </row>
    <row r="3005" spans="1:17" ht="76.5" x14ac:dyDescent="0.2">
      <c r="A3005" s="104" t="s">
        <v>872</v>
      </c>
    </row>
    <row r="3007" spans="1:17" x14ac:dyDescent="0.2">
      <c r="A3007" s="87" t="s">
        <v>3787</v>
      </c>
    </row>
    <row r="3008" spans="1:17" x14ac:dyDescent="0.2">
      <c r="A3008" s="105"/>
    </row>
    <row r="3009" spans="1:17" ht="12.95" customHeight="1" x14ac:dyDescent="0.2">
      <c r="A3009" s="244"/>
      <c r="B3009" s="245"/>
      <c r="C3009" s="244" t="s">
        <v>874</v>
      </c>
      <c r="D3009" s="246"/>
      <c r="E3009" s="245"/>
      <c r="F3009" s="244" t="s">
        <v>875</v>
      </c>
      <c r="G3009" s="246"/>
      <c r="H3009" s="245"/>
      <c r="I3009" s="244" t="s">
        <v>876</v>
      </c>
      <c r="J3009" s="246"/>
      <c r="K3009" s="245"/>
      <c r="L3009" s="244" t="s">
        <v>877</v>
      </c>
      <c r="M3009" s="246"/>
      <c r="N3009" s="245"/>
      <c r="O3009" s="244" t="s">
        <v>878</v>
      </c>
      <c r="P3009" s="246"/>
      <c r="Q3009" s="245"/>
    </row>
    <row r="3010" spans="1:17" ht="25.5" x14ac:dyDescent="0.2">
      <c r="A3010" s="106" t="s">
        <v>880</v>
      </c>
      <c r="B3010" s="106" t="s">
        <v>881</v>
      </c>
      <c r="C3010" s="247" t="s">
        <v>882</v>
      </c>
      <c r="D3010" s="247" t="s">
        <v>883</v>
      </c>
      <c r="E3010" s="106" t="s">
        <v>883</v>
      </c>
      <c r="F3010" s="247" t="s">
        <v>882</v>
      </c>
      <c r="G3010" s="247" t="s">
        <v>883</v>
      </c>
      <c r="H3010" s="106" t="s">
        <v>883</v>
      </c>
      <c r="I3010" s="247" t="s">
        <v>882</v>
      </c>
      <c r="J3010" s="247" t="s">
        <v>883</v>
      </c>
      <c r="K3010" s="106" t="s">
        <v>883</v>
      </c>
      <c r="L3010" s="247" t="s">
        <v>882</v>
      </c>
      <c r="M3010" s="247" t="s">
        <v>883</v>
      </c>
      <c r="N3010" s="106" t="s">
        <v>883</v>
      </c>
      <c r="O3010" s="247" t="s">
        <v>882</v>
      </c>
      <c r="P3010" s="247" t="s">
        <v>883</v>
      </c>
      <c r="Q3010" s="106" t="s">
        <v>883</v>
      </c>
    </row>
    <row r="3011" spans="1:17" x14ac:dyDescent="0.2">
      <c r="A3011" s="107" t="s">
        <v>884</v>
      </c>
      <c r="B3011" s="107" t="s">
        <v>885</v>
      </c>
      <c r="C3011" s="248"/>
      <c r="D3011" s="248"/>
      <c r="E3011" s="107" t="s">
        <v>84</v>
      </c>
      <c r="F3011" s="248"/>
      <c r="G3011" s="248"/>
      <c r="H3011" s="107" t="s">
        <v>84</v>
      </c>
      <c r="I3011" s="248"/>
      <c r="J3011" s="248"/>
      <c r="K3011" s="107" t="s">
        <v>84</v>
      </c>
      <c r="L3011" s="248"/>
      <c r="M3011" s="248"/>
      <c r="N3011" s="107" t="s">
        <v>84</v>
      </c>
      <c r="O3011" s="248"/>
      <c r="P3011" s="248"/>
      <c r="Q3011" s="107" t="s">
        <v>84</v>
      </c>
    </row>
    <row r="3012" spans="1:17" ht="51" x14ac:dyDescent="0.2">
      <c r="A3012" s="108" t="s">
        <v>3788</v>
      </c>
      <c r="B3012" s="109">
        <v>35993</v>
      </c>
      <c r="C3012" s="109">
        <v>7579</v>
      </c>
      <c r="D3012" s="110">
        <v>21.1</v>
      </c>
      <c r="E3012" s="110">
        <v>48.7</v>
      </c>
      <c r="F3012" s="109">
        <v>2362</v>
      </c>
      <c r="G3012" s="110">
        <v>6.6</v>
      </c>
      <c r="H3012" s="110">
        <v>47</v>
      </c>
      <c r="I3012" s="109">
        <v>7140</v>
      </c>
      <c r="J3012" s="110">
        <v>19.8</v>
      </c>
      <c r="K3012" s="110">
        <v>49.4</v>
      </c>
      <c r="L3012" s="109">
        <v>11196</v>
      </c>
      <c r="M3012" s="110">
        <v>31.1</v>
      </c>
      <c r="N3012" s="110">
        <v>49.3</v>
      </c>
      <c r="O3012" s="109">
        <v>7716</v>
      </c>
      <c r="P3012" s="110">
        <v>21.4</v>
      </c>
      <c r="Q3012" s="110">
        <v>54.8</v>
      </c>
    </row>
    <row r="3013" spans="1:17" ht="51" x14ac:dyDescent="0.2">
      <c r="A3013" s="108" t="s">
        <v>3789</v>
      </c>
      <c r="B3013" s="109">
        <v>37598</v>
      </c>
      <c r="C3013" s="109">
        <v>8998</v>
      </c>
      <c r="D3013" s="110">
        <v>23.9</v>
      </c>
      <c r="E3013" s="110">
        <v>48.7</v>
      </c>
      <c r="F3013" s="109">
        <v>2560</v>
      </c>
      <c r="G3013" s="110">
        <v>6.8</v>
      </c>
      <c r="H3013" s="110">
        <v>44.6</v>
      </c>
      <c r="I3013" s="109">
        <v>7621</v>
      </c>
      <c r="J3013" s="110">
        <v>20.3</v>
      </c>
      <c r="K3013" s="110">
        <v>48.4</v>
      </c>
      <c r="L3013" s="109">
        <v>10850</v>
      </c>
      <c r="M3013" s="110">
        <v>28.9</v>
      </c>
      <c r="N3013" s="110">
        <v>49</v>
      </c>
      <c r="O3013" s="109">
        <v>7569</v>
      </c>
      <c r="P3013" s="110">
        <v>20.100000000000001</v>
      </c>
      <c r="Q3013" s="110">
        <v>55</v>
      </c>
    </row>
    <row r="3014" spans="1:17" ht="51" x14ac:dyDescent="0.2">
      <c r="A3014" s="108" t="s">
        <v>3790</v>
      </c>
      <c r="B3014" s="109">
        <v>37492</v>
      </c>
      <c r="C3014" s="109">
        <v>7794</v>
      </c>
      <c r="D3014" s="110">
        <v>20.8</v>
      </c>
      <c r="E3014" s="110">
        <v>48.7</v>
      </c>
      <c r="F3014" s="109">
        <v>4379</v>
      </c>
      <c r="G3014" s="110">
        <v>11.7</v>
      </c>
      <c r="H3014" s="110">
        <v>47.7</v>
      </c>
      <c r="I3014" s="109">
        <v>8043</v>
      </c>
      <c r="J3014" s="110">
        <v>21.5</v>
      </c>
      <c r="K3014" s="110">
        <v>48.2</v>
      </c>
      <c r="L3014" s="109">
        <v>9948</v>
      </c>
      <c r="M3014" s="110">
        <v>26.5</v>
      </c>
      <c r="N3014" s="110">
        <v>50.1</v>
      </c>
      <c r="O3014" s="109">
        <v>7328</v>
      </c>
      <c r="P3014" s="110">
        <v>19.5</v>
      </c>
      <c r="Q3014" s="110">
        <v>56.2</v>
      </c>
    </row>
    <row r="3015" spans="1:17" ht="51" x14ac:dyDescent="0.2">
      <c r="A3015" s="108" t="s">
        <v>3791</v>
      </c>
      <c r="B3015" s="109">
        <v>39156</v>
      </c>
      <c r="C3015" s="109">
        <v>9616</v>
      </c>
      <c r="D3015" s="110">
        <v>24.6</v>
      </c>
      <c r="E3015" s="110">
        <v>48.1</v>
      </c>
      <c r="F3015" s="109">
        <v>2648</v>
      </c>
      <c r="G3015" s="110">
        <v>6.8</v>
      </c>
      <c r="H3015" s="110">
        <v>44.8</v>
      </c>
      <c r="I3015" s="109">
        <v>8372</v>
      </c>
      <c r="J3015" s="110">
        <v>21.4</v>
      </c>
      <c r="K3015" s="110">
        <v>48.8</v>
      </c>
      <c r="L3015" s="109">
        <v>11521</v>
      </c>
      <c r="M3015" s="110">
        <v>29.4</v>
      </c>
      <c r="N3015" s="110">
        <v>48.8</v>
      </c>
      <c r="O3015" s="109">
        <v>6999</v>
      </c>
      <c r="P3015" s="110">
        <v>17.899999999999999</v>
      </c>
      <c r="Q3015" s="110">
        <v>52.6</v>
      </c>
    </row>
    <row r="3016" spans="1:17" ht="51" x14ac:dyDescent="0.2">
      <c r="A3016" s="108" t="s">
        <v>3792</v>
      </c>
      <c r="B3016" s="109">
        <v>40691</v>
      </c>
      <c r="C3016" s="109">
        <v>9852</v>
      </c>
      <c r="D3016" s="110">
        <v>24.2</v>
      </c>
      <c r="E3016" s="110">
        <v>49.1</v>
      </c>
      <c r="F3016" s="109">
        <v>3572</v>
      </c>
      <c r="G3016" s="110">
        <v>8.8000000000000007</v>
      </c>
      <c r="H3016" s="110">
        <v>49.5</v>
      </c>
      <c r="I3016" s="109">
        <v>9830</v>
      </c>
      <c r="J3016" s="110">
        <v>24.2</v>
      </c>
      <c r="K3016" s="110">
        <v>49.1</v>
      </c>
      <c r="L3016" s="109">
        <v>10839</v>
      </c>
      <c r="M3016" s="110">
        <v>26.6</v>
      </c>
      <c r="N3016" s="110">
        <v>50.8</v>
      </c>
      <c r="O3016" s="109">
        <v>6598</v>
      </c>
      <c r="P3016" s="110">
        <v>16.2</v>
      </c>
      <c r="Q3016" s="110">
        <v>56.9</v>
      </c>
    </row>
    <row r="3017" spans="1:17" ht="51" x14ac:dyDescent="0.2">
      <c r="A3017" s="108" t="s">
        <v>3793</v>
      </c>
      <c r="B3017" s="109">
        <v>38869</v>
      </c>
      <c r="C3017" s="109">
        <v>9153</v>
      </c>
      <c r="D3017" s="110">
        <v>23.5</v>
      </c>
      <c r="E3017" s="110">
        <v>48.5</v>
      </c>
      <c r="F3017" s="109">
        <v>2794</v>
      </c>
      <c r="G3017" s="110">
        <v>7.2</v>
      </c>
      <c r="H3017" s="110">
        <v>48.1</v>
      </c>
      <c r="I3017" s="109">
        <v>8773</v>
      </c>
      <c r="J3017" s="110">
        <v>22.6</v>
      </c>
      <c r="K3017" s="110">
        <v>48</v>
      </c>
      <c r="L3017" s="109">
        <v>11372</v>
      </c>
      <c r="M3017" s="110">
        <v>29.3</v>
      </c>
      <c r="N3017" s="110">
        <v>48.6</v>
      </c>
      <c r="O3017" s="109">
        <v>6777</v>
      </c>
      <c r="P3017" s="110">
        <v>17.399999999999999</v>
      </c>
      <c r="Q3017" s="110">
        <v>54.6</v>
      </c>
    </row>
    <row r="3018" spans="1:17" ht="51" x14ac:dyDescent="0.2">
      <c r="A3018" s="108" t="s">
        <v>3794</v>
      </c>
      <c r="B3018" s="109">
        <v>38763</v>
      </c>
      <c r="C3018" s="109">
        <v>9434</v>
      </c>
      <c r="D3018" s="110">
        <v>24.3</v>
      </c>
      <c r="E3018" s="110">
        <v>48.2</v>
      </c>
      <c r="F3018" s="109">
        <v>2686</v>
      </c>
      <c r="G3018" s="110">
        <v>6.9</v>
      </c>
      <c r="H3018" s="110">
        <v>47.7</v>
      </c>
      <c r="I3018" s="109">
        <v>8902</v>
      </c>
      <c r="J3018" s="110">
        <v>23</v>
      </c>
      <c r="K3018" s="110">
        <v>48</v>
      </c>
      <c r="L3018" s="109">
        <v>10540</v>
      </c>
      <c r="M3018" s="110">
        <v>27.2</v>
      </c>
      <c r="N3018" s="110">
        <v>48.7</v>
      </c>
      <c r="O3018" s="109">
        <v>7201</v>
      </c>
      <c r="P3018" s="110">
        <v>18.600000000000001</v>
      </c>
      <c r="Q3018" s="110">
        <v>54.7</v>
      </c>
    </row>
    <row r="3019" spans="1:17" ht="51" x14ac:dyDescent="0.2">
      <c r="A3019" s="108" t="s">
        <v>3795</v>
      </c>
      <c r="B3019" s="109">
        <v>37827</v>
      </c>
      <c r="C3019" s="109">
        <v>9255</v>
      </c>
      <c r="D3019" s="110">
        <v>24.5</v>
      </c>
      <c r="E3019" s="110">
        <v>48.4</v>
      </c>
      <c r="F3019" s="109">
        <v>3747</v>
      </c>
      <c r="G3019" s="110">
        <v>9.9</v>
      </c>
      <c r="H3019" s="110">
        <v>46.9</v>
      </c>
      <c r="I3019" s="109">
        <v>8623</v>
      </c>
      <c r="J3019" s="110">
        <v>22.8</v>
      </c>
      <c r="K3019" s="110">
        <v>48.9</v>
      </c>
      <c r="L3019" s="109">
        <v>10170</v>
      </c>
      <c r="M3019" s="110">
        <v>26.9</v>
      </c>
      <c r="N3019" s="110">
        <v>50.7</v>
      </c>
      <c r="O3019" s="109">
        <v>6032</v>
      </c>
      <c r="P3019" s="110">
        <v>15.9</v>
      </c>
      <c r="Q3019" s="110">
        <v>57</v>
      </c>
    </row>
    <row r="3020" spans="1:17" ht="51" x14ac:dyDescent="0.2">
      <c r="A3020" s="108" t="s">
        <v>3796</v>
      </c>
      <c r="B3020" s="109">
        <v>46214</v>
      </c>
      <c r="C3020" s="109">
        <v>12587</v>
      </c>
      <c r="D3020" s="110">
        <v>27.2</v>
      </c>
      <c r="E3020" s="110">
        <v>49.1</v>
      </c>
      <c r="F3020" s="109">
        <v>3620</v>
      </c>
      <c r="G3020" s="110">
        <v>7.8</v>
      </c>
      <c r="H3020" s="110">
        <v>51.2</v>
      </c>
      <c r="I3020" s="109">
        <v>13397</v>
      </c>
      <c r="J3020" s="110">
        <v>29</v>
      </c>
      <c r="K3020" s="110">
        <v>49.8</v>
      </c>
      <c r="L3020" s="109">
        <v>11719</v>
      </c>
      <c r="M3020" s="110">
        <v>25.4</v>
      </c>
      <c r="N3020" s="110">
        <v>49.7</v>
      </c>
      <c r="O3020" s="109">
        <v>4891</v>
      </c>
      <c r="P3020" s="110">
        <v>10.6</v>
      </c>
      <c r="Q3020" s="110">
        <v>57.7</v>
      </c>
    </row>
    <row r="3021" spans="1:17" ht="51" x14ac:dyDescent="0.2">
      <c r="A3021" s="108" t="s">
        <v>3797</v>
      </c>
      <c r="B3021" s="109">
        <v>40101</v>
      </c>
      <c r="C3021" s="109">
        <v>9128</v>
      </c>
      <c r="D3021" s="110">
        <v>22.8</v>
      </c>
      <c r="E3021" s="110">
        <v>48.9</v>
      </c>
      <c r="F3021" s="109">
        <v>5997</v>
      </c>
      <c r="G3021" s="110">
        <v>15</v>
      </c>
      <c r="H3021" s="110">
        <v>48.7</v>
      </c>
      <c r="I3021" s="109">
        <v>8896</v>
      </c>
      <c r="J3021" s="110">
        <v>22.2</v>
      </c>
      <c r="K3021" s="110">
        <v>49.6</v>
      </c>
      <c r="L3021" s="109">
        <v>10634</v>
      </c>
      <c r="M3021" s="110">
        <v>26.5</v>
      </c>
      <c r="N3021" s="110">
        <v>48.4</v>
      </c>
      <c r="O3021" s="109">
        <v>5446</v>
      </c>
      <c r="P3021" s="110">
        <v>13.6</v>
      </c>
      <c r="Q3021" s="110">
        <v>53.2</v>
      </c>
    </row>
    <row r="3022" spans="1:17" ht="51" x14ac:dyDescent="0.2">
      <c r="A3022" s="108" t="s">
        <v>3798</v>
      </c>
      <c r="B3022" s="109">
        <v>43022</v>
      </c>
      <c r="C3022" s="109">
        <v>10039</v>
      </c>
      <c r="D3022" s="110">
        <v>23.3</v>
      </c>
      <c r="E3022" s="110">
        <v>48.8</v>
      </c>
      <c r="F3022" s="109">
        <v>5764</v>
      </c>
      <c r="G3022" s="110">
        <v>13.4</v>
      </c>
      <c r="H3022" s="110">
        <v>50.7</v>
      </c>
      <c r="I3022" s="109">
        <v>11297</v>
      </c>
      <c r="J3022" s="110">
        <v>26.3</v>
      </c>
      <c r="K3022" s="110">
        <v>49.4</v>
      </c>
      <c r="L3022" s="109">
        <v>10845</v>
      </c>
      <c r="M3022" s="110">
        <v>25.2</v>
      </c>
      <c r="N3022" s="110">
        <v>49.6</v>
      </c>
      <c r="O3022" s="109">
        <v>5077</v>
      </c>
      <c r="P3022" s="110">
        <v>11.8</v>
      </c>
      <c r="Q3022" s="110">
        <v>54.9</v>
      </c>
    </row>
    <row r="3023" spans="1:17" ht="51" x14ac:dyDescent="0.2">
      <c r="A3023" s="108" t="s">
        <v>3799</v>
      </c>
      <c r="B3023" s="109">
        <v>37073</v>
      </c>
      <c r="C3023" s="109">
        <v>5651</v>
      </c>
      <c r="D3023" s="110">
        <v>15.2</v>
      </c>
      <c r="E3023" s="110">
        <v>49.2</v>
      </c>
      <c r="F3023" s="109">
        <v>11671</v>
      </c>
      <c r="G3023" s="110">
        <v>31.5</v>
      </c>
      <c r="H3023" s="110">
        <v>46.4</v>
      </c>
      <c r="I3023" s="109">
        <v>9075</v>
      </c>
      <c r="J3023" s="110">
        <v>24.5</v>
      </c>
      <c r="K3023" s="110">
        <v>40.799999999999997</v>
      </c>
      <c r="L3023" s="109">
        <v>7011</v>
      </c>
      <c r="M3023" s="110">
        <v>18.899999999999999</v>
      </c>
      <c r="N3023" s="110">
        <v>48.8</v>
      </c>
      <c r="O3023" s="109">
        <v>3665</v>
      </c>
      <c r="P3023" s="110">
        <v>9.9</v>
      </c>
      <c r="Q3023" s="110">
        <v>59.9</v>
      </c>
    </row>
    <row r="3024" spans="1:17" ht="51" x14ac:dyDescent="0.2">
      <c r="A3024" s="108" t="s">
        <v>3800</v>
      </c>
      <c r="B3024" s="109">
        <v>43791</v>
      </c>
      <c r="C3024" s="109">
        <v>11531</v>
      </c>
      <c r="D3024" s="110">
        <v>26.3</v>
      </c>
      <c r="E3024" s="110">
        <v>47.9</v>
      </c>
      <c r="F3024" s="109">
        <v>3295</v>
      </c>
      <c r="G3024" s="110">
        <v>7.5</v>
      </c>
      <c r="H3024" s="110">
        <v>48.2</v>
      </c>
      <c r="I3024" s="109">
        <v>11120</v>
      </c>
      <c r="J3024" s="110">
        <v>25.4</v>
      </c>
      <c r="K3024" s="110">
        <v>48.5</v>
      </c>
      <c r="L3024" s="109">
        <v>11726</v>
      </c>
      <c r="M3024" s="110">
        <v>26.8</v>
      </c>
      <c r="N3024" s="110">
        <v>48.2</v>
      </c>
      <c r="O3024" s="109">
        <v>6119</v>
      </c>
      <c r="P3024" s="110">
        <v>14</v>
      </c>
      <c r="Q3024" s="110">
        <v>54.6</v>
      </c>
    </row>
    <row r="3025" spans="1:17" ht="51" x14ac:dyDescent="0.2">
      <c r="A3025" s="108" t="s">
        <v>3801</v>
      </c>
      <c r="B3025" s="109">
        <v>52029</v>
      </c>
      <c r="C3025" s="109">
        <v>16478</v>
      </c>
      <c r="D3025" s="110">
        <v>31.7</v>
      </c>
      <c r="E3025" s="110">
        <v>49.3</v>
      </c>
      <c r="F3025" s="109">
        <v>3612</v>
      </c>
      <c r="G3025" s="110">
        <v>6.9</v>
      </c>
      <c r="H3025" s="110">
        <v>48.5</v>
      </c>
      <c r="I3025" s="109">
        <v>15780</v>
      </c>
      <c r="J3025" s="110">
        <v>30.3</v>
      </c>
      <c r="K3025" s="110">
        <v>49.7</v>
      </c>
      <c r="L3025" s="109">
        <v>12787</v>
      </c>
      <c r="M3025" s="110">
        <v>24.6</v>
      </c>
      <c r="N3025" s="110">
        <v>48.1</v>
      </c>
      <c r="O3025" s="109">
        <v>3372</v>
      </c>
      <c r="P3025" s="110">
        <v>6.5</v>
      </c>
      <c r="Q3025" s="110">
        <v>50.1</v>
      </c>
    </row>
    <row r="3026" spans="1:17" ht="51" x14ac:dyDescent="0.2">
      <c r="A3026" s="108" t="s">
        <v>3802</v>
      </c>
      <c r="B3026" s="109">
        <v>45406</v>
      </c>
      <c r="C3026" s="109">
        <v>11928</v>
      </c>
      <c r="D3026" s="110">
        <v>26.3</v>
      </c>
      <c r="E3026" s="110">
        <v>48.9</v>
      </c>
      <c r="F3026" s="109">
        <v>3661</v>
      </c>
      <c r="G3026" s="110">
        <v>8.1</v>
      </c>
      <c r="H3026" s="110">
        <v>47.9</v>
      </c>
      <c r="I3026" s="109">
        <v>12229</v>
      </c>
      <c r="J3026" s="110">
        <v>26.9</v>
      </c>
      <c r="K3026" s="110">
        <v>49.2</v>
      </c>
      <c r="L3026" s="109">
        <v>12346</v>
      </c>
      <c r="M3026" s="110">
        <v>27.2</v>
      </c>
      <c r="N3026" s="110">
        <v>48.6</v>
      </c>
      <c r="O3026" s="109">
        <v>5242</v>
      </c>
      <c r="P3026" s="110">
        <v>11.5</v>
      </c>
      <c r="Q3026" s="110">
        <v>55</v>
      </c>
    </row>
    <row r="3027" spans="1:17" ht="51" x14ac:dyDescent="0.2">
      <c r="A3027" s="108" t="s">
        <v>3803</v>
      </c>
      <c r="B3027" s="109">
        <v>49009</v>
      </c>
      <c r="C3027" s="109">
        <v>12778</v>
      </c>
      <c r="D3027" s="110">
        <v>26.1</v>
      </c>
      <c r="E3027" s="110">
        <v>49.1</v>
      </c>
      <c r="F3027" s="109">
        <v>3574</v>
      </c>
      <c r="G3027" s="110">
        <v>7.3</v>
      </c>
      <c r="H3027" s="110">
        <v>42.5</v>
      </c>
      <c r="I3027" s="109">
        <v>13317</v>
      </c>
      <c r="J3027" s="110">
        <v>27.2</v>
      </c>
      <c r="K3027" s="110">
        <v>47.5</v>
      </c>
      <c r="L3027" s="109">
        <v>13764</v>
      </c>
      <c r="M3027" s="110">
        <v>28.1</v>
      </c>
      <c r="N3027" s="110">
        <v>48.5</v>
      </c>
      <c r="O3027" s="109">
        <v>5576</v>
      </c>
      <c r="P3027" s="110">
        <v>11.4</v>
      </c>
      <c r="Q3027" s="110">
        <v>54.1</v>
      </c>
    </row>
    <row r="3028" spans="1:17" ht="51" x14ac:dyDescent="0.2">
      <c r="A3028" s="108" t="s">
        <v>3804</v>
      </c>
      <c r="B3028" s="109">
        <v>38269</v>
      </c>
      <c r="C3028" s="109">
        <v>9667</v>
      </c>
      <c r="D3028" s="110">
        <v>25.3</v>
      </c>
      <c r="E3028" s="110">
        <v>48.5</v>
      </c>
      <c r="F3028" s="109">
        <v>2802</v>
      </c>
      <c r="G3028" s="110">
        <v>7.3</v>
      </c>
      <c r="H3028" s="110">
        <v>46.2</v>
      </c>
      <c r="I3028" s="109">
        <v>9602</v>
      </c>
      <c r="J3028" s="110">
        <v>25.1</v>
      </c>
      <c r="K3028" s="110">
        <v>48.7</v>
      </c>
      <c r="L3028" s="109">
        <v>10372</v>
      </c>
      <c r="M3028" s="110">
        <v>27.1</v>
      </c>
      <c r="N3028" s="110">
        <v>49.7</v>
      </c>
      <c r="O3028" s="109">
        <v>5826</v>
      </c>
      <c r="P3028" s="110">
        <v>15.2</v>
      </c>
      <c r="Q3028" s="110">
        <v>57</v>
      </c>
    </row>
    <row r="3029" spans="1:17" ht="51" x14ac:dyDescent="0.2">
      <c r="A3029" s="108" t="s">
        <v>3805</v>
      </c>
      <c r="B3029" s="109">
        <v>37973</v>
      </c>
      <c r="C3029" s="109">
        <v>9996</v>
      </c>
      <c r="D3029" s="110">
        <v>26.3</v>
      </c>
      <c r="E3029" s="110">
        <v>49</v>
      </c>
      <c r="F3029" s="109">
        <v>2533</v>
      </c>
      <c r="G3029" s="110">
        <v>6.7</v>
      </c>
      <c r="H3029" s="110">
        <v>44.8</v>
      </c>
      <c r="I3029" s="109">
        <v>8756</v>
      </c>
      <c r="J3029" s="110">
        <v>23.1</v>
      </c>
      <c r="K3029" s="110">
        <v>48.6</v>
      </c>
      <c r="L3029" s="109">
        <v>10560</v>
      </c>
      <c r="M3029" s="110">
        <v>27.8</v>
      </c>
      <c r="N3029" s="110">
        <v>48.9</v>
      </c>
      <c r="O3029" s="109">
        <v>6128</v>
      </c>
      <c r="P3029" s="110">
        <v>16.100000000000001</v>
      </c>
      <c r="Q3029" s="110">
        <v>54.7</v>
      </c>
    </row>
    <row r="3030" spans="1:17" ht="51" x14ac:dyDescent="0.2">
      <c r="A3030" s="108" t="s">
        <v>3806</v>
      </c>
      <c r="B3030" s="109">
        <v>47384</v>
      </c>
      <c r="C3030" s="109">
        <v>13546</v>
      </c>
      <c r="D3030" s="110">
        <v>28.6</v>
      </c>
      <c r="E3030" s="110">
        <v>48.9</v>
      </c>
      <c r="F3030" s="109">
        <v>3386</v>
      </c>
      <c r="G3030" s="110">
        <v>7.1</v>
      </c>
      <c r="H3030" s="110">
        <v>49.4</v>
      </c>
      <c r="I3030" s="109">
        <v>13447</v>
      </c>
      <c r="J3030" s="110">
        <v>28.4</v>
      </c>
      <c r="K3030" s="110">
        <v>49.7</v>
      </c>
      <c r="L3030" s="109">
        <v>11859</v>
      </c>
      <c r="M3030" s="110">
        <v>25</v>
      </c>
      <c r="N3030" s="110">
        <v>49.4</v>
      </c>
      <c r="O3030" s="109">
        <v>5146</v>
      </c>
      <c r="P3030" s="110">
        <v>10.9</v>
      </c>
      <c r="Q3030" s="110">
        <v>57</v>
      </c>
    </row>
    <row r="3031" spans="1:17" ht="51" x14ac:dyDescent="0.2">
      <c r="A3031" s="108" t="s">
        <v>3807</v>
      </c>
      <c r="B3031" s="109">
        <v>59068</v>
      </c>
      <c r="C3031" s="109">
        <v>18582</v>
      </c>
      <c r="D3031" s="110">
        <v>31.5</v>
      </c>
      <c r="E3031" s="110">
        <v>49</v>
      </c>
      <c r="F3031" s="109">
        <v>3714</v>
      </c>
      <c r="G3031" s="110">
        <v>6.3</v>
      </c>
      <c r="H3031" s="110">
        <v>48.4</v>
      </c>
      <c r="I3031" s="109">
        <v>18696</v>
      </c>
      <c r="J3031" s="110">
        <v>31.7</v>
      </c>
      <c r="K3031" s="110">
        <v>50</v>
      </c>
      <c r="L3031" s="109">
        <v>13835</v>
      </c>
      <c r="M3031" s="110">
        <v>23.4</v>
      </c>
      <c r="N3031" s="110">
        <v>49.1</v>
      </c>
      <c r="O3031" s="109">
        <v>4241</v>
      </c>
      <c r="P3031" s="110">
        <v>7.2</v>
      </c>
      <c r="Q3031" s="110">
        <v>52</v>
      </c>
    </row>
    <row r="3032" spans="1:17" ht="51" x14ac:dyDescent="0.2">
      <c r="A3032" s="108" t="s">
        <v>3808</v>
      </c>
      <c r="B3032" s="109">
        <v>35146</v>
      </c>
      <c r="C3032" s="109">
        <v>8575</v>
      </c>
      <c r="D3032" s="110">
        <v>24.4</v>
      </c>
      <c r="E3032" s="110">
        <v>49</v>
      </c>
      <c r="F3032" s="109">
        <v>2490</v>
      </c>
      <c r="G3032" s="110">
        <v>7.1</v>
      </c>
      <c r="H3032" s="110">
        <v>45.5</v>
      </c>
      <c r="I3032" s="109">
        <v>8120</v>
      </c>
      <c r="J3032" s="110">
        <v>23.1</v>
      </c>
      <c r="K3032" s="110">
        <v>48.5</v>
      </c>
      <c r="L3032" s="109">
        <v>10159</v>
      </c>
      <c r="M3032" s="110">
        <v>28.9</v>
      </c>
      <c r="N3032" s="110">
        <v>48.8</v>
      </c>
      <c r="O3032" s="109">
        <v>5802</v>
      </c>
      <c r="P3032" s="110">
        <v>16.5</v>
      </c>
      <c r="Q3032" s="110">
        <v>56.2</v>
      </c>
    </row>
    <row r="3033" spans="1:17" ht="51" x14ac:dyDescent="0.2">
      <c r="A3033" s="108" t="s">
        <v>3809</v>
      </c>
      <c r="B3033" s="109">
        <v>36188</v>
      </c>
      <c r="C3033" s="109">
        <v>8561</v>
      </c>
      <c r="D3033" s="110">
        <v>23.7</v>
      </c>
      <c r="E3033" s="110">
        <v>49.3</v>
      </c>
      <c r="F3033" s="109">
        <v>3535</v>
      </c>
      <c r="G3033" s="110">
        <v>9.8000000000000007</v>
      </c>
      <c r="H3033" s="110">
        <v>45.3</v>
      </c>
      <c r="I3033" s="109">
        <v>8129</v>
      </c>
      <c r="J3033" s="110">
        <v>22.5</v>
      </c>
      <c r="K3033" s="110">
        <v>48.2</v>
      </c>
      <c r="L3033" s="109">
        <v>10159</v>
      </c>
      <c r="M3033" s="110">
        <v>28.1</v>
      </c>
      <c r="N3033" s="110">
        <v>48.3</v>
      </c>
      <c r="O3033" s="109">
        <v>5804</v>
      </c>
      <c r="P3033" s="110">
        <v>16</v>
      </c>
      <c r="Q3033" s="110">
        <v>57.2</v>
      </c>
    </row>
    <row r="3034" spans="1:17" ht="51" x14ac:dyDescent="0.2">
      <c r="A3034" s="108" t="s">
        <v>3810</v>
      </c>
      <c r="B3034" s="109">
        <v>32187</v>
      </c>
      <c r="C3034" s="109">
        <v>7039</v>
      </c>
      <c r="D3034" s="110">
        <v>21.9</v>
      </c>
      <c r="E3034" s="110">
        <v>48.4</v>
      </c>
      <c r="F3034" s="109">
        <v>1970</v>
      </c>
      <c r="G3034" s="110">
        <v>6.1</v>
      </c>
      <c r="H3034" s="110">
        <v>43.9</v>
      </c>
      <c r="I3034" s="109">
        <v>6436</v>
      </c>
      <c r="J3034" s="110">
        <v>20</v>
      </c>
      <c r="K3034" s="110">
        <v>48.1</v>
      </c>
      <c r="L3034" s="109">
        <v>9420</v>
      </c>
      <c r="M3034" s="110">
        <v>29.3</v>
      </c>
      <c r="N3034" s="110">
        <v>48.3</v>
      </c>
      <c r="O3034" s="109">
        <v>7322</v>
      </c>
      <c r="P3034" s="110">
        <v>22.7</v>
      </c>
      <c r="Q3034" s="110">
        <v>56.7</v>
      </c>
    </row>
    <row r="3035" spans="1:17" ht="51" x14ac:dyDescent="0.2">
      <c r="A3035" s="108" t="s">
        <v>3811</v>
      </c>
      <c r="B3035" s="109">
        <v>34629</v>
      </c>
      <c r="C3035" s="109">
        <v>8144</v>
      </c>
      <c r="D3035" s="110">
        <v>23.5</v>
      </c>
      <c r="E3035" s="110">
        <v>48.7</v>
      </c>
      <c r="F3035" s="109">
        <v>2361</v>
      </c>
      <c r="G3035" s="110">
        <v>6.8</v>
      </c>
      <c r="H3035" s="110">
        <v>46.5</v>
      </c>
      <c r="I3035" s="109">
        <v>7518</v>
      </c>
      <c r="J3035" s="110">
        <v>21.7</v>
      </c>
      <c r="K3035" s="110">
        <v>48.7</v>
      </c>
      <c r="L3035" s="109">
        <v>9992</v>
      </c>
      <c r="M3035" s="110">
        <v>28.9</v>
      </c>
      <c r="N3035" s="110">
        <v>48.2</v>
      </c>
      <c r="O3035" s="109">
        <v>6614</v>
      </c>
      <c r="P3035" s="110">
        <v>19.100000000000001</v>
      </c>
      <c r="Q3035" s="110">
        <v>56.5</v>
      </c>
    </row>
    <row r="3036" spans="1:17" ht="51" x14ac:dyDescent="0.2">
      <c r="A3036" s="108" t="s">
        <v>3812</v>
      </c>
      <c r="B3036" s="109">
        <v>36793</v>
      </c>
      <c r="C3036" s="109">
        <v>8989</v>
      </c>
      <c r="D3036" s="110">
        <v>24.4</v>
      </c>
      <c r="E3036" s="110">
        <v>48.7</v>
      </c>
      <c r="F3036" s="109">
        <v>4210</v>
      </c>
      <c r="G3036" s="110">
        <v>11.4</v>
      </c>
      <c r="H3036" s="110">
        <v>50.8</v>
      </c>
      <c r="I3036" s="109">
        <v>8605</v>
      </c>
      <c r="J3036" s="110">
        <v>23.4</v>
      </c>
      <c r="K3036" s="110">
        <v>48.1</v>
      </c>
      <c r="L3036" s="109">
        <v>9396</v>
      </c>
      <c r="M3036" s="110">
        <v>25.5</v>
      </c>
      <c r="N3036" s="110">
        <v>50.1</v>
      </c>
      <c r="O3036" s="109">
        <v>5593</v>
      </c>
      <c r="P3036" s="110">
        <v>15.2</v>
      </c>
      <c r="Q3036" s="110">
        <v>57.3</v>
      </c>
    </row>
    <row r="3037" spans="1:17" ht="51" x14ac:dyDescent="0.2">
      <c r="A3037" s="108" t="s">
        <v>3813</v>
      </c>
      <c r="B3037" s="109">
        <v>35392</v>
      </c>
      <c r="C3037" s="109">
        <v>8052</v>
      </c>
      <c r="D3037" s="110">
        <v>22.8</v>
      </c>
      <c r="E3037" s="110">
        <v>47.9</v>
      </c>
      <c r="F3037" s="109">
        <v>3023</v>
      </c>
      <c r="G3037" s="110">
        <v>8.5</v>
      </c>
      <c r="H3037" s="110">
        <v>48.3</v>
      </c>
      <c r="I3037" s="109">
        <v>7487</v>
      </c>
      <c r="J3037" s="110">
        <v>21.2</v>
      </c>
      <c r="K3037" s="110">
        <v>48.5</v>
      </c>
      <c r="L3037" s="109">
        <v>10010</v>
      </c>
      <c r="M3037" s="110">
        <v>28.3</v>
      </c>
      <c r="N3037" s="110">
        <v>49.4</v>
      </c>
      <c r="O3037" s="109">
        <v>6820</v>
      </c>
      <c r="P3037" s="110">
        <v>19.3</v>
      </c>
      <c r="Q3037" s="110">
        <v>56.7</v>
      </c>
    </row>
    <row r="3038" spans="1:17" ht="51" x14ac:dyDescent="0.2">
      <c r="A3038" s="108" t="s">
        <v>3814</v>
      </c>
      <c r="B3038" s="109">
        <v>34781</v>
      </c>
      <c r="C3038" s="109">
        <v>8456</v>
      </c>
      <c r="D3038" s="110">
        <v>24.3</v>
      </c>
      <c r="E3038" s="110">
        <v>49.3</v>
      </c>
      <c r="F3038" s="109">
        <v>2216</v>
      </c>
      <c r="G3038" s="110">
        <v>6.4</v>
      </c>
      <c r="H3038" s="110">
        <v>47.2</v>
      </c>
      <c r="I3038" s="109">
        <v>7299</v>
      </c>
      <c r="J3038" s="110">
        <v>21</v>
      </c>
      <c r="K3038" s="110">
        <v>49.2</v>
      </c>
      <c r="L3038" s="109">
        <v>9937</v>
      </c>
      <c r="M3038" s="110">
        <v>28.6</v>
      </c>
      <c r="N3038" s="110">
        <v>49</v>
      </c>
      <c r="O3038" s="109">
        <v>6873</v>
      </c>
      <c r="P3038" s="110">
        <v>19.8</v>
      </c>
      <c r="Q3038" s="110">
        <v>56.7</v>
      </c>
    </row>
    <row r="3039" spans="1:17" ht="51" x14ac:dyDescent="0.2">
      <c r="A3039" s="108" t="s">
        <v>3815</v>
      </c>
      <c r="B3039" s="109">
        <v>36558</v>
      </c>
      <c r="C3039" s="109">
        <v>8966</v>
      </c>
      <c r="D3039" s="110">
        <v>24.5</v>
      </c>
      <c r="E3039" s="110">
        <v>48.5</v>
      </c>
      <c r="F3039" s="109">
        <v>2977</v>
      </c>
      <c r="G3039" s="110">
        <v>8.1</v>
      </c>
      <c r="H3039" s="110">
        <v>44</v>
      </c>
      <c r="I3039" s="109">
        <v>8365</v>
      </c>
      <c r="J3039" s="110">
        <v>22.9</v>
      </c>
      <c r="K3039" s="110">
        <v>47.5</v>
      </c>
      <c r="L3039" s="109">
        <v>9490</v>
      </c>
      <c r="M3039" s="110">
        <v>26</v>
      </c>
      <c r="N3039" s="110">
        <v>48.6</v>
      </c>
      <c r="O3039" s="109">
        <v>6760</v>
      </c>
      <c r="P3039" s="110">
        <v>18.5</v>
      </c>
      <c r="Q3039" s="110">
        <v>57.2</v>
      </c>
    </row>
    <row r="3040" spans="1:17" ht="51" x14ac:dyDescent="0.2">
      <c r="A3040" s="108" t="s">
        <v>3816</v>
      </c>
      <c r="B3040" s="109">
        <v>39401</v>
      </c>
      <c r="C3040" s="109">
        <v>9046</v>
      </c>
      <c r="D3040" s="110">
        <v>23</v>
      </c>
      <c r="E3040" s="110">
        <v>48.1</v>
      </c>
      <c r="F3040" s="109">
        <v>5351</v>
      </c>
      <c r="G3040" s="110">
        <v>13.6</v>
      </c>
      <c r="H3040" s="110">
        <v>51.2</v>
      </c>
      <c r="I3040" s="109">
        <v>9409</v>
      </c>
      <c r="J3040" s="110">
        <v>23.9</v>
      </c>
      <c r="K3040" s="110">
        <v>48.3</v>
      </c>
      <c r="L3040" s="109">
        <v>10361</v>
      </c>
      <c r="M3040" s="110">
        <v>26.3</v>
      </c>
      <c r="N3040" s="110">
        <v>49.3</v>
      </c>
      <c r="O3040" s="109">
        <v>5234</v>
      </c>
      <c r="P3040" s="110">
        <v>13.3</v>
      </c>
      <c r="Q3040" s="110">
        <v>56.2</v>
      </c>
    </row>
    <row r="3041" spans="1:17" ht="51" x14ac:dyDescent="0.2">
      <c r="A3041" s="108" t="s">
        <v>3817</v>
      </c>
      <c r="B3041" s="109">
        <v>43520</v>
      </c>
      <c r="C3041" s="109">
        <v>7372</v>
      </c>
      <c r="D3041" s="110">
        <v>16.899999999999999</v>
      </c>
      <c r="E3041" s="110">
        <v>48.7</v>
      </c>
      <c r="F3041" s="109">
        <v>13197</v>
      </c>
      <c r="G3041" s="110">
        <v>30.3</v>
      </c>
      <c r="H3041" s="110">
        <v>48.9</v>
      </c>
      <c r="I3041" s="109">
        <v>10267</v>
      </c>
      <c r="J3041" s="110">
        <v>23.6</v>
      </c>
      <c r="K3041" s="110">
        <v>46.6</v>
      </c>
      <c r="L3041" s="109">
        <v>7953</v>
      </c>
      <c r="M3041" s="110">
        <v>18.3</v>
      </c>
      <c r="N3041" s="110">
        <v>50.5</v>
      </c>
      <c r="O3041" s="109">
        <v>4731</v>
      </c>
      <c r="P3041" s="110">
        <v>10.9</v>
      </c>
      <c r="Q3041" s="110">
        <v>60.3</v>
      </c>
    </row>
    <row r="3042" spans="1:17" ht="51" x14ac:dyDescent="0.2">
      <c r="A3042" s="108" t="s">
        <v>3818</v>
      </c>
      <c r="B3042" s="109">
        <v>34825</v>
      </c>
      <c r="C3042" s="109">
        <v>7965</v>
      </c>
      <c r="D3042" s="110">
        <v>22.9</v>
      </c>
      <c r="E3042" s="110">
        <v>49.2</v>
      </c>
      <c r="F3042" s="109">
        <v>2306</v>
      </c>
      <c r="G3042" s="110">
        <v>6.6</v>
      </c>
      <c r="H3042" s="110">
        <v>47.2</v>
      </c>
      <c r="I3042" s="109">
        <v>7249</v>
      </c>
      <c r="J3042" s="110">
        <v>20.8</v>
      </c>
      <c r="K3042" s="110">
        <v>48.9</v>
      </c>
      <c r="L3042" s="109">
        <v>10073</v>
      </c>
      <c r="M3042" s="110">
        <v>28.9</v>
      </c>
      <c r="N3042" s="110">
        <v>49.5</v>
      </c>
      <c r="O3042" s="109">
        <v>7232</v>
      </c>
      <c r="P3042" s="110">
        <v>20.8</v>
      </c>
      <c r="Q3042" s="110">
        <v>57.9</v>
      </c>
    </row>
    <row r="3043" spans="1:17" ht="51" x14ac:dyDescent="0.2">
      <c r="A3043" s="108" t="s">
        <v>3819</v>
      </c>
      <c r="B3043" s="109">
        <v>36327</v>
      </c>
      <c r="C3043" s="109">
        <v>8698</v>
      </c>
      <c r="D3043" s="110">
        <v>23.9</v>
      </c>
      <c r="E3043" s="110">
        <v>49.1</v>
      </c>
      <c r="F3043" s="109">
        <v>2503</v>
      </c>
      <c r="G3043" s="110">
        <v>6.9</v>
      </c>
      <c r="H3043" s="110">
        <v>45</v>
      </c>
      <c r="I3043" s="109">
        <v>8593</v>
      </c>
      <c r="J3043" s="110">
        <v>23.7</v>
      </c>
      <c r="K3043" s="110">
        <v>48.9</v>
      </c>
      <c r="L3043" s="109">
        <v>10762</v>
      </c>
      <c r="M3043" s="110">
        <v>29.6</v>
      </c>
      <c r="N3043" s="110">
        <v>48.1</v>
      </c>
      <c r="O3043" s="109">
        <v>5771</v>
      </c>
      <c r="P3043" s="110">
        <v>15.9</v>
      </c>
      <c r="Q3043" s="110">
        <v>54.4</v>
      </c>
    </row>
    <row r="3044" spans="1:17" ht="51" x14ac:dyDescent="0.2">
      <c r="A3044" s="108" t="s">
        <v>3820</v>
      </c>
      <c r="B3044" s="109">
        <v>40391</v>
      </c>
      <c r="C3044" s="109">
        <v>10574</v>
      </c>
      <c r="D3044" s="110">
        <v>26.2</v>
      </c>
      <c r="E3044" s="110">
        <v>49.6</v>
      </c>
      <c r="F3044" s="109">
        <v>2703</v>
      </c>
      <c r="G3044" s="110">
        <v>6.7</v>
      </c>
      <c r="H3044" s="110">
        <v>49.2</v>
      </c>
      <c r="I3044" s="109">
        <v>10200</v>
      </c>
      <c r="J3044" s="110">
        <v>25.3</v>
      </c>
      <c r="K3044" s="110">
        <v>48.5</v>
      </c>
      <c r="L3044" s="109">
        <v>11142</v>
      </c>
      <c r="M3044" s="110">
        <v>27.6</v>
      </c>
      <c r="N3044" s="110">
        <v>48.7</v>
      </c>
      <c r="O3044" s="109">
        <v>5772</v>
      </c>
      <c r="P3044" s="110">
        <v>14.3</v>
      </c>
      <c r="Q3044" s="110">
        <v>55.7</v>
      </c>
    </row>
    <row r="3045" spans="1:17" ht="51" x14ac:dyDescent="0.2">
      <c r="A3045" s="108" t="s">
        <v>3821</v>
      </c>
      <c r="B3045" s="109">
        <v>45574</v>
      </c>
      <c r="C3045" s="109">
        <v>11127</v>
      </c>
      <c r="D3045" s="110">
        <v>24.4</v>
      </c>
      <c r="E3045" s="110">
        <v>49.7</v>
      </c>
      <c r="F3045" s="109">
        <v>7378</v>
      </c>
      <c r="G3045" s="110">
        <v>16.2</v>
      </c>
      <c r="H3045" s="110">
        <v>51.3</v>
      </c>
      <c r="I3045" s="109">
        <v>10860</v>
      </c>
      <c r="J3045" s="110">
        <v>23.8</v>
      </c>
      <c r="K3045" s="110">
        <v>49.9</v>
      </c>
      <c r="L3045" s="109">
        <v>11174</v>
      </c>
      <c r="M3045" s="110">
        <v>24.5</v>
      </c>
      <c r="N3045" s="110">
        <v>49.4</v>
      </c>
      <c r="O3045" s="109">
        <v>5035</v>
      </c>
      <c r="P3045" s="110">
        <v>11</v>
      </c>
      <c r="Q3045" s="110">
        <v>55.1</v>
      </c>
    </row>
    <row r="3046" spans="1:17" ht="51" x14ac:dyDescent="0.2">
      <c r="A3046" s="108" t="s">
        <v>3822</v>
      </c>
      <c r="B3046" s="109">
        <v>39465</v>
      </c>
      <c r="C3046" s="109">
        <v>10053</v>
      </c>
      <c r="D3046" s="110">
        <v>25.5</v>
      </c>
      <c r="E3046" s="110">
        <v>48.9</v>
      </c>
      <c r="F3046" s="109">
        <v>2942</v>
      </c>
      <c r="G3046" s="110">
        <v>7.5</v>
      </c>
      <c r="H3046" s="110">
        <v>51.1</v>
      </c>
      <c r="I3046" s="109">
        <v>10487</v>
      </c>
      <c r="J3046" s="110">
        <v>26.6</v>
      </c>
      <c r="K3046" s="110">
        <v>53.6</v>
      </c>
      <c r="L3046" s="109">
        <v>10521</v>
      </c>
      <c r="M3046" s="110">
        <v>26.7</v>
      </c>
      <c r="N3046" s="110">
        <v>51</v>
      </c>
      <c r="O3046" s="109">
        <v>5462</v>
      </c>
      <c r="P3046" s="110">
        <v>13.8</v>
      </c>
      <c r="Q3046" s="110">
        <v>58.5</v>
      </c>
    </row>
    <row r="3047" spans="1:17" ht="51" x14ac:dyDescent="0.2">
      <c r="A3047" s="108" t="s">
        <v>3823</v>
      </c>
      <c r="B3047" s="109">
        <v>38912</v>
      </c>
      <c r="C3047" s="109">
        <v>9713</v>
      </c>
      <c r="D3047" s="110">
        <v>25</v>
      </c>
      <c r="E3047" s="110">
        <v>48.3</v>
      </c>
      <c r="F3047" s="109">
        <v>3155</v>
      </c>
      <c r="G3047" s="110">
        <v>8.1</v>
      </c>
      <c r="H3047" s="110">
        <v>41.7</v>
      </c>
      <c r="I3047" s="109">
        <v>10239</v>
      </c>
      <c r="J3047" s="110">
        <v>26.3</v>
      </c>
      <c r="K3047" s="110">
        <v>43</v>
      </c>
      <c r="L3047" s="109">
        <v>10388</v>
      </c>
      <c r="M3047" s="110">
        <v>26.7</v>
      </c>
      <c r="N3047" s="110">
        <v>47.7</v>
      </c>
      <c r="O3047" s="109">
        <v>5417</v>
      </c>
      <c r="P3047" s="110">
        <v>13.9</v>
      </c>
      <c r="Q3047" s="110">
        <v>55.9</v>
      </c>
    </row>
    <row r="3048" spans="1:17" ht="51" x14ac:dyDescent="0.2">
      <c r="A3048" s="108" t="s">
        <v>3824</v>
      </c>
      <c r="B3048" s="109">
        <v>35241</v>
      </c>
      <c r="C3048" s="109">
        <v>7887</v>
      </c>
      <c r="D3048" s="110">
        <v>22.4</v>
      </c>
      <c r="E3048" s="110">
        <v>49.2</v>
      </c>
      <c r="F3048" s="109">
        <v>2502</v>
      </c>
      <c r="G3048" s="110">
        <v>7.1</v>
      </c>
      <c r="H3048" s="110">
        <v>48.1</v>
      </c>
      <c r="I3048" s="109">
        <v>7688</v>
      </c>
      <c r="J3048" s="110">
        <v>21.8</v>
      </c>
      <c r="K3048" s="110">
        <v>48.5</v>
      </c>
      <c r="L3048" s="109">
        <v>10109</v>
      </c>
      <c r="M3048" s="110">
        <v>28.7</v>
      </c>
      <c r="N3048" s="110">
        <v>49.2</v>
      </c>
      <c r="O3048" s="109">
        <v>7055</v>
      </c>
      <c r="P3048" s="110">
        <v>20</v>
      </c>
      <c r="Q3048" s="110">
        <v>56.6</v>
      </c>
    </row>
    <row r="3049" spans="1:17" ht="51" x14ac:dyDescent="0.2">
      <c r="A3049" s="108" t="s">
        <v>3825</v>
      </c>
      <c r="B3049" s="109">
        <v>37406</v>
      </c>
      <c r="C3049" s="109">
        <v>9368</v>
      </c>
      <c r="D3049" s="110">
        <v>25</v>
      </c>
      <c r="E3049" s="110">
        <v>48.7</v>
      </c>
      <c r="F3049" s="109">
        <v>3042</v>
      </c>
      <c r="G3049" s="110">
        <v>8.1</v>
      </c>
      <c r="H3049" s="110">
        <v>46.6</v>
      </c>
      <c r="I3049" s="109">
        <v>8808</v>
      </c>
      <c r="J3049" s="110">
        <v>23.5</v>
      </c>
      <c r="K3049" s="110">
        <v>48.8</v>
      </c>
      <c r="L3049" s="109">
        <v>9739</v>
      </c>
      <c r="M3049" s="110">
        <v>26</v>
      </c>
      <c r="N3049" s="110">
        <v>49</v>
      </c>
      <c r="O3049" s="109">
        <v>6449</v>
      </c>
      <c r="P3049" s="110">
        <v>17.2</v>
      </c>
      <c r="Q3049" s="110">
        <v>57.8</v>
      </c>
    </row>
    <row r="3050" spans="1:17" ht="51" x14ac:dyDescent="0.2">
      <c r="A3050" s="108" t="s">
        <v>3826</v>
      </c>
      <c r="B3050" s="109">
        <v>37668</v>
      </c>
      <c r="C3050" s="109">
        <v>8549</v>
      </c>
      <c r="D3050" s="110">
        <v>22.7</v>
      </c>
      <c r="E3050" s="110">
        <v>48.5</v>
      </c>
      <c r="F3050" s="109">
        <v>2650</v>
      </c>
      <c r="G3050" s="110">
        <v>7</v>
      </c>
      <c r="H3050" s="110">
        <v>46.9</v>
      </c>
      <c r="I3050" s="109">
        <v>8593</v>
      </c>
      <c r="J3050" s="110">
        <v>22.8</v>
      </c>
      <c r="K3050" s="110">
        <v>50.1</v>
      </c>
      <c r="L3050" s="109">
        <v>11048</v>
      </c>
      <c r="M3050" s="110">
        <v>29.3</v>
      </c>
      <c r="N3050" s="110">
        <v>50.1</v>
      </c>
      <c r="O3050" s="109">
        <v>6828</v>
      </c>
      <c r="P3050" s="110">
        <v>18.100000000000001</v>
      </c>
      <c r="Q3050" s="110">
        <v>57.3</v>
      </c>
    </row>
    <row r="3051" spans="1:17" ht="51" x14ac:dyDescent="0.2">
      <c r="A3051" s="108" t="s">
        <v>3827</v>
      </c>
      <c r="B3051" s="109">
        <v>37991</v>
      </c>
      <c r="C3051" s="109">
        <v>9393</v>
      </c>
      <c r="D3051" s="110">
        <v>24.7</v>
      </c>
      <c r="E3051" s="110">
        <v>47.8</v>
      </c>
      <c r="F3051" s="109">
        <v>2789</v>
      </c>
      <c r="G3051" s="110">
        <v>7.3</v>
      </c>
      <c r="H3051" s="110">
        <v>45.8</v>
      </c>
      <c r="I3051" s="109">
        <v>9092</v>
      </c>
      <c r="J3051" s="110">
        <v>23.9</v>
      </c>
      <c r="K3051" s="110">
        <v>48.9</v>
      </c>
      <c r="L3051" s="109">
        <v>11157</v>
      </c>
      <c r="M3051" s="110">
        <v>29.4</v>
      </c>
      <c r="N3051" s="110">
        <v>49.3</v>
      </c>
      <c r="O3051" s="109">
        <v>5560</v>
      </c>
      <c r="P3051" s="110">
        <v>14.6</v>
      </c>
      <c r="Q3051" s="110">
        <v>53.7</v>
      </c>
    </row>
    <row r="3052" spans="1:17" ht="51" x14ac:dyDescent="0.2">
      <c r="A3052" s="108" t="s">
        <v>3828</v>
      </c>
      <c r="B3052" s="109">
        <v>48197</v>
      </c>
      <c r="C3052" s="109">
        <v>13894</v>
      </c>
      <c r="D3052" s="110">
        <v>28.8</v>
      </c>
      <c r="E3052" s="110">
        <v>48.9</v>
      </c>
      <c r="F3052" s="109">
        <v>3168</v>
      </c>
      <c r="G3052" s="110">
        <v>6.6</v>
      </c>
      <c r="H3052" s="110">
        <v>50.2</v>
      </c>
      <c r="I3052" s="109">
        <v>13484</v>
      </c>
      <c r="J3052" s="110">
        <v>28</v>
      </c>
      <c r="K3052" s="110">
        <v>50.7</v>
      </c>
      <c r="L3052" s="109">
        <v>12572</v>
      </c>
      <c r="M3052" s="110">
        <v>26.1</v>
      </c>
      <c r="N3052" s="110">
        <v>50.1</v>
      </c>
      <c r="O3052" s="109">
        <v>5079</v>
      </c>
      <c r="P3052" s="110">
        <v>10.5</v>
      </c>
      <c r="Q3052" s="110">
        <v>53.9</v>
      </c>
    </row>
    <row r="3053" spans="1:17" ht="51" x14ac:dyDescent="0.2">
      <c r="A3053" s="108" t="s">
        <v>3829</v>
      </c>
      <c r="B3053" s="109">
        <v>38582</v>
      </c>
      <c r="C3053" s="109">
        <v>9332</v>
      </c>
      <c r="D3053" s="110">
        <v>24.2</v>
      </c>
      <c r="E3053" s="110">
        <v>49.4</v>
      </c>
      <c r="F3053" s="109">
        <v>3457</v>
      </c>
      <c r="G3053" s="110">
        <v>9</v>
      </c>
      <c r="H3053" s="110">
        <v>52.4</v>
      </c>
      <c r="I3053" s="109">
        <v>10853</v>
      </c>
      <c r="J3053" s="110">
        <v>28.1</v>
      </c>
      <c r="K3053" s="110">
        <v>51.5</v>
      </c>
      <c r="L3053" s="109">
        <v>9765</v>
      </c>
      <c r="M3053" s="110">
        <v>25.3</v>
      </c>
      <c r="N3053" s="110">
        <v>53.9</v>
      </c>
      <c r="O3053" s="109">
        <v>5175</v>
      </c>
      <c r="P3053" s="110">
        <v>13.4</v>
      </c>
      <c r="Q3053" s="110">
        <v>58.7</v>
      </c>
    </row>
    <row r="3054" spans="1:17" ht="51" x14ac:dyDescent="0.2">
      <c r="A3054" s="108" t="s">
        <v>3830</v>
      </c>
      <c r="B3054" s="109">
        <v>37063</v>
      </c>
      <c r="C3054" s="109">
        <v>9673</v>
      </c>
      <c r="D3054" s="110">
        <v>26.1</v>
      </c>
      <c r="E3054" s="110">
        <v>48.5</v>
      </c>
      <c r="F3054" s="109">
        <v>2331</v>
      </c>
      <c r="G3054" s="110">
        <v>6.3</v>
      </c>
      <c r="H3054" s="110">
        <v>48.7</v>
      </c>
      <c r="I3054" s="109">
        <v>7889</v>
      </c>
      <c r="J3054" s="110">
        <v>21.3</v>
      </c>
      <c r="K3054" s="110">
        <v>49.1</v>
      </c>
      <c r="L3054" s="109">
        <v>10682</v>
      </c>
      <c r="M3054" s="110">
        <v>28.8</v>
      </c>
      <c r="N3054" s="110">
        <v>48.6</v>
      </c>
      <c r="O3054" s="109">
        <v>6488</v>
      </c>
      <c r="P3054" s="110">
        <v>17.5</v>
      </c>
      <c r="Q3054" s="110">
        <v>53.4</v>
      </c>
    </row>
    <row r="3055" spans="1:17" ht="51" x14ac:dyDescent="0.2">
      <c r="A3055" s="108" t="s">
        <v>3831</v>
      </c>
      <c r="B3055" s="109">
        <v>39744</v>
      </c>
      <c r="C3055" s="109">
        <v>10201</v>
      </c>
      <c r="D3055" s="110">
        <v>25.7</v>
      </c>
      <c r="E3055" s="110">
        <v>48.6</v>
      </c>
      <c r="F3055" s="109">
        <v>2999</v>
      </c>
      <c r="G3055" s="110">
        <v>7.5</v>
      </c>
      <c r="H3055" s="110">
        <v>47.7</v>
      </c>
      <c r="I3055" s="109">
        <v>8608</v>
      </c>
      <c r="J3055" s="110">
        <v>21.7</v>
      </c>
      <c r="K3055" s="110">
        <v>49.5</v>
      </c>
      <c r="L3055" s="109">
        <v>11376</v>
      </c>
      <c r="M3055" s="110">
        <v>28.6</v>
      </c>
      <c r="N3055" s="110">
        <v>49.2</v>
      </c>
      <c r="O3055" s="109">
        <v>6560</v>
      </c>
      <c r="P3055" s="110">
        <v>16.5</v>
      </c>
      <c r="Q3055" s="110">
        <v>53.2</v>
      </c>
    </row>
    <row r="3056" spans="1:17" ht="51" x14ac:dyDescent="0.2">
      <c r="A3056" s="108" t="s">
        <v>3832</v>
      </c>
      <c r="B3056" s="109">
        <v>38204</v>
      </c>
      <c r="C3056" s="109">
        <v>8336</v>
      </c>
      <c r="D3056" s="110">
        <v>21.8</v>
      </c>
      <c r="E3056" s="110">
        <v>48.5</v>
      </c>
      <c r="F3056" s="109">
        <v>3464</v>
      </c>
      <c r="G3056" s="110">
        <v>9.1</v>
      </c>
      <c r="H3056" s="110">
        <v>52</v>
      </c>
      <c r="I3056" s="109">
        <v>11311</v>
      </c>
      <c r="J3056" s="110">
        <v>29.6</v>
      </c>
      <c r="K3056" s="110">
        <v>47.7</v>
      </c>
      <c r="L3056" s="109">
        <v>9470</v>
      </c>
      <c r="M3056" s="110">
        <v>24.8</v>
      </c>
      <c r="N3056" s="110">
        <v>50.9</v>
      </c>
      <c r="O3056" s="109">
        <v>5623</v>
      </c>
      <c r="P3056" s="110">
        <v>14.7</v>
      </c>
      <c r="Q3056" s="110">
        <v>59.1</v>
      </c>
    </row>
    <row r="3057" spans="1:17" ht="51" x14ac:dyDescent="0.2">
      <c r="A3057" s="108" t="s">
        <v>3833</v>
      </c>
      <c r="B3057" s="109">
        <v>44957</v>
      </c>
      <c r="C3057" s="109">
        <v>12264</v>
      </c>
      <c r="D3057" s="110">
        <v>27.3</v>
      </c>
      <c r="E3057" s="110">
        <v>49.4</v>
      </c>
      <c r="F3057" s="109">
        <v>3005</v>
      </c>
      <c r="G3057" s="110">
        <v>6.7</v>
      </c>
      <c r="H3057" s="110">
        <v>49</v>
      </c>
      <c r="I3057" s="109">
        <v>11334</v>
      </c>
      <c r="J3057" s="110">
        <v>25.2</v>
      </c>
      <c r="K3057" s="110">
        <v>50.8</v>
      </c>
      <c r="L3057" s="109">
        <v>12895</v>
      </c>
      <c r="M3057" s="110">
        <v>28.7</v>
      </c>
      <c r="N3057" s="110">
        <v>50.6</v>
      </c>
      <c r="O3057" s="109">
        <v>5459</v>
      </c>
      <c r="P3057" s="110">
        <v>12.1</v>
      </c>
      <c r="Q3057" s="110">
        <v>52.6</v>
      </c>
    </row>
    <row r="3058" spans="1:17" ht="51" x14ac:dyDescent="0.2">
      <c r="A3058" s="108" t="s">
        <v>3834</v>
      </c>
      <c r="B3058" s="109">
        <v>37338</v>
      </c>
      <c r="C3058" s="109">
        <v>6326</v>
      </c>
      <c r="D3058" s="110">
        <v>16.899999999999999</v>
      </c>
      <c r="E3058" s="110">
        <v>48.3</v>
      </c>
      <c r="F3058" s="109">
        <v>9733</v>
      </c>
      <c r="G3058" s="110">
        <v>26.1</v>
      </c>
      <c r="H3058" s="110">
        <v>55.6</v>
      </c>
      <c r="I3058" s="109">
        <v>7241</v>
      </c>
      <c r="J3058" s="110">
        <v>19.399999999999999</v>
      </c>
      <c r="K3058" s="110">
        <v>47.2</v>
      </c>
      <c r="L3058" s="109">
        <v>8936</v>
      </c>
      <c r="M3058" s="110">
        <v>23.9</v>
      </c>
      <c r="N3058" s="110">
        <v>49.7</v>
      </c>
      <c r="O3058" s="109">
        <v>5102</v>
      </c>
      <c r="P3058" s="110">
        <v>13.7</v>
      </c>
      <c r="Q3058" s="110">
        <v>57.2</v>
      </c>
    </row>
    <row r="3059" spans="1:17" ht="51" x14ac:dyDescent="0.2">
      <c r="A3059" s="108" t="s">
        <v>3835</v>
      </c>
      <c r="B3059" s="109">
        <v>35692</v>
      </c>
      <c r="C3059" s="109">
        <v>8471</v>
      </c>
      <c r="D3059" s="110">
        <v>23.7</v>
      </c>
      <c r="E3059" s="110">
        <v>48.4</v>
      </c>
      <c r="F3059" s="109">
        <v>2410</v>
      </c>
      <c r="G3059" s="110">
        <v>6.8</v>
      </c>
      <c r="H3059" s="110">
        <v>47.3</v>
      </c>
      <c r="I3059" s="109">
        <v>7742</v>
      </c>
      <c r="J3059" s="110">
        <v>21.7</v>
      </c>
      <c r="K3059" s="110">
        <v>49.4</v>
      </c>
      <c r="L3059" s="109">
        <v>10504</v>
      </c>
      <c r="M3059" s="110">
        <v>29.4</v>
      </c>
      <c r="N3059" s="110">
        <v>49.9</v>
      </c>
      <c r="O3059" s="109">
        <v>6565</v>
      </c>
      <c r="P3059" s="110">
        <v>18.399999999999999</v>
      </c>
      <c r="Q3059" s="110">
        <v>55.9</v>
      </c>
    </row>
    <row r="3060" spans="1:17" ht="51" x14ac:dyDescent="0.2">
      <c r="A3060" s="108" t="s">
        <v>3836</v>
      </c>
      <c r="B3060" s="109">
        <v>55517</v>
      </c>
      <c r="C3060" s="109">
        <v>17009</v>
      </c>
      <c r="D3060" s="110">
        <v>30.6</v>
      </c>
      <c r="E3060" s="110">
        <v>49.5</v>
      </c>
      <c r="F3060" s="109">
        <v>3231</v>
      </c>
      <c r="G3060" s="110">
        <v>5.8</v>
      </c>
      <c r="H3060" s="110">
        <v>47.7</v>
      </c>
      <c r="I3060" s="109">
        <v>15827</v>
      </c>
      <c r="J3060" s="110">
        <v>28.5</v>
      </c>
      <c r="K3060" s="110">
        <v>52.1</v>
      </c>
      <c r="L3060" s="109">
        <v>15644</v>
      </c>
      <c r="M3060" s="110">
        <v>28.2</v>
      </c>
      <c r="N3060" s="110">
        <v>49.6</v>
      </c>
      <c r="O3060" s="109">
        <v>3806</v>
      </c>
      <c r="P3060" s="110">
        <v>6.9</v>
      </c>
      <c r="Q3060" s="110">
        <v>52.5</v>
      </c>
    </row>
    <row r="3061" spans="1:17" ht="51" x14ac:dyDescent="0.2">
      <c r="A3061" s="108" t="s">
        <v>3837</v>
      </c>
      <c r="B3061" s="109">
        <v>35442</v>
      </c>
      <c r="C3061" s="109">
        <v>8028</v>
      </c>
      <c r="D3061" s="110">
        <v>22.7</v>
      </c>
      <c r="E3061" s="110">
        <v>49.2</v>
      </c>
      <c r="F3061" s="109">
        <v>2670</v>
      </c>
      <c r="G3061" s="110">
        <v>7.5</v>
      </c>
      <c r="H3061" s="110">
        <v>47.1</v>
      </c>
      <c r="I3061" s="109">
        <v>9478</v>
      </c>
      <c r="J3061" s="110">
        <v>26.7</v>
      </c>
      <c r="K3061" s="110">
        <v>50.5</v>
      </c>
      <c r="L3061" s="109">
        <v>11810</v>
      </c>
      <c r="M3061" s="110">
        <v>33.299999999999997</v>
      </c>
      <c r="N3061" s="110">
        <v>52.5</v>
      </c>
      <c r="O3061" s="109">
        <v>3456</v>
      </c>
      <c r="P3061" s="110">
        <v>9.8000000000000007</v>
      </c>
      <c r="Q3061" s="110">
        <v>57.3</v>
      </c>
    </row>
    <row r="3062" spans="1:17" ht="51" x14ac:dyDescent="0.2">
      <c r="A3062" s="108" t="s">
        <v>3838</v>
      </c>
      <c r="B3062" s="109">
        <v>39836</v>
      </c>
      <c r="C3062" s="109">
        <v>10553</v>
      </c>
      <c r="D3062" s="110">
        <v>26.5</v>
      </c>
      <c r="E3062" s="110">
        <v>48.9</v>
      </c>
      <c r="F3062" s="109">
        <v>2183</v>
      </c>
      <c r="G3062" s="110">
        <v>5.5</v>
      </c>
      <c r="H3062" s="110">
        <v>46</v>
      </c>
      <c r="I3062" s="109">
        <v>9105</v>
      </c>
      <c r="J3062" s="110">
        <v>22.9</v>
      </c>
      <c r="K3062" s="110">
        <v>50.3</v>
      </c>
      <c r="L3062" s="109">
        <v>13077</v>
      </c>
      <c r="M3062" s="110">
        <v>32.799999999999997</v>
      </c>
      <c r="N3062" s="110">
        <v>49.1</v>
      </c>
      <c r="O3062" s="109">
        <v>4918</v>
      </c>
      <c r="P3062" s="110">
        <v>12.3</v>
      </c>
      <c r="Q3062" s="110">
        <v>54.9</v>
      </c>
    </row>
    <row r="3063" spans="1:17" ht="51" x14ac:dyDescent="0.2">
      <c r="A3063" s="108" t="s">
        <v>3839</v>
      </c>
      <c r="B3063" s="109">
        <v>35276</v>
      </c>
      <c r="C3063" s="109">
        <v>8642</v>
      </c>
      <c r="D3063" s="110">
        <v>24.5</v>
      </c>
      <c r="E3063" s="110">
        <v>48.8</v>
      </c>
      <c r="F3063" s="109">
        <v>1938</v>
      </c>
      <c r="G3063" s="110">
        <v>5.5</v>
      </c>
      <c r="H3063" s="110">
        <v>46.6</v>
      </c>
      <c r="I3063" s="109">
        <v>6692</v>
      </c>
      <c r="J3063" s="110">
        <v>19</v>
      </c>
      <c r="K3063" s="110">
        <v>51.8</v>
      </c>
      <c r="L3063" s="109">
        <v>12931</v>
      </c>
      <c r="M3063" s="110">
        <v>36.700000000000003</v>
      </c>
      <c r="N3063" s="110">
        <v>50.7</v>
      </c>
      <c r="O3063" s="109">
        <v>5073</v>
      </c>
      <c r="P3063" s="110">
        <v>14.4</v>
      </c>
      <c r="Q3063" s="110">
        <v>52.5</v>
      </c>
    </row>
    <row r="3064" spans="1:17" ht="51" x14ac:dyDescent="0.2">
      <c r="A3064" s="108" t="s">
        <v>3840</v>
      </c>
      <c r="B3064" s="109">
        <v>47533</v>
      </c>
      <c r="C3064" s="109">
        <v>14088</v>
      </c>
      <c r="D3064" s="110">
        <v>29.6</v>
      </c>
      <c r="E3064" s="110">
        <v>49.3</v>
      </c>
      <c r="F3064" s="109">
        <v>3233</v>
      </c>
      <c r="G3064" s="110">
        <v>6.8</v>
      </c>
      <c r="H3064" s="110">
        <v>48.9</v>
      </c>
      <c r="I3064" s="109">
        <v>13112</v>
      </c>
      <c r="J3064" s="110">
        <v>27.6</v>
      </c>
      <c r="K3064" s="110">
        <v>50.5</v>
      </c>
      <c r="L3064" s="109">
        <v>12442</v>
      </c>
      <c r="M3064" s="110">
        <v>26.2</v>
      </c>
      <c r="N3064" s="110">
        <v>48.4</v>
      </c>
      <c r="O3064" s="109">
        <v>4658</v>
      </c>
      <c r="P3064" s="110">
        <v>9.8000000000000007</v>
      </c>
      <c r="Q3064" s="110">
        <v>55.6</v>
      </c>
    </row>
    <row r="3065" spans="1:17" ht="51" x14ac:dyDescent="0.2">
      <c r="A3065" s="108" t="s">
        <v>3841</v>
      </c>
      <c r="B3065" s="109">
        <v>46722</v>
      </c>
      <c r="C3065" s="109">
        <v>14058</v>
      </c>
      <c r="D3065" s="110">
        <v>30.1</v>
      </c>
      <c r="E3065" s="110">
        <v>48.5</v>
      </c>
      <c r="F3065" s="109">
        <v>2911</v>
      </c>
      <c r="G3065" s="110">
        <v>6.2</v>
      </c>
      <c r="H3065" s="110">
        <v>47.3</v>
      </c>
      <c r="I3065" s="109">
        <v>12915</v>
      </c>
      <c r="J3065" s="110">
        <v>27.6</v>
      </c>
      <c r="K3065" s="110">
        <v>51.3</v>
      </c>
      <c r="L3065" s="109">
        <v>13512</v>
      </c>
      <c r="M3065" s="110">
        <v>28.9</v>
      </c>
      <c r="N3065" s="110">
        <v>51</v>
      </c>
      <c r="O3065" s="109">
        <v>3326</v>
      </c>
      <c r="P3065" s="110">
        <v>7.1</v>
      </c>
      <c r="Q3065" s="110">
        <v>57</v>
      </c>
    </row>
    <row r="3066" spans="1:17" ht="51" x14ac:dyDescent="0.2">
      <c r="A3066" s="108" t="s">
        <v>3842</v>
      </c>
      <c r="B3066" s="109">
        <v>59872</v>
      </c>
      <c r="C3066" s="109">
        <v>17703</v>
      </c>
      <c r="D3066" s="110">
        <v>29.6</v>
      </c>
      <c r="E3066" s="110">
        <v>49.2</v>
      </c>
      <c r="F3066" s="109">
        <v>3779</v>
      </c>
      <c r="G3066" s="110">
        <v>6.3</v>
      </c>
      <c r="H3066" s="110">
        <v>48.7</v>
      </c>
      <c r="I3066" s="109">
        <v>20367</v>
      </c>
      <c r="J3066" s="110">
        <v>34</v>
      </c>
      <c r="K3066" s="110">
        <v>51.6</v>
      </c>
      <c r="L3066" s="109">
        <v>13372</v>
      </c>
      <c r="M3066" s="110">
        <v>22.3</v>
      </c>
      <c r="N3066" s="110">
        <v>50.4</v>
      </c>
      <c r="O3066" s="109">
        <v>4651</v>
      </c>
      <c r="P3066" s="110">
        <v>7.8</v>
      </c>
      <c r="Q3066" s="110">
        <v>57</v>
      </c>
    </row>
    <row r="3067" spans="1:17" ht="51" x14ac:dyDescent="0.2">
      <c r="A3067" s="108" t="s">
        <v>3843</v>
      </c>
      <c r="B3067" s="109">
        <v>48692</v>
      </c>
      <c r="C3067" s="109">
        <v>15341</v>
      </c>
      <c r="D3067" s="110">
        <v>31.5</v>
      </c>
      <c r="E3067" s="110">
        <v>49.2</v>
      </c>
      <c r="F3067" s="109">
        <v>2993</v>
      </c>
      <c r="G3067" s="110">
        <v>6.1</v>
      </c>
      <c r="H3067" s="110">
        <v>47</v>
      </c>
      <c r="I3067" s="109">
        <v>14023</v>
      </c>
      <c r="J3067" s="110">
        <v>28.8</v>
      </c>
      <c r="K3067" s="110">
        <v>50.9</v>
      </c>
      <c r="L3067" s="109">
        <v>13454</v>
      </c>
      <c r="M3067" s="110">
        <v>27.6</v>
      </c>
      <c r="N3067" s="110">
        <v>48.7</v>
      </c>
      <c r="O3067" s="109">
        <v>2881</v>
      </c>
      <c r="P3067" s="110">
        <v>5.9</v>
      </c>
      <c r="Q3067" s="110">
        <v>50.3</v>
      </c>
    </row>
    <row r="3068" spans="1:17" ht="51" x14ac:dyDescent="0.2">
      <c r="A3068" s="108" t="s">
        <v>3844</v>
      </c>
      <c r="B3068" s="109">
        <v>46458</v>
      </c>
      <c r="C3068" s="109">
        <v>14634</v>
      </c>
      <c r="D3068" s="110">
        <v>31.5</v>
      </c>
      <c r="E3068" s="110">
        <v>49</v>
      </c>
      <c r="F3068" s="109">
        <v>3068</v>
      </c>
      <c r="G3068" s="110">
        <v>6.6</v>
      </c>
      <c r="H3068" s="110">
        <v>46.6</v>
      </c>
      <c r="I3068" s="109">
        <v>13268</v>
      </c>
      <c r="J3068" s="110">
        <v>28.6</v>
      </c>
      <c r="K3068" s="110">
        <v>51.7</v>
      </c>
      <c r="L3068" s="109">
        <v>12877</v>
      </c>
      <c r="M3068" s="110">
        <v>27.7</v>
      </c>
      <c r="N3068" s="110">
        <v>49.3</v>
      </c>
      <c r="O3068" s="109">
        <v>2611</v>
      </c>
      <c r="P3068" s="110">
        <v>5.6</v>
      </c>
      <c r="Q3068" s="110">
        <v>52</v>
      </c>
    </row>
    <row r="3069" spans="1:17" ht="51" x14ac:dyDescent="0.2">
      <c r="A3069" s="108" t="s">
        <v>3845</v>
      </c>
      <c r="B3069" s="109">
        <v>50199</v>
      </c>
      <c r="C3069" s="109">
        <v>15109</v>
      </c>
      <c r="D3069" s="110">
        <v>30.1</v>
      </c>
      <c r="E3069" s="110">
        <v>48.2</v>
      </c>
      <c r="F3069" s="109">
        <v>3432</v>
      </c>
      <c r="G3069" s="110">
        <v>6.8</v>
      </c>
      <c r="H3069" s="110">
        <v>46.9</v>
      </c>
      <c r="I3069" s="109">
        <v>14954</v>
      </c>
      <c r="J3069" s="110">
        <v>29.8</v>
      </c>
      <c r="K3069" s="110">
        <v>50.2</v>
      </c>
      <c r="L3069" s="109">
        <v>12765</v>
      </c>
      <c r="M3069" s="110">
        <v>25.4</v>
      </c>
      <c r="N3069" s="110">
        <v>48.6</v>
      </c>
      <c r="O3069" s="109">
        <v>3939</v>
      </c>
      <c r="P3069" s="110">
        <v>7.8</v>
      </c>
      <c r="Q3069" s="110">
        <v>54.2</v>
      </c>
    </row>
    <row r="3070" spans="1:17" ht="51" x14ac:dyDescent="0.2">
      <c r="A3070" s="108" t="s">
        <v>3846</v>
      </c>
      <c r="B3070" s="109">
        <v>40162</v>
      </c>
      <c r="C3070" s="109">
        <v>9628</v>
      </c>
      <c r="D3070" s="110">
        <v>24</v>
      </c>
      <c r="E3070" s="110">
        <v>49.7</v>
      </c>
      <c r="F3070" s="109">
        <v>3371</v>
      </c>
      <c r="G3070" s="110">
        <v>8.4</v>
      </c>
      <c r="H3070" s="110">
        <v>49.5</v>
      </c>
      <c r="I3070" s="109">
        <v>11422</v>
      </c>
      <c r="J3070" s="110">
        <v>28.4</v>
      </c>
      <c r="K3070" s="110">
        <v>50.8</v>
      </c>
      <c r="L3070" s="109">
        <v>11403</v>
      </c>
      <c r="M3070" s="110">
        <v>28.4</v>
      </c>
      <c r="N3070" s="110">
        <v>53.6</v>
      </c>
      <c r="O3070" s="109">
        <v>4338</v>
      </c>
      <c r="P3070" s="110">
        <v>10.8</v>
      </c>
      <c r="Q3070" s="110">
        <v>55.8</v>
      </c>
    </row>
    <row r="3071" spans="1:17" ht="51" x14ac:dyDescent="0.2">
      <c r="A3071" s="108" t="s">
        <v>3847</v>
      </c>
      <c r="B3071" s="109">
        <v>44374</v>
      </c>
      <c r="C3071" s="109">
        <v>12728</v>
      </c>
      <c r="D3071" s="110">
        <v>28.7</v>
      </c>
      <c r="E3071" s="110">
        <v>48.8</v>
      </c>
      <c r="F3071" s="109">
        <v>3031</v>
      </c>
      <c r="G3071" s="110">
        <v>6.8</v>
      </c>
      <c r="H3071" s="110">
        <v>48.6</v>
      </c>
      <c r="I3071" s="109">
        <v>12427</v>
      </c>
      <c r="J3071" s="110">
        <v>28</v>
      </c>
      <c r="K3071" s="110">
        <v>51.6</v>
      </c>
      <c r="L3071" s="109">
        <v>12855</v>
      </c>
      <c r="M3071" s="110">
        <v>29</v>
      </c>
      <c r="N3071" s="110">
        <v>51.6</v>
      </c>
      <c r="O3071" s="109">
        <v>3333</v>
      </c>
      <c r="P3071" s="110">
        <v>7.5</v>
      </c>
      <c r="Q3071" s="110">
        <v>53.4</v>
      </c>
    </row>
    <row r="3072" spans="1:17" ht="51" x14ac:dyDescent="0.2">
      <c r="A3072" s="108" t="s">
        <v>3848</v>
      </c>
      <c r="B3072" s="109">
        <v>36837</v>
      </c>
      <c r="C3072" s="109">
        <v>8517</v>
      </c>
      <c r="D3072" s="110">
        <v>23.1</v>
      </c>
      <c r="E3072" s="110">
        <v>48.7</v>
      </c>
      <c r="F3072" s="109">
        <v>3037</v>
      </c>
      <c r="G3072" s="110">
        <v>8.1999999999999993</v>
      </c>
      <c r="H3072" s="110">
        <v>50.4</v>
      </c>
      <c r="I3072" s="109">
        <v>11372</v>
      </c>
      <c r="J3072" s="110">
        <v>30.9</v>
      </c>
      <c r="K3072" s="110">
        <v>50.9</v>
      </c>
      <c r="L3072" s="109">
        <v>10035</v>
      </c>
      <c r="M3072" s="110">
        <v>27.2</v>
      </c>
      <c r="N3072" s="110">
        <v>52.9</v>
      </c>
      <c r="O3072" s="109">
        <v>3876</v>
      </c>
      <c r="P3072" s="110">
        <v>10.5</v>
      </c>
      <c r="Q3072" s="110">
        <v>56.2</v>
      </c>
    </row>
    <row r="3073" spans="1:17" ht="51" x14ac:dyDescent="0.2">
      <c r="A3073" s="108" t="s">
        <v>3849</v>
      </c>
      <c r="B3073" s="109">
        <v>36363</v>
      </c>
      <c r="C3073" s="109">
        <v>9869</v>
      </c>
      <c r="D3073" s="110">
        <v>27.1</v>
      </c>
      <c r="E3073" s="110">
        <v>48.4</v>
      </c>
      <c r="F3073" s="109">
        <v>2863</v>
      </c>
      <c r="G3073" s="110">
        <v>7.9</v>
      </c>
      <c r="H3073" s="110">
        <v>49.2</v>
      </c>
      <c r="I3073" s="109">
        <v>9172</v>
      </c>
      <c r="J3073" s="110">
        <v>25.2</v>
      </c>
      <c r="K3073" s="110">
        <v>51.3</v>
      </c>
      <c r="L3073" s="109">
        <v>12302</v>
      </c>
      <c r="M3073" s="110">
        <v>33.799999999999997</v>
      </c>
      <c r="N3073" s="110">
        <v>51.2</v>
      </c>
      <c r="O3073" s="109">
        <v>2157</v>
      </c>
      <c r="P3073" s="110">
        <v>5.9</v>
      </c>
      <c r="Q3073" s="110">
        <v>54.1</v>
      </c>
    </row>
    <row r="3074" spans="1:17" ht="51" x14ac:dyDescent="0.2">
      <c r="A3074" s="108" t="s">
        <v>3850</v>
      </c>
      <c r="B3074" s="109">
        <v>36477</v>
      </c>
      <c r="C3074" s="109">
        <v>8120</v>
      </c>
      <c r="D3074" s="110">
        <v>22.3</v>
      </c>
      <c r="E3074" s="110">
        <v>49.1</v>
      </c>
      <c r="F3074" s="109">
        <v>2694</v>
      </c>
      <c r="G3074" s="110">
        <v>7.4</v>
      </c>
      <c r="H3074" s="110">
        <v>49.2</v>
      </c>
      <c r="I3074" s="109">
        <v>8474</v>
      </c>
      <c r="J3074" s="110">
        <v>23.2</v>
      </c>
      <c r="K3074" s="110">
        <v>50.5</v>
      </c>
      <c r="L3074" s="109">
        <v>10903</v>
      </c>
      <c r="M3074" s="110">
        <v>29.9</v>
      </c>
      <c r="N3074" s="110">
        <v>51.9</v>
      </c>
      <c r="O3074" s="109">
        <v>6286</v>
      </c>
      <c r="P3074" s="110">
        <v>17.2</v>
      </c>
      <c r="Q3074" s="110">
        <v>59.9</v>
      </c>
    </row>
    <row r="3075" spans="1:17" ht="51" x14ac:dyDescent="0.2">
      <c r="A3075" s="108" t="s">
        <v>3851</v>
      </c>
      <c r="B3075" s="109">
        <v>40778</v>
      </c>
      <c r="C3075" s="109">
        <v>9939</v>
      </c>
      <c r="D3075" s="110">
        <v>24.4</v>
      </c>
      <c r="E3075" s="110">
        <v>50</v>
      </c>
      <c r="F3075" s="109">
        <v>3426</v>
      </c>
      <c r="G3075" s="110">
        <v>8.4</v>
      </c>
      <c r="H3075" s="110">
        <v>49.9</v>
      </c>
      <c r="I3075" s="109">
        <v>10752</v>
      </c>
      <c r="J3075" s="110">
        <v>26.4</v>
      </c>
      <c r="K3075" s="110">
        <v>51.3</v>
      </c>
      <c r="L3075" s="109">
        <v>11790</v>
      </c>
      <c r="M3075" s="110">
        <v>28.9</v>
      </c>
      <c r="N3075" s="110">
        <v>52.1</v>
      </c>
      <c r="O3075" s="109">
        <v>4871</v>
      </c>
      <c r="P3075" s="110">
        <v>11.9</v>
      </c>
      <c r="Q3075" s="110">
        <v>57.4</v>
      </c>
    </row>
    <row r="3076" spans="1:17" ht="51" x14ac:dyDescent="0.2">
      <c r="A3076" s="108" t="s">
        <v>3852</v>
      </c>
      <c r="B3076" s="109">
        <v>35316</v>
      </c>
      <c r="C3076" s="109">
        <v>7327</v>
      </c>
      <c r="D3076" s="110">
        <v>20.7</v>
      </c>
      <c r="E3076" s="110">
        <v>49.1</v>
      </c>
      <c r="F3076" s="109">
        <v>2226</v>
      </c>
      <c r="G3076" s="110">
        <v>6.3</v>
      </c>
      <c r="H3076" s="110">
        <v>44.2</v>
      </c>
      <c r="I3076" s="109">
        <v>7153</v>
      </c>
      <c r="J3076" s="110">
        <v>20.3</v>
      </c>
      <c r="K3076" s="110">
        <v>49.3</v>
      </c>
      <c r="L3076" s="109">
        <v>11750</v>
      </c>
      <c r="M3076" s="110">
        <v>33.299999999999997</v>
      </c>
      <c r="N3076" s="110">
        <v>48.2</v>
      </c>
      <c r="O3076" s="109">
        <v>6860</v>
      </c>
      <c r="P3076" s="110">
        <v>19.399999999999999</v>
      </c>
      <c r="Q3076" s="110">
        <v>52.4</v>
      </c>
    </row>
    <row r="3077" spans="1:17" ht="51" x14ac:dyDescent="0.2">
      <c r="A3077" s="108" t="s">
        <v>3853</v>
      </c>
      <c r="B3077" s="109">
        <v>38405</v>
      </c>
      <c r="C3077" s="109">
        <v>7798</v>
      </c>
      <c r="D3077" s="110">
        <v>20.3</v>
      </c>
      <c r="E3077" s="110">
        <v>48.1</v>
      </c>
      <c r="F3077" s="109">
        <v>2428</v>
      </c>
      <c r="G3077" s="110">
        <v>6.3</v>
      </c>
      <c r="H3077" s="110">
        <v>44.6</v>
      </c>
      <c r="I3077" s="109">
        <v>7452</v>
      </c>
      <c r="J3077" s="110">
        <v>19.399999999999999</v>
      </c>
      <c r="K3077" s="110">
        <v>50.3</v>
      </c>
      <c r="L3077" s="109">
        <v>12048</v>
      </c>
      <c r="M3077" s="110">
        <v>31.4</v>
      </c>
      <c r="N3077" s="110">
        <v>50.1</v>
      </c>
      <c r="O3077" s="109">
        <v>8679</v>
      </c>
      <c r="P3077" s="110">
        <v>22.6</v>
      </c>
      <c r="Q3077" s="110">
        <v>53.2</v>
      </c>
    </row>
    <row r="3078" spans="1:17" ht="51" x14ac:dyDescent="0.2">
      <c r="A3078" s="108" t="s">
        <v>3854</v>
      </c>
      <c r="B3078" s="109">
        <v>38017</v>
      </c>
      <c r="C3078" s="109">
        <v>9375</v>
      </c>
      <c r="D3078" s="110">
        <v>24.7</v>
      </c>
      <c r="E3078" s="110">
        <v>47.9</v>
      </c>
      <c r="F3078" s="109">
        <v>3396</v>
      </c>
      <c r="G3078" s="110">
        <v>8.9</v>
      </c>
      <c r="H3078" s="110">
        <v>50.9</v>
      </c>
      <c r="I3078" s="109">
        <v>11098</v>
      </c>
      <c r="J3078" s="110">
        <v>29.2</v>
      </c>
      <c r="K3078" s="110">
        <v>49.9</v>
      </c>
      <c r="L3078" s="109">
        <v>9435</v>
      </c>
      <c r="M3078" s="110">
        <v>24.8</v>
      </c>
      <c r="N3078" s="110">
        <v>52.3</v>
      </c>
      <c r="O3078" s="109">
        <v>4713</v>
      </c>
      <c r="P3078" s="110">
        <v>12.4</v>
      </c>
      <c r="Q3078" s="110">
        <v>58.9</v>
      </c>
    </row>
    <row r="3079" spans="1:17" ht="51" x14ac:dyDescent="0.2">
      <c r="A3079" s="108" t="s">
        <v>3855</v>
      </c>
      <c r="B3079" s="109">
        <v>35657</v>
      </c>
      <c r="C3079" s="109">
        <v>6884</v>
      </c>
      <c r="D3079" s="110">
        <v>19.3</v>
      </c>
      <c r="E3079" s="110">
        <v>48.4</v>
      </c>
      <c r="F3079" s="109">
        <v>2803</v>
      </c>
      <c r="G3079" s="110">
        <v>7.9</v>
      </c>
      <c r="H3079" s="110">
        <v>48.7</v>
      </c>
      <c r="I3079" s="109">
        <v>8642</v>
      </c>
      <c r="J3079" s="110">
        <v>24.2</v>
      </c>
      <c r="K3079" s="110">
        <v>50.1</v>
      </c>
      <c r="L3079" s="109">
        <v>10260</v>
      </c>
      <c r="M3079" s="110">
        <v>28.8</v>
      </c>
      <c r="N3079" s="110">
        <v>51.7</v>
      </c>
      <c r="O3079" s="109">
        <v>7068</v>
      </c>
      <c r="P3079" s="110">
        <v>19.8</v>
      </c>
      <c r="Q3079" s="110">
        <v>58.6</v>
      </c>
    </row>
    <row r="3080" spans="1:17" ht="51" x14ac:dyDescent="0.2">
      <c r="A3080" s="108" t="s">
        <v>3856</v>
      </c>
      <c r="B3080" s="109">
        <v>37836</v>
      </c>
      <c r="C3080" s="109">
        <v>9614</v>
      </c>
      <c r="D3080" s="110">
        <v>25.4</v>
      </c>
      <c r="E3080" s="110">
        <v>49.5</v>
      </c>
      <c r="F3080" s="109">
        <v>1687</v>
      </c>
      <c r="G3080" s="110">
        <v>4.5</v>
      </c>
      <c r="H3080" s="110">
        <v>47.8</v>
      </c>
      <c r="I3080" s="109">
        <v>7593</v>
      </c>
      <c r="J3080" s="110">
        <v>20.100000000000001</v>
      </c>
      <c r="K3080" s="110">
        <v>52.5</v>
      </c>
      <c r="L3080" s="109">
        <v>11630</v>
      </c>
      <c r="M3080" s="110">
        <v>30.7</v>
      </c>
      <c r="N3080" s="110">
        <v>52.5</v>
      </c>
      <c r="O3080" s="109">
        <v>7312</v>
      </c>
      <c r="P3080" s="110">
        <v>19.3</v>
      </c>
      <c r="Q3080" s="110">
        <v>60.2</v>
      </c>
    </row>
    <row r="3081" spans="1:17" ht="51" x14ac:dyDescent="0.2">
      <c r="A3081" s="108" t="s">
        <v>3857</v>
      </c>
      <c r="B3081" s="109">
        <v>34054</v>
      </c>
      <c r="C3081" s="109">
        <v>6331</v>
      </c>
      <c r="D3081" s="110">
        <v>18.600000000000001</v>
      </c>
      <c r="E3081" s="110">
        <v>49</v>
      </c>
      <c r="F3081" s="109">
        <v>2209</v>
      </c>
      <c r="G3081" s="110">
        <v>6.5</v>
      </c>
      <c r="H3081" s="110">
        <v>52.7</v>
      </c>
      <c r="I3081" s="109">
        <v>7832</v>
      </c>
      <c r="J3081" s="110">
        <v>23</v>
      </c>
      <c r="K3081" s="110">
        <v>51.3</v>
      </c>
      <c r="L3081" s="109">
        <v>10365</v>
      </c>
      <c r="M3081" s="110">
        <v>30.4</v>
      </c>
      <c r="N3081" s="110">
        <v>54.4</v>
      </c>
      <c r="O3081" s="109">
        <v>7317</v>
      </c>
      <c r="P3081" s="110">
        <v>21.5</v>
      </c>
      <c r="Q3081" s="110">
        <v>58.3</v>
      </c>
    </row>
    <row r="3082" spans="1:17" ht="51" x14ac:dyDescent="0.2">
      <c r="A3082" s="108" t="s">
        <v>3858</v>
      </c>
      <c r="B3082" s="109">
        <v>35099</v>
      </c>
      <c r="C3082" s="109">
        <v>8163</v>
      </c>
      <c r="D3082" s="110">
        <v>23.3</v>
      </c>
      <c r="E3082" s="110">
        <v>48</v>
      </c>
      <c r="F3082" s="109">
        <v>2176</v>
      </c>
      <c r="G3082" s="110">
        <v>6.2</v>
      </c>
      <c r="H3082" s="110">
        <v>49.6</v>
      </c>
      <c r="I3082" s="109">
        <v>8193</v>
      </c>
      <c r="J3082" s="110">
        <v>23.3</v>
      </c>
      <c r="K3082" s="110">
        <v>51.9</v>
      </c>
      <c r="L3082" s="109">
        <v>12096</v>
      </c>
      <c r="M3082" s="110">
        <v>34.5</v>
      </c>
      <c r="N3082" s="110">
        <v>52.8</v>
      </c>
      <c r="O3082" s="109">
        <v>4471</v>
      </c>
      <c r="P3082" s="110">
        <v>12.7</v>
      </c>
      <c r="Q3082" s="110">
        <v>56.5</v>
      </c>
    </row>
    <row r="3083" spans="1:17" ht="51" x14ac:dyDescent="0.2">
      <c r="A3083" s="108" t="s">
        <v>3859</v>
      </c>
      <c r="B3083" s="109">
        <v>43655</v>
      </c>
      <c r="C3083" s="109">
        <v>11687</v>
      </c>
      <c r="D3083" s="110">
        <v>26.8</v>
      </c>
      <c r="E3083" s="110">
        <v>49.3</v>
      </c>
      <c r="F3083" s="109">
        <v>2795</v>
      </c>
      <c r="G3083" s="110">
        <v>6.4</v>
      </c>
      <c r="H3083" s="110">
        <v>49.7</v>
      </c>
      <c r="I3083" s="109">
        <v>12603</v>
      </c>
      <c r="J3083" s="110">
        <v>28.9</v>
      </c>
      <c r="K3083" s="110">
        <v>51.9</v>
      </c>
      <c r="L3083" s="109">
        <v>12836</v>
      </c>
      <c r="M3083" s="110">
        <v>29.4</v>
      </c>
      <c r="N3083" s="110">
        <v>52.7</v>
      </c>
      <c r="O3083" s="109">
        <v>3734</v>
      </c>
      <c r="P3083" s="110">
        <v>8.6</v>
      </c>
      <c r="Q3083" s="110">
        <v>56.6</v>
      </c>
    </row>
    <row r="3084" spans="1:17" ht="51" x14ac:dyDescent="0.2">
      <c r="A3084" s="108" t="s">
        <v>3860</v>
      </c>
      <c r="B3084" s="109">
        <v>41398</v>
      </c>
      <c r="C3084" s="109">
        <v>9917</v>
      </c>
      <c r="D3084" s="110">
        <v>24</v>
      </c>
      <c r="E3084" s="110">
        <v>48.9</v>
      </c>
      <c r="F3084" s="109">
        <v>2798</v>
      </c>
      <c r="G3084" s="110">
        <v>6.8</v>
      </c>
      <c r="H3084" s="110">
        <v>53.7</v>
      </c>
      <c r="I3084" s="109">
        <v>11783</v>
      </c>
      <c r="J3084" s="110">
        <v>28.5</v>
      </c>
      <c r="K3084" s="110">
        <v>52.2</v>
      </c>
      <c r="L3084" s="109">
        <v>12482</v>
      </c>
      <c r="M3084" s="110">
        <v>30.2</v>
      </c>
      <c r="N3084" s="110">
        <v>53</v>
      </c>
      <c r="O3084" s="109">
        <v>4418</v>
      </c>
      <c r="P3084" s="110">
        <v>10.7</v>
      </c>
      <c r="Q3084" s="110">
        <v>54.9</v>
      </c>
    </row>
    <row r="3085" spans="1:17" ht="51" x14ac:dyDescent="0.2">
      <c r="A3085" s="108" t="s">
        <v>3861</v>
      </c>
      <c r="B3085" s="109">
        <v>36328</v>
      </c>
      <c r="C3085" s="109">
        <v>7542</v>
      </c>
      <c r="D3085" s="110">
        <v>20.8</v>
      </c>
      <c r="E3085" s="110">
        <v>49.3</v>
      </c>
      <c r="F3085" s="109">
        <v>2364</v>
      </c>
      <c r="G3085" s="110">
        <v>6.5</v>
      </c>
      <c r="H3085" s="110">
        <v>49.7</v>
      </c>
      <c r="I3085" s="109">
        <v>8958</v>
      </c>
      <c r="J3085" s="110">
        <v>24.7</v>
      </c>
      <c r="K3085" s="110">
        <v>50.2</v>
      </c>
      <c r="L3085" s="109">
        <v>11417</v>
      </c>
      <c r="M3085" s="110">
        <v>31.4</v>
      </c>
      <c r="N3085" s="110">
        <v>52</v>
      </c>
      <c r="O3085" s="109">
        <v>6047</v>
      </c>
      <c r="P3085" s="110">
        <v>16.600000000000001</v>
      </c>
      <c r="Q3085" s="110">
        <v>57.8</v>
      </c>
    </row>
    <row r="3086" spans="1:17" ht="51" x14ac:dyDescent="0.2">
      <c r="A3086" s="108" t="s">
        <v>3862</v>
      </c>
      <c r="B3086" s="109">
        <v>39193</v>
      </c>
      <c r="C3086" s="109">
        <v>7521</v>
      </c>
      <c r="D3086" s="110">
        <v>19.2</v>
      </c>
      <c r="E3086" s="110">
        <v>49.3</v>
      </c>
      <c r="F3086" s="109">
        <v>3266</v>
      </c>
      <c r="G3086" s="110">
        <v>8.3000000000000007</v>
      </c>
      <c r="H3086" s="110">
        <v>54.3</v>
      </c>
      <c r="I3086" s="109">
        <v>14278</v>
      </c>
      <c r="J3086" s="110">
        <v>36.4</v>
      </c>
      <c r="K3086" s="110">
        <v>49.9</v>
      </c>
      <c r="L3086" s="109">
        <v>8991</v>
      </c>
      <c r="M3086" s="110">
        <v>22.9</v>
      </c>
      <c r="N3086" s="110">
        <v>52.7</v>
      </c>
      <c r="O3086" s="109">
        <v>5137</v>
      </c>
      <c r="P3086" s="110">
        <v>13.1</v>
      </c>
      <c r="Q3086" s="110">
        <v>63.9</v>
      </c>
    </row>
    <row r="3087" spans="1:17" ht="51" x14ac:dyDescent="0.2">
      <c r="A3087" s="108" t="s">
        <v>3863</v>
      </c>
      <c r="B3087" s="109">
        <v>36305</v>
      </c>
      <c r="C3087" s="109">
        <v>7184</v>
      </c>
      <c r="D3087" s="110">
        <v>19.8</v>
      </c>
      <c r="E3087" s="110">
        <v>48.4</v>
      </c>
      <c r="F3087" s="109">
        <v>2513</v>
      </c>
      <c r="G3087" s="110">
        <v>6.9</v>
      </c>
      <c r="H3087" s="110">
        <v>51.7</v>
      </c>
      <c r="I3087" s="109">
        <v>11249</v>
      </c>
      <c r="J3087" s="110">
        <v>31</v>
      </c>
      <c r="K3087" s="110">
        <v>50</v>
      </c>
      <c r="L3087" s="109">
        <v>9805</v>
      </c>
      <c r="M3087" s="110">
        <v>27</v>
      </c>
      <c r="N3087" s="110">
        <v>51.7</v>
      </c>
      <c r="O3087" s="109">
        <v>5554</v>
      </c>
      <c r="P3087" s="110">
        <v>15.3</v>
      </c>
      <c r="Q3087" s="110">
        <v>58.4</v>
      </c>
    </row>
    <row r="3088" spans="1:17" ht="51" x14ac:dyDescent="0.2">
      <c r="A3088" s="108" t="s">
        <v>3864</v>
      </c>
      <c r="B3088" s="109">
        <v>36814</v>
      </c>
      <c r="C3088" s="109">
        <v>7949</v>
      </c>
      <c r="D3088" s="110">
        <v>21.6</v>
      </c>
      <c r="E3088" s="110">
        <v>49.9</v>
      </c>
      <c r="F3088" s="109">
        <v>2949</v>
      </c>
      <c r="G3088" s="110">
        <v>8</v>
      </c>
      <c r="H3088" s="110">
        <v>52.3</v>
      </c>
      <c r="I3088" s="109">
        <v>10619</v>
      </c>
      <c r="J3088" s="110">
        <v>28.8</v>
      </c>
      <c r="K3088" s="110">
        <v>49.9</v>
      </c>
      <c r="L3088" s="109">
        <v>9369</v>
      </c>
      <c r="M3088" s="110">
        <v>25.4</v>
      </c>
      <c r="N3088" s="110">
        <v>52.1</v>
      </c>
      <c r="O3088" s="109">
        <v>5928</v>
      </c>
      <c r="P3088" s="110">
        <v>16.100000000000001</v>
      </c>
      <c r="Q3088" s="110">
        <v>60.8</v>
      </c>
    </row>
    <row r="3089" spans="1:17" ht="51" x14ac:dyDescent="0.2">
      <c r="A3089" s="108" t="s">
        <v>3865</v>
      </c>
      <c r="B3089" s="109">
        <v>36600</v>
      </c>
      <c r="C3089" s="109">
        <v>7685</v>
      </c>
      <c r="D3089" s="110">
        <v>21</v>
      </c>
      <c r="E3089" s="110">
        <v>48.7</v>
      </c>
      <c r="F3089" s="109">
        <v>2456</v>
      </c>
      <c r="G3089" s="110">
        <v>6.7</v>
      </c>
      <c r="H3089" s="110">
        <v>49.1</v>
      </c>
      <c r="I3089" s="109">
        <v>10878</v>
      </c>
      <c r="J3089" s="110">
        <v>29.7</v>
      </c>
      <c r="K3089" s="110">
        <v>49.5</v>
      </c>
      <c r="L3089" s="109">
        <v>10172</v>
      </c>
      <c r="M3089" s="110">
        <v>27.8</v>
      </c>
      <c r="N3089" s="110">
        <v>51.9</v>
      </c>
      <c r="O3089" s="109">
        <v>5409</v>
      </c>
      <c r="P3089" s="110">
        <v>14.8</v>
      </c>
      <c r="Q3089" s="110">
        <v>60.6</v>
      </c>
    </row>
    <row r="3090" spans="1:17" ht="51" x14ac:dyDescent="0.2">
      <c r="A3090" s="108" t="s">
        <v>3866</v>
      </c>
      <c r="B3090" s="109">
        <v>37071</v>
      </c>
      <c r="C3090" s="109">
        <v>10914</v>
      </c>
      <c r="D3090" s="110">
        <v>29.4</v>
      </c>
      <c r="E3090" s="110">
        <v>49.2</v>
      </c>
      <c r="F3090" s="109">
        <v>4137</v>
      </c>
      <c r="G3090" s="110">
        <v>11.2</v>
      </c>
      <c r="H3090" s="110">
        <v>52</v>
      </c>
      <c r="I3090" s="109">
        <v>10961</v>
      </c>
      <c r="J3090" s="110">
        <v>29.6</v>
      </c>
      <c r="K3090" s="110">
        <v>51.3</v>
      </c>
      <c r="L3090" s="109">
        <v>8245</v>
      </c>
      <c r="M3090" s="110">
        <v>22.2</v>
      </c>
      <c r="N3090" s="110">
        <v>52.7</v>
      </c>
      <c r="O3090" s="109">
        <v>2814</v>
      </c>
      <c r="P3090" s="110">
        <v>7.6</v>
      </c>
      <c r="Q3090" s="110">
        <v>56.5</v>
      </c>
    </row>
    <row r="3091" spans="1:17" ht="51" x14ac:dyDescent="0.2">
      <c r="A3091" s="108" t="s">
        <v>3867</v>
      </c>
      <c r="B3091" s="109">
        <v>38019</v>
      </c>
      <c r="C3091" s="109">
        <v>10474</v>
      </c>
      <c r="D3091" s="110">
        <v>27.5</v>
      </c>
      <c r="E3091" s="110">
        <v>49.2</v>
      </c>
      <c r="F3091" s="109">
        <v>3893</v>
      </c>
      <c r="G3091" s="110">
        <v>10.199999999999999</v>
      </c>
      <c r="H3091" s="110">
        <v>49.9</v>
      </c>
      <c r="I3091" s="109">
        <v>10640</v>
      </c>
      <c r="J3091" s="110">
        <v>28</v>
      </c>
      <c r="K3091" s="110">
        <v>49.5</v>
      </c>
      <c r="L3091" s="109">
        <v>8840</v>
      </c>
      <c r="M3091" s="110">
        <v>23.3</v>
      </c>
      <c r="N3091" s="110">
        <v>51.7</v>
      </c>
      <c r="O3091" s="109">
        <v>4172</v>
      </c>
      <c r="P3091" s="110">
        <v>11</v>
      </c>
      <c r="Q3091" s="110">
        <v>59.2</v>
      </c>
    </row>
    <row r="3092" spans="1:17" ht="51" x14ac:dyDescent="0.2">
      <c r="A3092" s="108" t="s">
        <v>3868</v>
      </c>
      <c r="B3092" s="109">
        <v>36947</v>
      </c>
      <c r="C3092" s="109">
        <v>9814</v>
      </c>
      <c r="D3092" s="110">
        <v>26.6</v>
      </c>
      <c r="E3092" s="110">
        <v>48.2</v>
      </c>
      <c r="F3092" s="109">
        <v>3229</v>
      </c>
      <c r="G3092" s="110">
        <v>8.6999999999999993</v>
      </c>
      <c r="H3092" s="110">
        <v>46.4</v>
      </c>
      <c r="I3092" s="109">
        <v>10184</v>
      </c>
      <c r="J3092" s="110">
        <v>27.6</v>
      </c>
      <c r="K3092" s="110">
        <v>51.2</v>
      </c>
      <c r="L3092" s="109">
        <v>10742</v>
      </c>
      <c r="M3092" s="110">
        <v>29.1</v>
      </c>
      <c r="N3092" s="110">
        <v>50.6</v>
      </c>
      <c r="O3092" s="109">
        <v>2978</v>
      </c>
      <c r="P3092" s="110">
        <v>8.1</v>
      </c>
      <c r="Q3092" s="110">
        <v>55.6</v>
      </c>
    </row>
    <row r="3093" spans="1:17" ht="51" x14ac:dyDescent="0.2">
      <c r="A3093" s="108" t="s">
        <v>3869</v>
      </c>
      <c r="B3093" s="109">
        <v>43813</v>
      </c>
      <c r="C3093" s="109">
        <v>11940</v>
      </c>
      <c r="D3093" s="110">
        <v>27.3</v>
      </c>
      <c r="E3093" s="110">
        <v>49.5</v>
      </c>
      <c r="F3093" s="109">
        <v>3496</v>
      </c>
      <c r="G3093" s="110">
        <v>8</v>
      </c>
      <c r="H3093" s="110">
        <v>48.7</v>
      </c>
      <c r="I3093" s="109">
        <v>12283</v>
      </c>
      <c r="J3093" s="110">
        <v>28</v>
      </c>
      <c r="K3093" s="110">
        <v>51.6</v>
      </c>
      <c r="L3093" s="109">
        <v>11790</v>
      </c>
      <c r="M3093" s="110">
        <v>26.9</v>
      </c>
      <c r="N3093" s="110">
        <v>51.3</v>
      </c>
      <c r="O3093" s="109">
        <v>4304</v>
      </c>
      <c r="P3093" s="110">
        <v>9.8000000000000007</v>
      </c>
      <c r="Q3093" s="110">
        <v>57.9</v>
      </c>
    </row>
    <row r="3094" spans="1:17" ht="51" x14ac:dyDescent="0.2">
      <c r="A3094" s="108" t="s">
        <v>3870</v>
      </c>
      <c r="B3094" s="109">
        <v>45476</v>
      </c>
      <c r="C3094" s="109">
        <v>12473</v>
      </c>
      <c r="D3094" s="110">
        <v>27.4</v>
      </c>
      <c r="E3094" s="110">
        <v>48.5</v>
      </c>
      <c r="F3094" s="109">
        <v>3560</v>
      </c>
      <c r="G3094" s="110">
        <v>7.8</v>
      </c>
      <c r="H3094" s="110">
        <v>45.9</v>
      </c>
      <c r="I3094" s="109">
        <v>12497</v>
      </c>
      <c r="J3094" s="110">
        <v>27.5</v>
      </c>
      <c r="K3094" s="110">
        <v>48.7</v>
      </c>
      <c r="L3094" s="109">
        <v>13071</v>
      </c>
      <c r="M3094" s="110">
        <v>28.7</v>
      </c>
      <c r="N3094" s="110">
        <v>48.7</v>
      </c>
      <c r="O3094" s="109">
        <v>3875</v>
      </c>
      <c r="P3094" s="110">
        <v>8.5</v>
      </c>
      <c r="Q3094" s="110">
        <v>53</v>
      </c>
    </row>
    <row r="3095" spans="1:17" ht="51" x14ac:dyDescent="0.2">
      <c r="A3095" s="108" t="s">
        <v>3871</v>
      </c>
      <c r="B3095" s="109">
        <v>40810</v>
      </c>
      <c r="C3095" s="109">
        <v>10561</v>
      </c>
      <c r="D3095" s="110">
        <v>25.9</v>
      </c>
      <c r="E3095" s="110">
        <v>49.1</v>
      </c>
      <c r="F3095" s="109">
        <v>3444</v>
      </c>
      <c r="G3095" s="110">
        <v>8.4</v>
      </c>
      <c r="H3095" s="110">
        <v>48.6</v>
      </c>
      <c r="I3095" s="109">
        <v>11891</v>
      </c>
      <c r="J3095" s="110">
        <v>29.1</v>
      </c>
      <c r="K3095" s="110">
        <v>48.9</v>
      </c>
      <c r="L3095" s="109">
        <v>10972</v>
      </c>
      <c r="M3095" s="110">
        <v>26.9</v>
      </c>
      <c r="N3095" s="110">
        <v>50.1</v>
      </c>
      <c r="O3095" s="109">
        <v>3942</v>
      </c>
      <c r="P3095" s="110">
        <v>9.6999999999999993</v>
      </c>
      <c r="Q3095" s="110">
        <v>55.8</v>
      </c>
    </row>
    <row r="3096" spans="1:17" ht="51" x14ac:dyDescent="0.2">
      <c r="A3096" s="108" t="s">
        <v>3872</v>
      </c>
      <c r="B3096" s="109">
        <v>43390</v>
      </c>
      <c r="C3096" s="109">
        <v>12792</v>
      </c>
      <c r="D3096" s="110">
        <v>29.5</v>
      </c>
      <c r="E3096" s="110">
        <v>47.9</v>
      </c>
      <c r="F3096" s="109">
        <v>3272</v>
      </c>
      <c r="G3096" s="110">
        <v>7.5</v>
      </c>
      <c r="H3096" s="110">
        <v>46.2</v>
      </c>
      <c r="I3096" s="109">
        <v>10743</v>
      </c>
      <c r="J3096" s="110">
        <v>24.8</v>
      </c>
      <c r="K3096" s="110">
        <v>51.2</v>
      </c>
      <c r="L3096" s="109">
        <v>13416</v>
      </c>
      <c r="M3096" s="110">
        <v>30.9</v>
      </c>
      <c r="N3096" s="110">
        <v>49.1</v>
      </c>
      <c r="O3096" s="109">
        <v>3167</v>
      </c>
      <c r="P3096" s="110">
        <v>7.3</v>
      </c>
      <c r="Q3096" s="110">
        <v>50.2</v>
      </c>
    </row>
    <row r="3097" spans="1:17" ht="51" x14ac:dyDescent="0.2">
      <c r="A3097" s="108" t="s">
        <v>3873</v>
      </c>
      <c r="B3097" s="109">
        <v>37104</v>
      </c>
      <c r="C3097" s="109">
        <v>9131</v>
      </c>
      <c r="D3097" s="110">
        <v>24.6</v>
      </c>
      <c r="E3097" s="110">
        <v>49.2</v>
      </c>
      <c r="F3097" s="109">
        <v>3193</v>
      </c>
      <c r="G3097" s="110">
        <v>8.6</v>
      </c>
      <c r="H3097" s="110">
        <v>49.3</v>
      </c>
      <c r="I3097" s="109">
        <v>10194</v>
      </c>
      <c r="J3097" s="110">
        <v>27.5</v>
      </c>
      <c r="K3097" s="110">
        <v>50.7</v>
      </c>
      <c r="L3097" s="109">
        <v>10596</v>
      </c>
      <c r="M3097" s="110">
        <v>28.6</v>
      </c>
      <c r="N3097" s="110">
        <v>52.3</v>
      </c>
      <c r="O3097" s="109">
        <v>3990</v>
      </c>
      <c r="P3097" s="110">
        <v>10.8</v>
      </c>
      <c r="Q3097" s="110">
        <v>57.7</v>
      </c>
    </row>
    <row r="3098" spans="1:17" ht="51" x14ac:dyDescent="0.2">
      <c r="A3098" s="108" t="s">
        <v>3874</v>
      </c>
      <c r="B3098" s="109">
        <v>39479</v>
      </c>
      <c r="C3098" s="109">
        <v>8995</v>
      </c>
      <c r="D3098" s="110">
        <v>22.8</v>
      </c>
      <c r="E3098" s="110">
        <v>48.1</v>
      </c>
      <c r="F3098" s="109">
        <v>5815</v>
      </c>
      <c r="G3098" s="110">
        <v>14.7</v>
      </c>
      <c r="H3098" s="110">
        <v>48.4</v>
      </c>
      <c r="I3098" s="109">
        <v>8129</v>
      </c>
      <c r="J3098" s="110">
        <v>20.6</v>
      </c>
      <c r="K3098" s="110">
        <v>49.5</v>
      </c>
      <c r="L3098" s="109">
        <v>10187</v>
      </c>
      <c r="M3098" s="110">
        <v>25.8</v>
      </c>
      <c r="N3098" s="110">
        <v>51.3</v>
      </c>
      <c r="O3098" s="109">
        <v>6353</v>
      </c>
      <c r="P3098" s="110">
        <v>16.100000000000001</v>
      </c>
      <c r="Q3098" s="110">
        <v>53.6</v>
      </c>
    </row>
    <row r="3099" spans="1:17" ht="51" x14ac:dyDescent="0.2">
      <c r="A3099" s="108" t="s">
        <v>3875</v>
      </c>
      <c r="B3099" s="109">
        <v>41669</v>
      </c>
      <c r="C3099" s="109">
        <v>8876</v>
      </c>
      <c r="D3099" s="110">
        <v>21.3</v>
      </c>
      <c r="E3099" s="110">
        <v>47.9</v>
      </c>
      <c r="F3099" s="109">
        <v>2392</v>
      </c>
      <c r="G3099" s="110">
        <v>5.7</v>
      </c>
      <c r="H3099" s="110">
        <v>46.4</v>
      </c>
      <c r="I3099" s="109">
        <v>8446</v>
      </c>
      <c r="J3099" s="110">
        <v>20.3</v>
      </c>
      <c r="K3099" s="110">
        <v>48.8</v>
      </c>
      <c r="L3099" s="109">
        <v>13136</v>
      </c>
      <c r="M3099" s="110">
        <v>31.5</v>
      </c>
      <c r="N3099" s="110">
        <v>49.1</v>
      </c>
      <c r="O3099" s="109">
        <v>8819</v>
      </c>
      <c r="P3099" s="110">
        <v>21.2</v>
      </c>
      <c r="Q3099" s="110">
        <v>49.9</v>
      </c>
    </row>
    <row r="3100" spans="1:17" ht="51" x14ac:dyDescent="0.2">
      <c r="A3100" s="108" t="s">
        <v>3876</v>
      </c>
      <c r="B3100" s="109">
        <v>38524</v>
      </c>
      <c r="C3100" s="109">
        <v>8604</v>
      </c>
      <c r="D3100" s="110">
        <v>22.3</v>
      </c>
      <c r="E3100" s="110">
        <v>49.4</v>
      </c>
      <c r="F3100" s="109">
        <v>3456</v>
      </c>
      <c r="G3100" s="110">
        <v>9</v>
      </c>
      <c r="H3100" s="110">
        <v>50.8</v>
      </c>
      <c r="I3100" s="109">
        <v>11257</v>
      </c>
      <c r="J3100" s="110">
        <v>29.2</v>
      </c>
      <c r="K3100" s="110">
        <v>49.3</v>
      </c>
      <c r="L3100" s="109">
        <v>9344</v>
      </c>
      <c r="M3100" s="110">
        <v>24.3</v>
      </c>
      <c r="N3100" s="110">
        <v>50.4</v>
      </c>
      <c r="O3100" s="109">
        <v>5863</v>
      </c>
      <c r="P3100" s="110">
        <v>15.2</v>
      </c>
      <c r="Q3100" s="110">
        <v>59.8</v>
      </c>
    </row>
    <row r="3101" spans="1:17" ht="51" x14ac:dyDescent="0.2">
      <c r="A3101" s="108" t="s">
        <v>3877</v>
      </c>
      <c r="B3101" s="109">
        <v>36071</v>
      </c>
      <c r="C3101" s="109">
        <v>6981</v>
      </c>
      <c r="D3101" s="110">
        <v>19.399999999999999</v>
      </c>
      <c r="E3101" s="110">
        <v>49</v>
      </c>
      <c r="F3101" s="109">
        <v>4854</v>
      </c>
      <c r="G3101" s="110">
        <v>13.5</v>
      </c>
      <c r="H3101" s="110">
        <v>52.7</v>
      </c>
      <c r="I3101" s="109">
        <v>8105</v>
      </c>
      <c r="J3101" s="110">
        <v>22.5</v>
      </c>
      <c r="K3101" s="110">
        <v>50.5</v>
      </c>
      <c r="L3101" s="109">
        <v>10091</v>
      </c>
      <c r="M3101" s="110">
        <v>28</v>
      </c>
      <c r="N3101" s="110">
        <v>52.7</v>
      </c>
      <c r="O3101" s="109">
        <v>6040</v>
      </c>
      <c r="P3101" s="110">
        <v>16.7</v>
      </c>
      <c r="Q3101" s="110">
        <v>57.1</v>
      </c>
    </row>
    <row r="3102" spans="1:17" ht="51" x14ac:dyDescent="0.2">
      <c r="A3102" s="108" t="s">
        <v>3878</v>
      </c>
      <c r="B3102" s="109">
        <v>49630</v>
      </c>
      <c r="C3102" s="109">
        <v>13500</v>
      </c>
      <c r="D3102" s="110">
        <v>27.2</v>
      </c>
      <c r="E3102" s="110">
        <v>49.6</v>
      </c>
      <c r="F3102" s="109">
        <v>3594</v>
      </c>
      <c r="G3102" s="110">
        <v>7.2</v>
      </c>
      <c r="H3102" s="110">
        <v>49.6</v>
      </c>
      <c r="I3102" s="109">
        <v>15492</v>
      </c>
      <c r="J3102" s="110">
        <v>31.2</v>
      </c>
      <c r="K3102" s="110">
        <v>50.8</v>
      </c>
      <c r="L3102" s="109">
        <v>13109</v>
      </c>
      <c r="M3102" s="110">
        <v>26.4</v>
      </c>
      <c r="N3102" s="110">
        <v>51.3</v>
      </c>
      <c r="O3102" s="109">
        <v>3935</v>
      </c>
      <c r="P3102" s="110">
        <v>7.9</v>
      </c>
      <c r="Q3102" s="110">
        <v>55.5</v>
      </c>
    </row>
    <row r="3103" spans="1:17" ht="51" x14ac:dyDescent="0.2">
      <c r="A3103" s="108" t="s">
        <v>3879</v>
      </c>
      <c r="B3103" s="109">
        <v>35197</v>
      </c>
      <c r="C3103" s="109">
        <v>7991</v>
      </c>
      <c r="D3103" s="110">
        <v>22.7</v>
      </c>
      <c r="E3103" s="110">
        <v>48.4</v>
      </c>
      <c r="F3103" s="109">
        <v>2900</v>
      </c>
      <c r="G3103" s="110">
        <v>8.1999999999999993</v>
      </c>
      <c r="H3103" s="110">
        <v>49.8</v>
      </c>
      <c r="I3103" s="109">
        <v>9476</v>
      </c>
      <c r="J3103" s="110">
        <v>26.9</v>
      </c>
      <c r="K3103" s="110">
        <v>48.8</v>
      </c>
      <c r="L3103" s="109">
        <v>9841</v>
      </c>
      <c r="M3103" s="110">
        <v>28</v>
      </c>
      <c r="N3103" s="110">
        <v>50.8</v>
      </c>
      <c r="O3103" s="109">
        <v>4989</v>
      </c>
      <c r="P3103" s="110">
        <v>14.2</v>
      </c>
      <c r="Q3103" s="110">
        <v>56.9</v>
      </c>
    </row>
    <row r="3104" spans="1:17" ht="51" x14ac:dyDescent="0.2">
      <c r="A3104" s="108" t="s">
        <v>3880</v>
      </c>
      <c r="B3104" s="109">
        <v>47548</v>
      </c>
      <c r="C3104" s="109">
        <v>12162</v>
      </c>
      <c r="D3104" s="110">
        <v>25.6</v>
      </c>
      <c r="E3104" s="110">
        <v>48.6</v>
      </c>
      <c r="F3104" s="109">
        <v>3451</v>
      </c>
      <c r="G3104" s="110">
        <v>7.3</v>
      </c>
      <c r="H3104" s="110">
        <v>45.4</v>
      </c>
      <c r="I3104" s="109">
        <v>13559</v>
      </c>
      <c r="J3104" s="110">
        <v>28.5</v>
      </c>
      <c r="K3104" s="110">
        <v>47.2</v>
      </c>
      <c r="L3104" s="109">
        <v>13977</v>
      </c>
      <c r="M3104" s="110">
        <v>29.4</v>
      </c>
      <c r="N3104" s="110">
        <v>48.3</v>
      </c>
      <c r="O3104" s="109">
        <v>4399</v>
      </c>
      <c r="P3104" s="110">
        <v>9.3000000000000007</v>
      </c>
      <c r="Q3104" s="110">
        <v>52</v>
      </c>
    </row>
    <row r="3105" spans="1:17" ht="51" x14ac:dyDescent="0.2">
      <c r="A3105" s="108" t="s">
        <v>3881</v>
      </c>
      <c r="B3105" s="109">
        <v>42649</v>
      </c>
      <c r="C3105" s="109">
        <v>11131</v>
      </c>
      <c r="D3105" s="110">
        <v>26.1</v>
      </c>
      <c r="E3105" s="110">
        <v>49.4</v>
      </c>
      <c r="F3105" s="109">
        <v>2604</v>
      </c>
      <c r="G3105" s="110">
        <v>6.1</v>
      </c>
      <c r="H3105" s="110">
        <v>46.9</v>
      </c>
      <c r="I3105" s="109">
        <v>9114</v>
      </c>
      <c r="J3105" s="110">
        <v>21.4</v>
      </c>
      <c r="K3105" s="110">
        <v>51.8</v>
      </c>
      <c r="L3105" s="109">
        <v>14344</v>
      </c>
      <c r="M3105" s="110">
        <v>33.6</v>
      </c>
      <c r="N3105" s="110">
        <v>51.1</v>
      </c>
      <c r="O3105" s="109">
        <v>5456</v>
      </c>
      <c r="P3105" s="110">
        <v>12.8</v>
      </c>
      <c r="Q3105" s="110">
        <v>54.7</v>
      </c>
    </row>
    <row r="3106" spans="1:17" ht="51" x14ac:dyDescent="0.2">
      <c r="A3106" s="108" t="s">
        <v>3882</v>
      </c>
      <c r="B3106" s="109">
        <v>37599</v>
      </c>
      <c r="C3106" s="109">
        <v>9684</v>
      </c>
      <c r="D3106" s="110">
        <v>25.8</v>
      </c>
      <c r="E3106" s="110">
        <v>49.3</v>
      </c>
      <c r="F3106" s="109">
        <v>2728</v>
      </c>
      <c r="G3106" s="110">
        <v>7.3</v>
      </c>
      <c r="H3106" s="110">
        <v>48.3</v>
      </c>
      <c r="I3106" s="109">
        <v>8308</v>
      </c>
      <c r="J3106" s="110">
        <v>22.1</v>
      </c>
      <c r="K3106" s="110">
        <v>51</v>
      </c>
      <c r="L3106" s="109">
        <v>13107</v>
      </c>
      <c r="M3106" s="110">
        <v>34.9</v>
      </c>
      <c r="N3106" s="110">
        <v>51</v>
      </c>
      <c r="O3106" s="109">
        <v>3772</v>
      </c>
      <c r="P3106" s="110">
        <v>10</v>
      </c>
      <c r="Q3106" s="110">
        <v>54.7</v>
      </c>
    </row>
    <row r="3107" spans="1:17" ht="51" x14ac:dyDescent="0.2">
      <c r="A3107" s="108" t="s">
        <v>3883</v>
      </c>
      <c r="B3107" s="109">
        <v>36398</v>
      </c>
      <c r="C3107" s="109">
        <v>7808</v>
      </c>
      <c r="D3107" s="110">
        <v>21.5</v>
      </c>
      <c r="E3107" s="110">
        <v>47.7</v>
      </c>
      <c r="F3107" s="109">
        <v>2799</v>
      </c>
      <c r="G3107" s="110">
        <v>7.7</v>
      </c>
      <c r="H3107" s="110">
        <v>47.8</v>
      </c>
      <c r="I3107" s="109">
        <v>8355</v>
      </c>
      <c r="J3107" s="110">
        <v>23</v>
      </c>
      <c r="K3107" s="110">
        <v>51</v>
      </c>
      <c r="L3107" s="109">
        <v>11380</v>
      </c>
      <c r="M3107" s="110">
        <v>31.3</v>
      </c>
      <c r="N3107" s="110">
        <v>51.9</v>
      </c>
      <c r="O3107" s="109">
        <v>6056</v>
      </c>
      <c r="P3107" s="110">
        <v>16.600000000000001</v>
      </c>
      <c r="Q3107" s="110">
        <v>58.2</v>
      </c>
    </row>
    <row r="3108" spans="1:17" ht="51" x14ac:dyDescent="0.2">
      <c r="A3108" s="108" t="s">
        <v>3884</v>
      </c>
      <c r="B3108" s="109">
        <v>36551</v>
      </c>
      <c r="C3108" s="109">
        <v>6860</v>
      </c>
      <c r="D3108" s="110">
        <v>18.8</v>
      </c>
      <c r="E3108" s="110">
        <v>49.5</v>
      </c>
      <c r="F3108" s="109">
        <v>3962</v>
      </c>
      <c r="G3108" s="110">
        <v>10.8</v>
      </c>
      <c r="H3108" s="110">
        <v>53.2</v>
      </c>
      <c r="I3108" s="109">
        <v>9132</v>
      </c>
      <c r="J3108" s="110">
        <v>25</v>
      </c>
      <c r="K3108" s="110">
        <v>49.3</v>
      </c>
      <c r="L3108" s="109">
        <v>9517</v>
      </c>
      <c r="M3108" s="110">
        <v>26</v>
      </c>
      <c r="N3108" s="110">
        <v>52.5</v>
      </c>
      <c r="O3108" s="109">
        <v>7080</v>
      </c>
      <c r="P3108" s="110">
        <v>19.399999999999999</v>
      </c>
      <c r="Q3108" s="110">
        <v>60.1</v>
      </c>
    </row>
    <row r="3109" spans="1:17" ht="51" x14ac:dyDescent="0.2">
      <c r="A3109" s="108" t="s">
        <v>3885</v>
      </c>
      <c r="B3109" s="109">
        <v>35591</v>
      </c>
      <c r="C3109" s="109">
        <v>7472</v>
      </c>
      <c r="D3109" s="110">
        <v>21</v>
      </c>
      <c r="E3109" s="110">
        <v>49.4</v>
      </c>
      <c r="F3109" s="109">
        <v>3047</v>
      </c>
      <c r="G3109" s="110">
        <v>8.6</v>
      </c>
      <c r="H3109" s="110">
        <v>53</v>
      </c>
      <c r="I3109" s="109">
        <v>8416</v>
      </c>
      <c r="J3109" s="110">
        <v>23.6</v>
      </c>
      <c r="K3109" s="110">
        <v>51.1</v>
      </c>
      <c r="L3109" s="109">
        <v>11320</v>
      </c>
      <c r="M3109" s="110">
        <v>31.8</v>
      </c>
      <c r="N3109" s="110">
        <v>52.6</v>
      </c>
      <c r="O3109" s="109">
        <v>5336</v>
      </c>
      <c r="P3109" s="110">
        <v>15</v>
      </c>
      <c r="Q3109" s="110">
        <v>57.8</v>
      </c>
    </row>
    <row r="3110" spans="1:17" ht="51" x14ac:dyDescent="0.2">
      <c r="A3110" s="108" t="s">
        <v>3886</v>
      </c>
      <c r="B3110" s="109">
        <v>38224</v>
      </c>
      <c r="C3110" s="109">
        <v>8791</v>
      </c>
      <c r="D3110" s="110">
        <v>23</v>
      </c>
      <c r="E3110" s="110">
        <v>48.9</v>
      </c>
      <c r="F3110" s="109">
        <v>3585</v>
      </c>
      <c r="G3110" s="110">
        <v>9.4</v>
      </c>
      <c r="H3110" s="110">
        <v>50.2</v>
      </c>
      <c r="I3110" s="109">
        <v>9457</v>
      </c>
      <c r="J3110" s="110">
        <v>24.7</v>
      </c>
      <c r="K3110" s="110">
        <v>51</v>
      </c>
      <c r="L3110" s="109">
        <v>10531</v>
      </c>
      <c r="M3110" s="110">
        <v>27.6</v>
      </c>
      <c r="N3110" s="110">
        <v>51.9</v>
      </c>
      <c r="O3110" s="109">
        <v>5860</v>
      </c>
      <c r="P3110" s="110">
        <v>15.3</v>
      </c>
      <c r="Q3110" s="110">
        <v>60.3</v>
      </c>
    </row>
    <row r="3111" spans="1:17" ht="51" x14ac:dyDescent="0.2">
      <c r="A3111" s="108" t="s">
        <v>3887</v>
      </c>
      <c r="B3111" s="109">
        <v>38632</v>
      </c>
      <c r="C3111" s="109">
        <v>9144</v>
      </c>
      <c r="D3111" s="110">
        <v>23.7</v>
      </c>
      <c r="E3111" s="110">
        <v>48.4</v>
      </c>
      <c r="F3111" s="109">
        <v>3555</v>
      </c>
      <c r="G3111" s="110">
        <v>9.1999999999999993</v>
      </c>
      <c r="H3111" s="110">
        <v>49.4</v>
      </c>
      <c r="I3111" s="109">
        <v>10109</v>
      </c>
      <c r="J3111" s="110">
        <v>26.2</v>
      </c>
      <c r="K3111" s="110">
        <v>51</v>
      </c>
      <c r="L3111" s="109">
        <v>11317</v>
      </c>
      <c r="M3111" s="110">
        <v>29.3</v>
      </c>
      <c r="N3111" s="110">
        <v>52.4</v>
      </c>
      <c r="O3111" s="109">
        <v>4507</v>
      </c>
      <c r="P3111" s="110">
        <v>11.7</v>
      </c>
      <c r="Q3111" s="110">
        <v>58.8</v>
      </c>
    </row>
    <row r="3112" spans="1:17" ht="51" x14ac:dyDescent="0.2">
      <c r="A3112" s="108" t="s">
        <v>3888</v>
      </c>
      <c r="B3112" s="109">
        <v>41423</v>
      </c>
      <c r="C3112" s="109">
        <v>10383</v>
      </c>
      <c r="D3112" s="110">
        <v>25.1</v>
      </c>
      <c r="E3112" s="110">
        <v>49.1</v>
      </c>
      <c r="F3112" s="109">
        <v>2904</v>
      </c>
      <c r="G3112" s="110">
        <v>7</v>
      </c>
      <c r="H3112" s="110">
        <v>43.1</v>
      </c>
      <c r="I3112" s="109">
        <v>10632</v>
      </c>
      <c r="J3112" s="110">
        <v>25.7</v>
      </c>
      <c r="K3112" s="110">
        <v>45</v>
      </c>
      <c r="L3112" s="109">
        <v>12909</v>
      </c>
      <c r="M3112" s="110">
        <v>31.2</v>
      </c>
      <c r="N3112" s="110">
        <v>49.3</v>
      </c>
      <c r="O3112" s="109">
        <v>4595</v>
      </c>
      <c r="P3112" s="110">
        <v>11.1</v>
      </c>
      <c r="Q3112" s="110">
        <v>55</v>
      </c>
    </row>
    <row r="3113" spans="1:17" ht="51" x14ac:dyDescent="0.2">
      <c r="A3113" s="108" t="s">
        <v>3889</v>
      </c>
      <c r="B3113" s="109">
        <v>49803</v>
      </c>
      <c r="C3113" s="109">
        <v>14652</v>
      </c>
      <c r="D3113" s="110">
        <v>29.4</v>
      </c>
      <c r="E3113" s="110">
        <v>49.2</v>
      </c>
      <c r="F3113" s="109">
        <v>3178</v>
      </c>
      <c r="G3113" s="110">
        <v>6.4</v>
      </c>
      <c r="H3113" s="110">
        <v>51.1</v>
      </c>
      <c r="I3113" s="109">
        <v>14682</v>
      </c>
      <c r="J3113" s="110">
        <v>29.5</v>
      </c>
      <c r="K3113" s="110">
        <v>52.9</v>
      </c>
      <c r="L3113" s="109">
        <v>12940</v>
      </c>
      <c r="M3113" s="110">
        <v>26</v>
      </c>
      <c r="N3113" s="110">
        <v>51.9</v>
      </c>
      <c r="O3113" s="109">
        <v>4351</v>
      </c>
      <c r="P3113" s="110">
        <v>8.6999999999999993</v>
      </c>
      <c r="Q3113" s="110">
        <v>56.8</v>
      </c>
    </row>
    <row r="3114" spans="1:17" ht="51" x14ac:dyDescent="0.2">
      <c r="A3114" s="108" t="s">
        <v>3890</v>
      </c>
      <c r="B3114" s="109">
        <v>40488</v>
      </c>
      <c r="C3114" s="109">
        <v>10784</v>
      </c>
      <c r="D3114" s="110">
        <v>26.6</v>
      </c>
      <c r="E3114" s="110">
        <v>48.8</v>
      </c>
      <c r="F3114" s="109">
        <v>3169</v>
      </c>
      <c r="G3114" s="110">
        <v>7.8</v>
      </c>
      <c r="H3114" s="110">
        <v>46</v>
      </c>
      <c r="I3114" s="109">
        <v>11988</v>
      </c>
      <c r="J3114" s="110">
        <v>29.6</v>
      </c>
      <c r="K3114" s="110">
        <v>50.1</v>
      </c>
      <c r="L3114" s="109">
        <v>10235</v>
      </c>
      <c r="M3114" s="110">
        <v>25.3</v>
      </c>
      <c r="N3114" s="110">
        <v>50.2</v>
      </c>
      <c r="O3114" s="109">
        <v>4312</v>
      </c>
      <c r="P3114" s="110">
        <v>10.7</v>
      </c>
      <c r="Q3114" s="110">
        <v>55.5</v>
      </c>
    </row>
    <row r="3115" spans="1:17" ht="51" x14ac:dyDescent="0.2">
      <c r="A3115" s="108" t="s">
        <v>3891</v>
      </c>
      <c r="B3115" s="109">
        <v>41159</v>
      </c>
      <c r="C3115" s="109">
        <v>10734</v>
      </c>
      <c r="D3115" s="110">
        <v>26.1</v>
      </c>
      <c r="E3115" s="110">
        <v>49.5</v>
      </c>
      <c r="F3115" s="109">
        <v>3239</v>
      </c>
      <c r="G3115" s="110">
        <v>7.9</v>
      </c>
      <c r="H3115" s="110">
        <v>46.8</v>
      </c>
      <c r="I3115" s="109">
        <v>10756</v>
      </c>
      <c r="J3115" s="110">
        <v>26.1</v>
      </c>
      <c r="K3115" s="110">
        <v>50.6</v>
      </c>
      <c r="L3115" s="109">
        <v>12004</v>
      </c>
      <c r="M3115" s="110">
        <v>29.2</v>
      </c>
      <c r="N3115" s="110">
        <v>50</v>
      </c>
      <c r="O3115" s="109">
        <v>4426</v>
      </c>
      <c r="P3115" s="110">
        <v>10.8</v>
      </c>
      <c r="Q3115" s="110">
        <v>56.6</v>
      </c>
    </row>
    <row r="3116" spans="1:17" ht="51" x14ac:dyDescent="0.2">
      <c r="A3116" s="108" t="s">
        <v>3892</v>
      </c>
      <c r="B3116" s="109">
        <v>32902</v>
      </c>
      <c r="C3116" s="109">
        <v>10002</v>
      </c>
      <c r="D3116" s="110">
        <v>30.4</v>
      </c>
      <c r="E3116" s="110">
        <v>49.1</v>
      </c>
      <c r="F3116" s="109">
        <v>3244</v>
      </c>
      <c r="G3116" s="110">
        <v>9.9</v>
      </c>
      <c r="H3116" s="110">
        <v>49.6</v>
      </c>
      <c r="I3116" s="109">
        <v>10082</v>
      </c>
      <c r="J3116" s="110">
        <v>30.6</v>
      </c>
      <c r="K3116" s="110">
        <v>51.9</v>
      </c>
      <c r="L3116" s="109">
        <v>7363</v>
      </c>
      <c r="M3116" s="110">
        <v>22.4</v>
      </c>
      <c r="N3116" s="110">
        <v>50.9</v>
      </c>
      <c r="O3116" s="109">
        <v>2211</v>
      </c>
      <c r="P3116" s="110">
        <v>6.7</v>
      </c>
      <c r="Q3116" s="110">
        <v>59.5</v>
      </c>
    </row>
    <row r="3117" spans="1:17" ht="51" x14ac:dyDescent="0.2">
      <c r="A3117" s="108" t="s">
        <v>3893</v>
      </c>
      <c r="B3117" s="109">
        <v>37337</v>
      </c>
      <c r="C3117" s="109">
        <v>10389</v>
      </c>
      <c r="D3117" s="110">
        <v>27.8</v>
      </c>
      <c r="E3117" s="110">
        <v>49.6</v>
      </c>
      <c r="F3117" s="109">
        <v>4328</v>
      </c>
      <c r="G3117" s="110">
        <v>11.6</v>
      </c>
      <c r="H3117" s="110">
        <v>50.3</v>
      </c>
      <c r="I3117" s="109">
        <v>12449</v>
      </c>
      <c r="J3117" s="110">
        <v>33.299999999999997</v>
      </c>
      <c r="K3117" s="110">
        <v>47.7</v>
      </c>
      <c r="L3117" s="109">
        <v>7784</v>
      </c>
      <c r="M3117" s="110">
        <v>20.8</v>
      </c>
      <c r="N3117" s="110">
        <v>46.2</v>
      </c>
      <c r="O3117" s="109">
        <v>2387</v>
      </c>
      <c r="P3117" s="110">
        <v>6.4</v>
      </c>
      <c r="Q3117" s="110">
        <v>56.8</v>
      </c>
    </row>
    <row r="3118" spans="1:17" ht="51" x14ac:dyDescent="0.2">
      <c r="A3118" s="108" t="s">
        <v>3894</v>
      </c>
      <c r="B3118" s="109">
        <v>35938</v>
      </c>
      <c r="C3118" s="109">
        <v>7036</v>
      </c>
      <c r="D3118" s="110">
        <v>19.600000000000001</v>
      </c>
      <c r="E3118" s="110">
        <v>49</v>
      </c>
      <c r="F3118" s="109">
        <v>3496</v>
      </c>
      <c r="G3118" s="110">
        <v>9.6999999999999993</v>
      </c>
      <c r="H3118" s="110">
        <v>48.9</v>
      </c>
      <c r="I3118" s="109">
        <v>13525</v>
      </c>
      <c r="J3118" s="110">
        <v>37.6</v>
      </c>
      <c r="K3118" s="110">
        <v>48</v>
      </c>
      <c r="L3118" s="109">
        <v>8464</v>
      </c>
      <c r="M3118" s="110">
        <v>23.6</v>
      </c>
      <c r="N3118" s="110">
        <v>49</v>
      </c>
      <c r="O3118" s="109">
        <v>3417</v>
      </c>
      <c r="P3118" s="110">
        <v>9.5</v>
      </c>
      <c r="Q3118" s="110">
        <v>60.1</v>
      </c>
    </row>
    <row r="3119" spans="1:17" ht="51" x14ac:dyDescent="0.2">
      <c r="A3119" s="108" t="s">
        <v>3895</v>
      </c>
      <c r="B3119" s="109">
        <v>41940</v>
      </c>
      <c r="C3119" s="109">
        <v>3539</v>
      </c>
      <c r="D3119" s="110">
        <v>8.4</v>
      </c>
      <c r="E3119" s="110">
        <v>49.6</v>
      </c>
      <c r="F3119" s="109">
        <v>22745</v>
      </c>
      <c r="G3119" s="110">
        <v>54.2</v>
      </c>
      <c r="H3119" s="110">
        <v>49.3</v>
      </c>
      <c r="I3119" s="109">
        <v>9044</v>
      </c>
      <c r="J3119" s="110">
        <v>21.6</v>
      </c>
      <c r="K3119" s="110">
        <v>44</v>
      </c>
      <c r="L3119" s="109">
        <v>4441</v>
      </c>
      <c r="M3119" s="110">
        <v>10.6</v>
      </c>
      <c r="N3119" s="110">
        <v>49.5</v>
      </c>
      <c r="O3119" s="109">
        <v>2171</v>
      </c>
      <c r="P3119" s="110">
        <v>5.2</v>
      </c>
      <c r="Q3119" s="110">
        <v>53.5</v>
      </c>
    </row>
    <row r="3120" spans="1:17" ht="51" x14ac:dyDescent="0.2">
      <c r="A3120" s="108" t="s">
        <v>3896</v>
      </c>
      <c r="B3120" s="109">
        <v>34921</v>
      </c>
      <c r="C3120" s="109">
        <v>6900</v>
      </c>
      <c r="D3120" s="110">
        <v>19.8</v>
      </c>
      <c r="E3120" s="110">
        <v>48</v>
      </c>
      <c r="F3120" s="109">
        <v>2342</v>
      </c>
      <c r="G3120" s="110">
        <v>6.7</v>
      </c>
      <c r="H3120" s="110">
        <v>46.5</v>
      </c>
      <c r="I3120" s="109">
        <v>7322</v>
      </c>
      <c r="J3120" s="110">
        <v>21</v>
      </c>
      <c r="K3120" s="110">
        <v>48.6</v>
      </c>
      <c r="L3120" s="109">
        <v>11525</v>
      </c>
      <c r="M3120" s="110">
        <v>33</v>
      </c>
      <c r="N3120" s="110">
        <v>48.9</v>
      </c>
      <c r="O3120" s="109">
        <v>6832</v>
      </c>
      <c r="P3120" s="110">
        <v>19.600000000000001</v>
      </c>
      <c r="Q3120" s="110">
        <v>56.1</v>
      </c>
    </row>
    <row r="3121" spans="1:17" ht="51" x14ac:dyDescent="0.2">
      <c r="A3121" s="108" t="s">
        <v>3897</v>
      </c>
      <c r="B3121" s="109">
        <v>36304</v>
      </c>
      <c r="C3121" s="109">
        <v>7660</v>
      </c>
      <c r="D3121" s="110">
        <v>21.1</v>
      </c>
      <c r="E3121" s="110">
        <v>49.2</v>
      </c>
      <c r="F3121" s="109">
        <v>2708</v>
      </c>
      <c r="G3121" s="110">
        <v>7.5</v>
      </c>
      <c r="H3121" s="110">
        <v>45.7</v>
      </c>
      <c r="I3121" s="109">
        <v>8122</v>
      </c>
      <c r="J3121" s="110">
        <v>22.4</v>
      </c>
      <c r="K3121" s="110">
        <v>48.2</v>
      </c>
      <c r="L3121" s="109">
        <v>11807</v>
      </c>
      <c r="M3121" s="110">
        <v>32.5</v>
      </c>
      <c r="N3121" s="110">
        <v>48.5</v>
      </c>
      <c r="O3121" s="109">
        <v>6007</v>
      </c>
      <c r="P3121" s="110">
        <v>16.5</v>
      </c>
      <c r="Q3121" s="110">
        <v>56.1</v>
      </c>
    </row>
    <row r="3122" spans="1:17" ht="51" x14ac:dyDescent="0.2">
      <c r="A3122" s="108" t="s">
        <v>3898</v>
      </c>
      <c r="B3122" s="109">
        <v>37556</v>
      </c>
      <c r="C3122" s="109">
        <v>3333</v>
      </c>
      <c r="D3122" s="110">
        <v>8.9</v>
      </c>
      <c r="E3122" s="110">
        <v>49.1</v>
      </c>
      <c r="F3122" s="109">
        <v>5809</v>
      </c>
      <c r="G3122" s="110">
        <v>15.5</v>
      </c>
      <c r="H3122" s="110">
        <v>55</v>
      </c>
      <c r="I3122" s="109">
        <v>15709</v>
      </c>
      <c r="J3122" s="110">
        <v>41.8</v>
      </c>
      <c r="K3122" s="110">
        <v>45.2</v>
      </c>
      <c r="L3122" s="109">
        <v>8343</v>
      </c>
      <c r="M3122" s="110">
        <v>22.2</v>
      </c>
      <c r="N3122" s="110">
        <v>42.2</v>
      </c>
      <c r="O3122" s="109">
        <v>4362</v>
      </c>
      <c r="P3122" s="110">
        <v>11.6</v>
      </c>
      <c r="Q3122" s="110">
        <v>58.8</v>
      </c>
    </row>
    <row r="3123" spans="1:17" ht="51" x14ac:dyDescent="0.2">
      <c r="A3123" s="108" t="s">
        <v>3899</v>
      </c>
      <c r="B3123" s="109">
        <v>36350</v>
      </c>
      <c r="C3123" s="109">
        <v>6872</v>
      </c>
      <c r="D3123" s="110">
        <v>18.899999999999999</v>
      </c>
      <c r="E3123" s="110">
        <v>49.1</v>
      </c>
      <c r="F3123" s="109">
        <v>2674</v>
      </c>
      <c r="G3123" s="110">
        <v>7.4</v>
      </c>
      <c r="H3123" s="110">
        <v>55.8</v>
      </c>
      <c r="I3123" s="109">
        <v>13361</v>
      </c>
      <c r="J3123" s="110">
        <v>36.799999999999997</v>
      </c>
      <c r="K3123" s="110">
        <v>51.2</v>
      </c>
      <c r="L3123" s="109">
        <v>10137</v>
      </c>
      <c r="M3123" s="110">
        <v>27.9</v>
      </c>
      <c r="N3123" s="110">
        <v>51.4</v>
      </c>
      <c r="O3123" s="109">
        <v>3306</v>
      </c>
      <c r="P3123" s="110">
        <v>9.1</v>
      </c>
      <c r="Q3123" s="110">
        <v>58.4</v>
      </c>
    </row>
    <row r="3124" spans="1:17" ht="51" x14ac:dyDescent="0.2">
      <c r="A3124" s="108" t="s">
        <v>3900</v>
      </c>
      <c r="B3124" s="109">
        <v>35572</v>
      </c>
      <c r="C3124" s="109">
        <v>7823</v>
      </c>
      <c r="D3124" s="110">
        <v>22</v>
      </c>
      <c r="E3124" s="110">
        <v>50.3</v>
      </c>
      <c r="F3124" s="109">
        <v>5761</v>
      </c>
      <c r="G3124" s="110">
        <v>16.2</v>
      </c>
      <c r="H3124" s="110">
        <v>52.6</v>
      </c>
      <c r="I3124" s="109">
        <v>14124</v>
      </c>
      <c r="J3124" s="110">
        <v>39.700000000000003</v>
      </c>
      <c r="K3124" s="110">
        <v>44.2</v>
      </c>
      <c r="L3124" s="109">
        <v>6001</v>
      </c>
      <c r="M3124" s="110">
        <v>16.899999999999999</v>
      </c>
      <c r="N3124" s="110">
        <v>40.9</v>
      </c>
      <c r="O3124" s="109">
        <v>1863</v>
      </c>
      <c r="P3124" s="110">
        <v>5.2</v>
      </c>
      <c r="Q3124" s="110">
        <v>49.5</v>
      </c>
    </row>
    <row r="3125" spans="1:17" ht="51" x14ac:dyDescent="0.2">
      <c r="A3125" s="108" t="s">
        <v>3901</v>
      </c>
      <c r="B3125" s="109">
        <v>35842</v>
      </c>
      <c r="C3125" s="109">
        <v>9198</v>
      </c>
      <c r="D3125" s="110">
        <v>25.7</v>
      </c>
      <c r="E3125" s="110">
        <v>49.1</v>
      </c>
      <c r="F3125" s="109">
        <v>3974</v>
      </c>
      <c r="G3125" s="110">
        <v>11.1</v>
      </c>
      <c r="H3125" s="110">
        <v>48.3</v>
      </c>
      <c r="I3125" s="109">
        <v>14042</v>
      </c>
      <c r="J3125" s="110">
        <v>39.200000000000003</v>
      </c>
      <c r="K3125" s="110">
        <v>48.3</v>
      </c>
      <c r="L3125" s="109">
        <v>6728</v>
      </c>
      <c r="M3125" s="110">
        <v>18.8</v>
      </c>
      <c r="N3125" s="110">
        <v>47.7</v>
      </c>
      <c r="O3125" s="109">
        <v>1900</v>
      </c>
      <c r="P3125" s="110">
        <v>5.3</v>
      </c>
      <c r="Q3125" s="110">
        <v>56.9</v>
      </c>
    </row>
    <row r="3126" spans="1:17" ht="51" x14ac:dyDescent="0.2">
      <c r="A3126" s="108" t="s">
        <v>3902</v>
      </c>
      <c r="B3126" s="109">
        <v>36311</v>
      </c>
      <c r="C3126" s="109">
        <v>7032</v>
      </c>
      <c r="D3126" s="110">
        <v>19.399999999999999</v>
      </c>
      <c r="E3126" s="110">
        <v>49.7</v>
      </c>
      <c r="F3126" s="109">
        <v>2864</v>
      </c>
      <c r="G3126" s="110">
        <v>7.9</v>
      </c>
      <c r="H3126" s="110">
        <v>50.8</v>
      </c>
      <c r="I3126" s="109">
        <v>12573</v>
      </c>
      <c r="J3126" s="110">
        <v>34.6</v>
      </c>
      <c r="K3126" s="110">
        <v>50.3</v>
      </c>
      <c r="L3126" s="109">
        <v>10213</v>
      </c>
      <c r="M3126" s="110">
        <v>28.1</v>
      </c>
      <c r="N3126" s="110">
        <v>51</v>
      </c>
      <c r="O3126" s="109">
        <v>3629</v>
      </c>
      <c r="P3126" s="110">
        <v>10</v>
      </c>
      <c r="Q3126" s="110">
        <v>56.5</v>
      </c>
    </row>
    <row r="3127" spans="1:17" ht="51" x14ac:dyDescent="0.2">
      <c r="A3127" s="108" t="s">
        <v>3903</v>
      </c>
      <c r="B3127" s="109">
        <v>36748</v>
      </c>
      <c r="C3127" s="109">
        <v>8130</v>
      </c>
      <c r="D3127" s="110">
        <v>22.1</v>
      </c>
      <c r="E3127" s="110">
        <v>48.9</v>
      </c>
      <c r="F3127" s="109">
        <v>2136</v>
      </c>
      <c r="G3127" s="110">
        <v>5.8</v>
      </c>
      <c r="H3127" s="110">
        <v>47.7</v>
      </c>
      <c r="I3127" s="109">
        <v>13024</v>
      </c>
      <c r="J3127" s="110">
        <v>35.4</v>
      </c>
      <c r="K3127" s="110">
        <v>51</v>
      </c>
      <c r="L3127" s="109">
        <v>10044</v>
      </c>
      <c r="M3127" s="110">
        <v>27.3</v>
      </c>
      <c r="N3127" s="110">
        <v>52.3</v>
      </c>
      <c r="O3127" s="109">
        <v>3414</v>
      </c>
      <c r="P3127" s="110">
        <v>9.3000000000000007</v>
      </c>
      <c r="Q3127" s="110">
        <v>60.2</v>
      </c>
    </row>
    <row r="3128" spans="1:17" ht="51" x14ac:dyDescent="0.2">
      <c r="A3128" s="108" t="s">
        <v>3904</v>
      </c>
      <c r="B3128" s="109">
        <v>37431</v>
      </c>
      <c r="C3128" s="109">
        <v>7841</v>
      </c>
      <c r="D3128" s="110">
        <v>20.9</v>
      </c>
      <c r="E3128" s="110">
        <v>49.3</v>
      </c>
      <c r="F3128" s="109">
        <v>2697</v>
      </c>
      <c r="G3128" s="110">
        <v>7.2</v>
      </c>
      <c r="H3128" s="110">
        <v>51</v>
      </c>
      <c r="I3128" s="109">
        <v>11771</v>
      </c>
      <c r="J3128" s="110">
        <v>31.4</v>
      </c>
      <c r="K3128" s="110">
        <v>49.5</v>
      </c>
      <c r="L3128" s="109">
        <v>9843</v>
      </c>
      <c r="M3128" s="110">
        <v>26.3</v>
      </c>
      <c r="N3128" s="110">
        <v>52.7</v>
      </c>
      <c r="O3128" s="109">
        <v>5279</v>
      </c>
      <c r="P3128" s="110">
        <v>14.1</v>
      </c>
      <c r="Q3128" s="110">
        <v>62.5</v>
      </c>
    </row>
    <row r="3129" spans="1:17" ht="51" x14ac:dyDescent="0.2">
      <c r="A3129" s="108" t="s">
        <v>3905</v>
      </c>
      <c r="B3129" s="109">
        <v>37315</v>
      </c>
      <c r="C3129" s="109">
        <v>8648</v>
      </c>
      <c r="D3129" s="110">
        <v>23.2</v>
      </c>
      <c r="E3129" s="110">
        <v>47.4</v>
      </c>
      <c r="F3129" s="109">
        <v>3218</v>
      </c>
      <c r="G3129" s="110">
        <v>8.6</v>
      </c>
      <c r="H3129" s="110">
        <v>48.7</v>
      </c>
      <c r="I3129" s="109">
        <v>11273</v>
      </c>
      <c r="J3129" s="110">
        <v>30.2</v>
      </c>
      <c r="K3129" s="110">
        <v>48.1</v>
      </c>
      <c r="L3129" s="109">
        <v>9146</v>
      </c>
      <c r="M3129" s="110">
        <v>24.5</v>
      </c>
      <c r="N3129" s="110">
        <v>49.8</v>
      </c>
      <c r="O3129" s="109">
        <v>5030</v>
      </c>
      <c r="P3129" s="110">
        <v>13.5</v>
      </c>
      <c r="Q3129" s="110">
        <v>57.6</v>
      </c>
    </row>
    <row r="3130" spans="1:17" ht="51" x14ac:dyDescent="0.2">
      <c r="A3130" s="108" t="s">
        <v>3906</v>
      </c>
      <c r="B3130" s="109">
        <v>35734</v>
      </c>
      <c r="C3130" s="109">
        <v>5630</v>
      </c>
      <c r="D3130" s="110">
        <v>15.8</v>
      </c>
      <c r="E3130" s="110">
        <v>50.4</v>
      </c>
      <c r="F3130" s="109">
        <v>8667</v>
      </c>
      <c r="G3130" s="110">
        <v>24.3</v>
      </c>
      <c r="H3130" s="110">
        <v>50.9</v>
      </c>
      <c r="I3130" s="109">
        <v>9909</v>
      </c>
      <c r="J3130" s="110">
        <v>27.7</v>
      </c>
      <c r="K3130" s="110">
        <v>50</v>
      </c>
      <c r="L3130" s="109">
        <v>8517</v>
      </c>
      <c r="M3130" s="110">
        <v>23.8</v>
      </c>
      <c r="N3130" s="110">
        <v>51.9</v>
      </c>
      <c r="O3130" s="109">
        <v>3011</v>
      </c>
      <c r="P3130" s="110">
        <v>8.4</v>
      </c>
      <c r="Q3130" s="110">
        <v>57.1</v>
      </c>
    </row>
    <row r="3131" spans="1:17" ht="51" x14ac:dyDescent="0.2">
      <c r="A3131" s="108" t="s">
        <v>3907</v>
      </c>
      <c r="B3131" s="109">
        <v>37227</v>
      </c>
      <c r="C3131" s="109">
        <v>7351</v>
      </c>
      <c r="D3131" s="110">
        <v>19.7</v>
      </c>
      <c r="E3131" s="110">
        <v>48.7</v>
      </c>
      <c r="F3131" s="109">
        <v>4440</v>
      </c>
      <c r="G3131" s="110">
        <v>11.9</v>
      </c>
      <c r="H3131" s="110">
        <v>59</v>
      </c>
      <c r="I3131" s="109">
        <v>10555</v>
      </c>
      <c r="J3131" s="110">
        <v>28.4</v>
      </c>
      <c r="K3131" s="110">
        <v>51.2</v>
      </c>
      <c r="L3131" s="109">
        <v>9957</v>
      </c>
      <c r="M3131" s="110">
        <v>26.7</v>
      </c>
      <c r="N3131" s="110">
        <v>53.1</v>
      </c>
      <c r="O3131" s="109">
        <v>4924</v>
      </c>
      <c r="P3131" s="110">
        <v>13.2</v>
      </c>
      <c r="Q3131" s="110">
        <v>61.5</v>
      </c>
    </row>
    <row r="3132" spans="1:17" ht="51" x14ac:dyDescent="0.2">
      <c r="A3132" s="108" t="s">
        <v>3908</v>
      </c>
      <c r="B3132" s="109">
        <v>33938</v>
      </c>
      <c r="C3132" s="109">
        <v>11066</v>
      </c>
      <c r="D3132" s="110">
        <v>32.6</v>
      </c>
      <c r="E3132" s="110">
        <v>48.7</v>
      </c>
      <c r="F3132" s="109">
        <v>4396</v>
      </c>
      <c r="G3132" s="110">
        <v>13</v>
      </c>
      <c r="H3132" s="110">
        <v>49.6</v>
      </c>
      <c r="I3132" s="109">
        <v>9457</v>
      </c>
      <c r="J3132" s="110">
        <v>27.9</v>
      </c>
      <c r="K3132" s="110">
        <v>51.7</v>
      </c>
      <c r="L3132" s="109">
        <v>6758</v>
      </c>
      <c r="M3132" s="110">
        <v>19.899999999999999</v>
      </c>
      <c r="N3132" s="110">
        <v>51.1</v>
      </c>
      <c r="O3132" s="109">
        <v>2261</v>
      </c>
      <c r="P3132" s="110">
        <v>6.7</v>
      </c>
      <c r="Q3132" s="110">
        <v>57.1</v>
      </c>
    </row>
    <row r="3133" spans="1:17" ht="51" x14ac:dyDescent="0.2">
      <c r="A3133" s="108" t="s">
        <v>3909</v>
      </c>
      <c r="B3133" s="109">
        <v>37563</v>
      </c>
      <c r="C3133" s="109">
        <v>7790</v>
      </c>
      <c r="D3133" s="110">
        <v>20.7</v>
      </c>
      <c r="E3133" s="110">
        <v>49.1</v>
      </c>
      <c r="F3133" s="109">
        <v>3842</v>
      </c>
      <c r="G3133" s="110">
        <v>10.199999999999999</v>
      </c>
      <c r="H3133" s="110">
        <v>47.8</v>
      </c>
      <c r="I3133" s="109">
        <v>12361</v>
      </c>
      <c r="J3133" s="110">
        <v>32.9</v>
      </c>
      <c r="K3133" s="110">
        <v>48.5</v>
      </c>
      <c r="L3133" s="109">
        <v>9469</v>
      </c>
      <c r="M3133" s="110">
        <v>25.2</v>
      </c>
      <c r="N3133" s="110">
        <v>49.4</v>
      </c>
      <c r="O3133" s="109">
        <v>4101</v>
      </c>
      <c r="P3133" s="110">
        <v>10.9</v>
      </c>
      <c r="Q3133" s="110">
        <v>60.3</v>
      </c>
    </row>
    <row r="3134" spans="1:17" ht="51" x14ac:dyDescent="0.2">
      <c r="A3134" s="108" t="s">
        <v>3910</v>
      </c>
      <c r="B3134" s="109">
        <v>36598</v>
      </c>
      <c r="C3134" s="109">
        <v>12038</v>
      </c>
      <c r="D3134" s="110">
        <v>32.9</v>
      </c>
      <c r="E3134" s="110">
        <v>47.9</v>
      </c>
      <c r="F3134" s="109">
        <v>4480</v>
      </c>
      <c r="G3134" s="110">
        <v>12.2</v>
      </c>
      <c r="H3134" s="110">
        <v>50.5</v>
      </c>
      <c r="I3134" s="109">
        <v>10592</v>
      </c>
      <c r="J3134" s="110">
        <v>28.9</v>
      </c>
      <c r="K3134" s="110">
        <v>50.8</v>
      </c>
      <c r="L3134" s="109">
        <v>7116</v>
      </c>
      <c r="M3134" s="110">
        <v>19.399999999999999</v>
      </c>
      <c r="N3134" s="110">
        <v>50.3</v>
      </c>
      <c r="O3134" s="109">
        <v>2372</v>
      </c>
      <c r="P3134" s="110">
        <v>6.5</v>
      </c>
      <c r="Q3134" s="110">
        <v>56.9</v>
      </c>
    </row>
    <row r="3135" spans="1:17" ht="51" x14ac:dyDescent="0.2">
      <c r="A3135" s="108" t="s">
        <v>3911</v>
      </c>
      <c r="B3135" s="109">
        <v>36735</v>
      </c>
      <c r="C3135" s="109">
        <v>6573</v>
      </c>
      <c r="D3135" s="110">
        <v>17.899999999999999</v>
      </c>
      <c r="E3135" s="110">
        <v>49.3</v>
      </c>
      <c r="F3135" s="109">
        <v>6364</v>
      </c>
      <c r="G3135" s="110">
        <v>17.3</v>
      </c>
      <c r="H3135" s="110">
        <v>52.2</v>
      </c>
      <c r="I3135" s="109">
        <v>11777</v>
      </c>
      <c r="J3135" s="110">
        <v>32.1</v>
      </c>
      <c r="K3135" s="110">
        <v>50.7</v>
      </c>
      <c r="L3135" s="109">
        <v>8615</v>
      </c>
      <c r="M3135" s="110">
        <v>23.5</v>
      </c>
      <c r="N3135" s="110">
        <v>51.6</v>
      </c>
      <c r="O3135" s="109">
        <v>3406</v>
      </c>
      <c r="P3135" s="110">
        <v>9.3000000000000007</v>
      </c>
      <c r="Q3135" s="110">
        <v>62.2</v>
      </c>
    </row>
    <row r="3136" spans="1:17" ht="51" x14ac:dyDescent="0.2">
      <c r="A3136" s="108" t="s">
        <v>3912</v>
      </c>
      <c r="B3136" s="109">
        <v>36855</v>
      </c>
      <c r="C3136" s="109">
        <v>11652</v>
      </c>
      <c r="D3136" s="110">
        <v>31.6</v>
      </c>
      <c r="E3136" s="110">
        <v>48.9</v>
      </c>
      <c r="F3136" s="109">
        <v>4054</v>
      </c>
      <c r="G3136" s="110">
        <v>11</v>
      </c>
      <c r="H3136" s="110">
        <v>48.4</v>
      </c>
      <c r="I3136" s="109">
        <v>10898</v>
      </c>
      <c r="J3136" s="110">
        <v>29.6</v>
      </c>
      <c r="K3136" s="110">
        <v>50.1</v>
      </c>
      <c r="L3136" s="109">
        <v>7257</v>
      </c>
      <c r="M3136" s="110">
        <v>19.7</v>
      </c>
      <c r="N3136" s="110">
        <v>51.6</v>
      </c>
      <c r="O3136" s="109">
        <v>2994</v>
      </c>
      <c r="P3136" s="110">
        <v>8.1</v>
      </c>
      <c r="Q3136" s="110">
        <v>57.5</v>
      </c>
    </row>
    <row r="3137" spans="1:17" ht="51" x14ac:dyDescent="0.2">
      <c r="A3137" s="108" t="s">
        <v>3913</v>
      </c>
      <c r="B3137" s="109">
        <v>35739</v>
      </c>
      <c r="C3137" s="109">
        <v>10539</v>
      </c>
      <c r="D3137" s="110">
        <v>29.5</v>
      </c>
      <c r="E3137" s="110">
        <v>48.1</v>
      </c>
      <c r="F3137" s="109">
        <v>3960</v>
      </c>
      <c r="G3137" s="110">
        <v>11.1</v>
      </c>
      <c r="H3137" s="110">
        <v>52</v>
      </c>
      <c r="I3137" s="109">
        <v>10266</v>
      </c>
      <c r="J3137" s="110">
        <v>28.7</v>
      </c>
      <c r="K3137" s="110">
        <v>50.2</v>
      </c>
      <c r="L3137" s="109">
        <v>7801</v>
      </c>
      <c r="M3137" s="110">
        <v>21.8</v>
      </c>
      <c r="N3137" s="110">
        <v>51.6</v>
      </c>
      <c r="O3137" s="109">
        <v>3173</v>
      </c>
      <c r="P3137" s="110">
        <v>8.9</v>
      </c>
      <c r="Q3137" s="110">
        <v>61</v>
      </c>
    </row>
    <row r="3138" spans="1:17" ht="51" x14ac:dyDescent="0.2">
      <c r="A3138" s="108" t="s">
        <v>3914</v>
      </c>
      <c r="B3138" s="109">
        <v>36396</v>
      </c>
      <c r="C3138" s="109">
        <v>6913</v>
      </c>
      <c r="D3138" s="110">
        <v>19</v>
      </c>
      <c r="E3138" s="110">
        <v>48.6</v>
      </c>
      <c r="F3138" s="109">
        <v>2310</v>
      </c>
      <c r="G3138" s="110">
        <v>6.3</v>
      </c>
      <c r="H3138" s="110">
        <v>43.9</v>
      </c>
      <c r="I3138" s="109">
        <v>6967</v>
      </c>
      <c r="J3138" s="110">
        <v>19.100000000000001</v>
      </c>
      <c r="K3138" s="110">
        <v>49.5</v>
      </c>
      <c r="L3138" s="109">
        <v>12627</v>
      </c>
      <c r="M3138" s="110">
        <v>34.700000000000003</v>
      </c>
      <c r="N3138" s="110">
        <v>48.9</v>
      </c>
      <c r="O3138" s="109">
        <v>7579</v>
      </c>
      <c r="P3138" s="110">
        <v>20.8</v>
      </c>
      <c r="Q3138" s="110">
        <v>51.1</v>
      </c>
    </row>
    <row r="3139" spans="1:17" ht="51" x14ac:dyDescent="0.2">
      <c r="A3139" s="108" t="s">
        <v>3915</v>
      </c>
      <c r="B3139" s="109">
        <v>40306</v>
      </c>
      <c r="C3139" s="109">
        <v>8242</v>
      </c>
      <c r="D3139" s="110">
        <v>20.399999999999999</v>
      </c>
      <c r="E3139" s="110">
        <v>48.4</v>
      </c>
      <c r="F3139" s="109">
        <v>4763</v>
      </c>
      <c r="G3139" s="110">
        <v>11.8</v>
      </c>
      <c r="H3139" s="110">
        <v>51.1</v>
      </c>
      <c r="I3139" s="109">
        <v>9157</v>
      </c>
      <c r="J3139" s="110">
        <v>22.7</v>
      </c>
      <c r="K3139" s="110">
        <v>46.6</v>
      </c>
      <c r="L3139" s="109">
        <v>11509</v>
      </c>
      <c r="M3139" s="110">
        <v>28.6</v>
      </c>
      <c r="N3139" s="110">
        <v>48.4</v>
      </c>
      <c r="O3139" s="109">
        <v>6635</v>
      </c>
      <c r="P3139" s="110">
        <v>16.5</v>
      </c>
      <c r="Q3139" s="110">
        <v>58.3</v>
      </c>
    </row>
    <row r="3140" spans="1:17" ht="51" x14ac:dyDescent="0.2">
      <c r="A3140" s="108" t="s">
        <v>3916</v>
      </c>
      <c r="B3140" s="109">
        <v>36323</v>
      </c>
      <c r="C3140" s="109">
        <v>6586</v>
      </c>
      <c r="D3140" s="110">
        <v>18.100000000000001</v>
      </c>
      <c r="E3140" s="110">
        <v>50.6</v>
      </c>
      <c r="F3140" s="109">
        <v>9085</v>
      </c>
      <c r="G3140" s="110">
        <v>25</v>
      </c>
      <c r="H3140" s="110">
        <v>47.8</v>
      </c>
      <c r="I3140" s="109">
        <v>7886</v>
      </c>
      <c r="J3140" s="110">
        <v>21.7</v>
      </c>
      <c r="K3140" s="110">
        <v>49.7</v>
      </c>
      <c r="L3140" s="109">
        <v>8615</v>
      </c>
      <c r="M3140" s="110">
        <v>23.7</v>
      </c>
      <c r="N3140" s="110">
        <v>52.7</v>
      </c>
      <c r="O3140" s="109">
        <v>4151</v>
      </c>
      <c r="P3140" s="110">
        <v>11.4</v>
      </c>
      <c r="Q3140" s="110">
        <v>58</v>
      </c>
    </row>
    <row r="3141" spans="1:17" ht="51" x14ac:dyDescent="0.2">
      <c r="A3141" s="108" t="s">
        <v>3917</v>
      </c>
      <c r="B3141" s="109">
        <v>35912</v>
      </c>
      <c r="C3141" s="109">
        <v>7169</v>
      </c>
      <c r="D3141" s="110">
        <v>20</v>
      </c>
      <c r="E3141" s="110">
        <v>48.5</v>
      </c>
      <c r="F3141" s="109">
        <v>5006</v>
      </c>
      <c r="G3141" s="110">
        <v>13.9</v>
      </c>
      <c r="H3141" s="110">
        <v>47.1</v>
      </c>
      <c r="I3141" s="109">
        <v>9661</v>
      </c>
      <c r="J3141" s="110">
        <v>26.9</v>
      </c>
      <c r="K3141" s="110">
        <v>48</v>
      </c>
      <c r="L3141" s="109">
        <v>9433</v>
      </c>
      <c r="M3141" s="110">
        <v>26.3</v>
      </c>
      <c r="N3141" s="110">
        <v>49.7</v>
      </c>
      <c r="O3141" s="109">
        <v>4643</v>
      </c>
      <c r="P3141" s="110">
        <v>12.9</v>
      </c>
      <c r="Q3141" s="110">
        <v>60</v>
      </c>
    </row>
    <row r="3142" spans="1:17" ht="51" x14ac:dyDescent="0.2">
      <c r="A3142" s="108" t="s">
        <v>3918</v>
      </c>
      <c r="B3142" s="109">
        <v>40616</v>
      </c>
      <c r="C3142" s="109">
        <v>9411</v>
      </c>
      <c r="D3142" s="110">
        <v>23.2</v>
      </c>
      <c r="E3142" s="110">
        <v>48.1</v>
      </c>
      <c r="F3142" s="109">
        <v>2953</v>
      </c>
      <c r="G3142" s="110">
        <v>7.3</v>
      </c>
      <c r="H3142" s="110">
        <v>43</v>
      </c>
      <c r="I3142" s="109">
        <v>9924</v>
      </c>
      <c r="J3142" s="110">
        <v>24.4</v>
      </c>
      <c r="K3142" s="110">
        <v>44.7</v>
      </c>
      <c r="L3142" s="109">
        <v>11875</v>
      </c>
      <c r="M3142" s="110">
        <v>29.2</v>
      </c>
      <c r="N3142" s="110">
        <v>47.3</v>
      </c>
      <c r="O3142" s="109">
        <v>6453</v>
      </c>
      <c r="P3142" s="110">
        <v>15.9</v>
      </c>
      <c r="Q3142" s="110">
        <v>54.2</v>
      </c>
    </row>
    <row r="3143" spans="1:17" ht="51" x14ac:dyDescent="0.2">
      <c r="A3143" s="108" t="s">
        <v>3919</v>
      </c>
      <c r="B3143" s="109">
        <v>41371</v>
      </c>
      <c r="C3143" s="109">
        <v>9709</v>
      </c>
      <c r="D3143" s="110">
        <v>23.5</v>
      </c>
      <c r="E3143" s="110">
        <v>48.7</v>
      </c>
      <c r="F3143" s="109">
        <v>2934</v>
      </c>
      <c r="G3143" s="110">
        <v>7.1</v>
      </c>
      <c r="H3143" s="110">
        <v>44.8</v>
      </c>
      <c r="I3143" s="109">
        <v>10432</v>
      </c>
      <c r="J3143" s="110">
        <v>25.2</v>
      </c>
      <c r="K3143" s="110">
        <v>44.6</v>
      </c>
      <c r="L3143" s="109">
        <v>11893</v>
      </c>
      <c r="M3143" s="110">
        <v>28.7</v>
      </c>
      <c r="N3143" s="110">
        <v>47.3</v>
      </c>
      <c r="O3143" s="109">
        <v>6403</v>
      </c>
      <c r="P3143" s="110">
        <v>15.5</v>
      </c>
      <c r="Q3143" s="110">
        <v>54</v>
      </c>
    </row>
    <row r="3144" spans="1:17" ht="51" x14ac:dyDescent="0.2">
      <c r="A3144" s="108" t="s">
        <v>3920</v>
      </c>
      <c r="B3144" s="109">
        <v>42418</v>
      </c>
      <c r="C3144" s="109">
        <v>9066</v>
      </c>
      <c r="D3144" s="110">
        <v>21.4</v>
      </c>
      <c r="E3144" s="110">
        <v>48.7</v>
      </c>
      <c r="F3144" s="109">
        <v>9316</v>
      </c>
      <c r="G3144" s="110">
        <v>22</v>
      </c>
      <c r="H3144" s="110">
        <v>53.2</v>
      </c>
      <c r="I3144" s="109">
        <v>9948</v>
      </c>
      <c r="J3144" s="110">
        <v>23.5</v>
      </c>
      <c r="K3144" s="110">
        <v>48.7</v>
      </c>
      <c r="L3144" s="109">
        <v>9117</v>
      </c>
      <c r="M3144" s="110">
        <v>21.5</v>
      </c>
      <c r="N3144" s="110">
        <v>50.7</v>
      </c>
      <c r="O3144" s="109">
        <v>4971</v>
      </c>
      <c r="P3144" s="110">
        <v>11.7</v>
      </c>
      <c r="Q3144" s="110">
        <v>58.7</v>
      </c>
    </row>
    <row r="3145" spans="1:17" ht="51" x14ac:dyDescent="0.2">
      <c r="A3145" s="108" t="s">
        <v>3921</v>
      </c>
      <c r="B3145" s="109">
        <v>39347</v>
      </c>
      <c r="C3145" s="109">
        <v>9715</v>
      </c>
      <c r="D3145" s="110">
        <v>24.7</v>
      </c>
      <c r="E3145" s="110">
        <v>47.7</v>
      </c>
      <c r="F3145" s="109">
        <v>2607</v>
      </c>
      <c r="G3145" s="110">
        <v>6.6</v>
      </c>
      <c r="H3145" s="110">
        <v>46.3</v>
      </c>
      <c r="I3145" s="109">
        <v>9150</v>
      </c>
      <c r="J3145" s="110">
        <v>23.3</v>
      </c>
      <c r="K3145" s="110">
        <v>49.5</v>
      </c>
      <c r="L3145" s="109">
        <v>10991</v>
      </c>
      <c r="M3145" s="110">
        <v>27.9</v>
      </c>
      <c r="N3145" s="110">
        <v>49.6</v>
      </c>
      <c r="O3145" s="109">
        <v>6884</v>
      </c>
      <c r="P3145" s="110">
        <v>17.5</v>
      </c>
      <c r="Q3145" s="110">
        <v>55.7</v>
      </c>
    </row>
    <row r="3147" spans="1:17" ht="123.75" x14ac:dyDescent="0.2">
      <c r="A3147" s="111" t="s">
        <v>973</v>
      </c>
    </row>
    <row r="3148" spans="1:17" ht="168.75" x14ac:dyDescent="0.2">
      <c r="A3148" s="111" t="s">
        <v>974</v>
      </c>
    </row>
  </sheetData>
  <mergeCells count="144">
    <mergeCell ref="L3010:L3011"/>
    <mergeCell ref="M3010:M3011"/>
    <mergeCell ref="O3010:O3011"/>
    <mergeCell ref="P3010:P3011"/>
    <mergeCell ref="C3010:C3011"/>
    <mergeCell ref="D3010:D3011"/>
    <mergeCell ref="F3010:F3011"/>
    <mergeCell ref="G3010:G3011"/>
    <mergeCell ref="I3010:I3011"/>
    <mergeCell ref="J3010:J3011"/>
    <mergeCell ref="L2929:L2930"/>
    <mergeCell ref="M2929:M2930"/>
    <mergeCell ref="O2929:O2930"/>
    <mergeCell ref="P2929:P2930"/>
    <mergeCell ref="A3009:B3009"/>
    <mergeCell ref="C3009:E3009"/>
    <mergeCell ref="F3009:H3009"/>
    <mergeCell ref="I3009:K3009"/>
    <mergeCell ref="L3009:N3009"/>
    <mergeCell ref="O3009:Q3009"/>
    <mergeCell ref="C2929:C2930"/>
    <mergeCell ref="D2929:D2930"/>
    <mergeCell ref="F2929:F2930"/>
    <mergeCell ref="G2929:G2930"/>
    <mergeCell ref="I2929:I2930"/>
    <mergeCell ref="J2929:J2930"/>
    <mergeCell ref="L2907:L2908"/>
    <mergeCell ref="M2907:M2908"/>
    <mergeCell ref="O2907:O2908"/>
    <mergeCell ref="P2907:P2908"/>
    <mergeCell ref="A2928:B2928"/>
    <mergeCell ref="C2928:E2928"/>
    <mergeCell ref="F2928:H2928"/>
    <mergeCell ref="I2928:K2928"/>
    <mergeCell ref="L2928:N2928"/>
    <mergeCell ref="O2928:Q2928"/>
    <mergeCell ref="C2907:C2908"/>
    <mergeCell ref="D2907:D2908"/>
    <mergeCell ref="F2907:F2908"/>
    <mergeCell ref="G2907:G2908"/>
    <mergeCell ref="I2907:I2908"/>
    <mergeCell ref="J2907:J2908"/>
    <mergeCell ref="L2891:L2892"/>
    <mergeCell ref="M2891:M2892"/>
    <mergeCell ref="O2891:O2892"/>
    <mergeCell ref="P2891:P2892"/>
    <mergeCell ref="A2906:B2906"/>
    <mergeCell ref="C2906:E2906"/>
    <mergeCell ref="F2906:H2906"/>
    <mergeCell ref="I2906:K2906"/>
    <mergeCell ref="L2906:N2906"/>
    <mergeCell ref="O2906:Q2906"/>
    <mergeCell ref="C2891:C2892"/>
    <mergeCell ref="D2891:D2892"/>
    <mergeCell ref="F2891:F2892"/>
    <mergeCell ref="G2891:G2892"/>
    <mergeCell ref="I2891:I2892"/>
    <mergeCell ref="J2891:J2892"/>
    <mergeCell ref="L2852:L2853"/>
    <mergeCell ref="M2852:M2853"/>
    <mergeCell ref="O2852:O2853"/>
    <mergeCell ref="P2852:P2853"/>
    <mergeCell ref="A2890:B2890"/>
    <mergeCell ref="C2890:E2890"/>
    <mergeCell ref="F2890:H2890"/>
    <mergeCell ref="I2890:K2890"/>
    <mergeCell ref="L2890:N2890"/>
    <mergeCell ref="O2890:Q2890"/>
    <mergeCell ref="C2852:C2853"/>
    <mergeCell ref="D2852:D2853"/>
    <mergeCell ref="F2852:F2853"/>
    <mergeCell ref="G2852:G2853"/>
    <mergeCell ref="I2852:I2853"/>
    <mergeCell ref="J2852:J2853"/>
    <mergeCell ref="L2826:L2827"/>
    <mergeCell ref="M2826:M2827"/>
    <mergeCell ref="O2826:O2827"/>
    <mergeCell ref="P2826:P2827"/>
    <mergeCell ref="A2851:B2851"/>
    <mergeCell ref="C2851:E2851"/>
    <mergeCell ref="F2851:H2851"/>
    <mergeCell ref="I2851:K2851"/>
    <mergeCell ref="L2851:N2851"/>
    <mergeCell ref="O2851:Q2851"/>
    <mergeCell ref="C2826:C2827"/>
    <mergeCell ref="D2826:D2827"/>
    <mergeCell ref="F2826:F2827"/>
    <mergeCell ref="G2826:G2827"/>
    <mergeCell ref="I2826:I2827"/>
    <mergeCell ref="J2826:J2827"/>
    <mergeCell ref="L1906:L1907"/>
    <mergeCell ref="M1906:M1907"/>
    <mergeCell ref="O1906:O1907"/>
    <mergeCell ref="P1906:P1907"/>
    <mergeCell ref="A2825:B2825"/>
    <mergeCell ref="C2825:E2825"/>
    <mergeCell ref="F2825:H2825"/>
    <mergeCell ref="I2825:K2825"/>
    <mergeCell ref="L2825:N2825"/>
    <mergeCell ref="O2825:Q2825"/>
    <mergeCell ref="C1906:C1907"/>
    <mergeCell ref="D1906:D1907"/>
    <mergeCell ref="F1906:F1907"/>
    <mergeCell ref="G1906:G1907"/>
    <mergeCell ref="I1906:I1907"/>
    <mergeCell ref="J1906:J1907"/>
    <mergeCell ref="L107:L108"/>
    <mergeCell ref="M107:M108"/>
    <mergeCell ref="O107:O108"/>
    <mergeCell ref="P107:P108"/>
    <mergeCell ref="A1905:B1905"/>
    <mergeCell ref="C1905:E1905"/>
    <mergeCell ref="F1905:H1905"/>
    <mergeCell ref="I1905:K1905"/>
    <mergeCell ref="L1905:N1905"/>
    <mergeCell ref="O1905:Q1905"/>
    <mergeCell ref="C107:C108"/>
    <mergeCell ref="D107:D108"/>
    <mergeCell ref="F107:F108"/>
    <mergeCell ref="G107:G108"/>
    <mergeCell ref="I107:I108"/>
    <mergeCell ref="J107:J108"/>
    <mergeCell ref="A106:B106"/>
    <mergeCell ref="C106:E106"/>
    <mergeCell ref="F106:H106"/>
    <mergeCell ref="I106:K106"/>
    <mergeCell ref="L106:N106"/>
    <mergeCell ref="O106:Q106"/>
    <mergeCell ref="C6:C7"/>
    <mergeCell ref="D6:D7"/>
    <mergeCell ref="F6:F7"/>
    <mergeCell ref="G6:G7"/>
    <mergeCell ref="I6:I7"/>
    <mergeCell ref="J6:J7"/>
    <mergeCell ref="A5:B5"/>
    <mergeCell ref="C5:E5"/>
    <mergeCell ref="F5:H5"/>
    <mergeCell ref="I5:K5"/>
    <mergeCell ref="L5:N5"/>
    <mergeCell ref="O5:Q5"/>
    <mergeCell ref="L6:L7"/>
    <mergeCell ref="M6:M7"/>
    <mergeCell ref="O6:O7"/>
    <mergeCell ref="P6:P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1680" workbookViewId="0">
      <selection activeCell="E1777" sqref="E177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3"/>
  <sheetViews>
    <sheetView zoomScaleNormal="100" workbookViewId="0">
      <pane xSplit="1" ySplit="1" topLeftCell="AJ32" activePane="bottomRight" state="frozen"/>
      <selection pane="topRight" activeCell="B1" sqref="B1"/>
      <selection pane="bottomLeft" activeCell="A2" sqref="A2"/>
      <selection pane="bottomRight" activeCell="BB47" sqref="BB47"/>
    </sheetView>
  </sheetViews>
  <sheetFormatPr defaultRowHeight="12.75" x14ac:dyDescent="0.2"/>
  <cols>
    <col min="1" max="1" width="33.5703125" customWidth="1"/>
    <col min="2" max="12" width="8.28515625" hidden="1" customWidth="1"/>
    <col min="13" max="13" width="0" hidden="1" customWidth="1"/>
    <col min="14" max="14" width="10.28515625" hidden="1" customWidth="1"/>
    <col min="15" max="22" width="0" hidden="1" customWidth="1"/>
    <col min="27" max="28" width="9.7109375" customWidth="1"/>
  </cols>
  <sheetData>
    <row r="1" spans="1:54" x14ac:dyDescent="0.2">
      <c r="A1" s="158" t="s">
        <v>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  <c r="AE1" s="87"/>
    </row>
    <row r="2" spans="1:54" x14ac:dyDescent="0.2">
      <c r="A2" s="23" t="s">
        <v>35</v>
      </c>
      <c r="B2" s="23" t="s">
        <v>36</v>
      </c>
      <c r="C2" s="23">
        <v>1997</v>
      </c>
      <c r="D2" s="23" t="s">
        <v>37</v>
      </c>
      <c r="E2" s="23">
        <v>1998</v>
      </c>
      <c r="F2" s="23" t="s">
        <v>37</v>
      </c>
      <c r="G2" s="23">
        <v>1999</v>
      </c>
      <c r="H2" s="23" t="s">
        <v>37</v>
      </c>
      <c r="I2" s="23">
        <v>2000</v>
      </c>
      <c r="J2" s="23" t="s">
        <v>37</v>
      </c>
      <c r="K2" s="23" t="s">
        <v>38</v>
      </c>
      <c r="L2" s="23" t="s">
        <v>37</v>
      </c>
      <c r="M2" s="24">
        <v>2002</v>
      </c>
      <c r="N2" s="23" t="s">
        <v>37</v>
      </c>
      <c r="O2" s="24">
        <v>2003</v>
      </c>
      <c r="P2" s="23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80">
        <v>2009</v>
      </c>
      <c r="AB2" s="80" t="s">
        <v>37</v>
      </c>
      <c r="AC2" s="80">
        <v>2010</v>
      </c>
      <c r="AD2" s="24" t="s">
        <v>37</v>
      </c>
      <c r="AE2" s="24">
        <v>2011</v>
      </c>
      <c r="AF2" s="47" t="s">
        <v>37</v>
      </c>
      <c r="AG2" s="24">
        <v>2012</v>
      </c>
      <c r="AH2" s="24" t="s">
        <v>37</v>
      </c>
      <c r="AI2" s="24">
        <v>2013</v>
      </c>
      <c r="AJ2" s="24" t="s">
        <v>37</v>
      </c>
      <c r="AK2" s="24">
        <v>2014</v>
      </c>
      <c r="AL2" s="24" t="s">
        <v>37</v>
      </c>
      <c r="AM2" s="24">
        <v>2015</v>
      </c>
      <c r="AN2" s="24" t="s">
        <v>37</v>
      </c>
      <c r="AO2" s="24">
        <v>2016</v>
      </c>
      <c r="AP2" s="24" t="s">
        <v>37</v>
      </c>
      <c r="AQ2" s="24">
        <v>2017</v>
      </c>
      <c r="AR2" s="24" t="s">
        <v>37</v>
      </c>
      <c r="AS2" s="24">
        <v>2018</v>
      </c>
      <c r="AT2" s="24" t="s">
        <v>37</v>
      </c>
      <c r="AU2" s="24">
        <v>2019</v>
      </c>
      <c r="AV2" s="24" t="s">
        <v>37</v>
      </c>
      <c r="AW2" s="24">
        <v>2020</v>
      </c>
      <c r="AX2" s="24" t="s">
        <v>37</v>
      </c>
      <c r="AY2" s="24">
        <v>2021</v>
      </c>
      <c r="AZ2" s="24" t="s">
        <v>37</v>
      </c>
      <c r="BA2" s="24">
        <v>2022</v>
      </c>
      <c r="BB2" s="24" t="s">
        <v>37</v>
      </c>
    </row>
    <row r="3" spans="1:54" x14ac:dyDescent="0.2">
      <c r="A3" s="24" t="s">
        <v>39</v>
      </c>
      <c r="B3" s="27">
        <v>201</v>
      </c>
      <c r="C3" s="24">
        <v>183</v>
      </c>
      <c r="D3" s="28">
        <f>(C3-B3)/B3</f>
        <v>-8.9552238805970144E-2</v>
      </c>
      <c r="E3" s="29">
        <v>234</v>
      </c>
      <c r="F3" s="28">
        <f>(E3-C3)/C3</f>
        <v>0.27868852459016391</v>
      </c>
      <c r="G3" s="29">
        <v>231</v>
      </c>
      <c r="H3" s="28">
        <f>(G3-E3)/E3</f>
        <v>-1.282051282051282E-2</v>
      </c>
      <c r="I3" s="24">
        <v>219</v>
      </c>
      <c r="J3" s="28">
        <f>(I3-G3)/G3</f>
        <v>-5.1948051948051951E-2</v>
      </c>
      <c r="K3" s="24">
        <v>205</v>
      </c>
      <c r="L3" s="28">
        <f>(K3-I3)/I3</f>
        <v>-6.3926940639269403E-2</v>
      </c>
      <c r="M3" s="24">
        <v>202</v>
      </c>
      <c r="N3" s="28">
        <f>(M3-K3)/K3</f>
        <v>-1.4634146341463415E-2</v>
      </c>
      <c r="O3" s="24">
        <v>204</v>
      </c>
      <c r="P3" s="28">
        <f>(O3-M3)/M3</f>
        <v>9.9009900990099011E-3</v>
      </c>
      <c r="Q3" s="24">
        <v>213</v>
      </c>
      <c r="R3" s="28">
        <f>(Q3-O3)/O3</f>
        <v>4.4117647058823532E-2</v>
      </c>
      <c r="S3" s="24">
        <v>150</v>
      </c>
      <c r="T3" s="28">
        <f>(S3-Q3)/Q3</f>
        <v>-0.29577464788732394</v>
      </c>
      <c r="U3" s="24">
        <v>143</v>
      </c>
      <c r="V3" s="28">
        <f>(U3-S3)/S3</f>
        <v>-4.6666666666666669E-2</v>
      </c>
      <c r="W3" s="24">
        <v>169</v>
      </c>
      <c r="X3" s="28">
        <f>(W3/U3) -1</f>
        <v>0.18181818181818188</v>
      </c>
      <c r="Y3" s="24">
        <v>187</v>
      </c>
      <c r="Z3" s="28">
        <f>(Y3/W3) -1</f>
        <v>0.10650887573964507</v>
      </c>
      <c r="AA3" s="81">
        <v>222</v>
      </c>
      <c r="AB3" s="28">
        <f>(AA3/Y3) -1</f>
        <v>0.1871657754010696</v>
      </c>
      <c r="AC3" s="81">
        <v>264</v>
      </c>
      <c r="AD3" s="28">
        <f t="shared" ref="AD3:AR10" si="0">(AC3/AA3) -1</f>
        <v>0.18918918918918926</v>
      </c>
      <c r="AE3" s="24">
        <v>196</v>
      </c>
      <c r="AF3" s="28">
        <f t="shared" si="0"/>
        <v>-0.25757575757575757</v>
      </c>
      <c r="AG3" s="24">
        <v>176</v>
      </c>
      <c r="AH3" s="28">
        <f t="shared" si="0"/>
        <v>-0.10204081632653061</v>
      </c>
      <c r="AI3" s="24">
        <v>165</v>
      </c>
      <c r="AJ3" s="28">
        <f t="shared" si="0"/>
        <v>-6.25E-2</v>
      </c>
      <c r="AK3" s="24">
        <v>165</v>
      </c>
      <c r="AL3" s="28">
        <f t="shared" si="0"/>
        <v>0</v>
      </c>
      <c r="AM3" s="24">
        <v>192</v>
      </c>
      <c r="AN3" s="28">
        <f t="shared" si="0"/>
        <v>0.16363636363636358</v>
      </c>
      <c r="AO3" s="24">
        <v>204</v>
      </c>
      <c r="AP3" s="28">
        <f t="shared" si="0"/>
        <v>6.25E-2</v>
      </c>
      <c r="AQ3" s="24">
        <v>217</v>
      </c>
      <c r="AR3" s="28">
        <f t="shared" si="0"/>
        <v>6.3725490196078427E-2</v>
      </c>
      <c r="AS3" s="24">
        <v>237</v>
      </c>
      <c r="AT3" s="28">
        <f>(AS3/AQ3) -1</f>
        <v>9.2165898617511566E-2</v>
      </c>
      <c r="AU3" s="24">
        <v>253</v>
      </c>
      <c r="AV3" s="28">
        <f>(AU3/AS3) -1</f>
        <v>6.7510548523206815E-2</v>
      </c>
      <c r="AW3" s="24">
        <v>221</v>
      </c>
      <c r="AX3" s="28">
        <f>(AW3/AU3) -1</f>
        <v>-0.12648221343873522</v>
      </c>
      <c r="AY3" s="24">
        <v>168</v>
      </c>
      <c r="AZ3" s="28">
        <f>(AY3/AW3) -1</f>
        <v>-0.23981900452488691</v>
      </c>
      <c r="BA3" s="24">
        <v>158</v>
      </c>
      <c r="BB3" s="28">
        <f>(BA3/AY3) -1</f>
        <v>-5.9523809523809534E-2</v>
      </c>
    </row>
    <row r="4" spans="1:54" x14ac:dyDescent="0.2">
      <c r="A4" s="24" t="s">
        <v>40</v>
      </c>
      <c r="B4" s="27">
        <v>1046</v>
      </c>
      <c r="C4" s="24">
        <v>755</v>
      </c>
      <c r="D4" s="28">
        <f t="shared" ref="D4:D15" si="1">(C4-B4)/B4</f>
        <v>-0.27820267686424477</v>
      </c>
      <c r="E4" s="29">
        <v>662</v>
      </c>
      <c r="F4" s="28">
        <f t="shared" ref="F4:F15" si="2">(E4-C4)/C4</f>
        <v>-0.12317880794701987</v>
      </c>
      <c r="G4" s="29">
        <v>712</v>
      </c>
      <c r="H4" s="28">
        <f>(G4-E4)/E4</f>
        <v>7.5528700906344406E-2</v>
      </c>
      <c r="I4" s="24">
        <v>849</v>
      </c>
      <c r="J4" s="28">
        <f>(I4-G4)/G4</f>
        <v>0.19241573033707865</v>
      </c>
      <c r="K4" s="24">
        <v>781</v>
      </c>
      <c r="L4" s="28">
        <f>(K4-I4)/I4</f>
        <v>-8.0094228504122497E-2</v>
      </c>
      <c r="M4" s="24">
        <v>617</v>
      </c>
      <c r="N4" s="28">
        <f>(M4-K4)/K4</f>
        <v>-0.20998719590268886</v>
      </c>
      <c r="O4" s="24">
        <v>698</v>
      </c>
      <c r="P4" s="28">
        <f>(O4-M4)/M4</f>
        <v>0.1312803889789303</v>
      </c>
      <c r="Q4" s="24">
        <v>471</v>
      </c>
      <c r="R4" s="28">
        <f>(Q4-O4)/O4</f>
        <v>-0.32521489971346706</v>
      </c>
      <c r="S4" s="24">
        <v>465</v>
      </c>
      <c r="T4" s="28">
        <f>(S4-Q4)/Q4</f>
        <v>-1.2738853503184714E-2</v>
      </c>
      <c r="U4" s="24">
        <v>521</v>
      </c>
      <c r="V4" s="28">
        <f>(U4-S4)/S4</f>
        <v>0.12043010752688173</v>
      </c>
      <c r="W4" s="24">
        <v>591</v>
      </c>
      <c r="X4" s="28">
        <f>(W4/U4) -1</f>
        <v>0.13435700575815734</v>
      </c>
      <c r="Y4" s="24">
        <v>530</v>
      </c>
      <c r="Z4" s="28">
        <f>(Y4/W4) -1</f>
        <v>-0.10321489001692052</v>
      </c>
      <c r="AA4" s="81">
        <v>476</v>
      </c>
      <c r="AB4" s="28">
        <f>(AA4/Y4) -1</f>
        <v>-0.10188679245283017</v>
      </c>
      <c r="AC4" s="81">
        <v>474</v>
      </c>
      <c r="AD4" s="28">
        <f t="shared" si="0"/>
        <v>-4.2016806722688926E-3</v>
      </c>
      <c r="AE4" s="24">
        <v>506</v>
      </c>
      <c r="AF4" s="28">
        <f t="shared" si="0"/>
        <v>6.7510548523206815E-2</v>
      </c>
      <c r="AG4" s="24">
        <v>444</v>
      </c>
      <c r="AH4" s="28">
        <f t="shared" si="0"/>
        <v>-0.12252964426877466</v>
      </c>
      <c r="AI4" s="24">
        <v>440</v>
      </c>
      <c r="AJ4" s="28">
        <f t="shared" si="0"/>
        <v>-9.009009009009028E-3</v>
      </c>
      <c r="AK4" s="24">
        <v>558</v>
      </c>
      <c r="AL4" s="28">
        <f t="shared" si="0"/>
        <v>0.26818181818181808</v>
      </c>
      <c r="AM4" s="24">
        <v>483</v>
      </c>
      <c r="AN4" s="28">
        <f t="shared" si="0"/>
        <v>-0.13440860215053763</v>
      </c>
      <c r="AO4" s="24">
        <v>499</v>
      </c>
      <c r="AP4" s="28">
        <f t="shared" si="0"/>
        <v>3.3126293995859202E-2</v>
      </c>
      <c r="AQ4" s="24">
        <v>519</v>
      </c>
      <c r="AR4" s="28">
        <f t="shared" si="0"/>
        <v>4.0080160320641323E-2</v>
      </c>
      <c r="AS4" s="24">
        <v>572</v>
      </c>
      <c r="AT4" s="28">
        <f>(AS4/AQ4) -1</f>
        <v>0.10211946050096343</v>
      </c>
      <c r="AU4" s="24">
        <v>588</v>
      </c>
      <c r="AV4" s="28">
        <f>(AU4/AS4) -1</f>
        <v>2.7972027972027913E-2</v>
      </c>
      <c r="AW4" s="24">
        <v>649</v>
      </c>
      <c r="AX4" s="28">
        <f>(AW4/AU4) -1</f>
        <v>0.1037414965986394</v>
      </c>
      <c r="AY4" s="24">
        <v>781</v>
      </c>
      <c r="AZ4" s="28">
        <f t="shared" ref="AZ4:AZ13" si="3">(AY4/AW4) -1</f>
        <v>0.20338983050847448</v>
      </c>
      <c r="BA4" s="24">
        <v>767</v>
      </c>
      <c r="BB4" s="28">
        <f t="shared" ref="BB4" si="4">(BA4/AY4) -1</f>
        <v>-1.7925736235595346E-2</v>
      </c>
    </row>
    <row r="5" spans="1:54" x14ac:dyDescent="0.2">
      <c r="A5" s="24" t="s">
        <v>41</v>
      </c>
      <c r="B5" s="182" t="s">
        <v>42</v>
      </c>
      <c r="C5" s="24"/>
      <c r="D5" s="28"/>
      <c r="E5" s="29"/>
      <c r="F5" s="28"/>
      <c r="G5" s="29"/>
      <c r="H5" s="28"/>
      <c r="I5" s="24"/>
      <c r="J5" s="28"/>
      <c r="K5" s="24"/>
      <c r="L5" s="28"/>
      <c r="M5" s="24"/>
      <c r="N5" s="28"/>
      <c r="O5" s="24"/>
      <c r="P5" s="28"/>
      <c r="Q5" s="24"/>
      <c r="R5" s="28"/>
      <c r="S5" s="24"/>
      <c r="T5" s="28"/>
      <c r="U5" s="24"/>
      <c r="V5" s="28"/>
      <c r="W5" s="24"/>
      <c r="X5" s="28"/>
      <c r="Y5" s="24">
        <v>50</v>
      </c>
      <c r="Z5" s="28"/>
      <c r="AA5" s="81">
        <v>56</v>
      </c>
      <c r="AB5" s="28"/>
      <c r="AC5" s="81">
        <v>76</v>
      </c>
      <c r="AD5" s="28">
        <f t="shared" si="0"/>
        <v>0.35714285714285721</v>
      </c>
      <c r="AE5" s="24">
        <v>99</v>
      </c>
      <c r="AF5" s="28">
        <f t="shared" si="0"/>
        <v>0.30263157894736836</v>
      </c>
      <c r="AG5" s="24">
        <v>110</v>
      </c>
      <c r="AH5" s="28">
        <f t="shared" si="0"/>
        <v>0.11111111111111116</v>
      </c>
      <c r="AI5" s="24">
        <v>116</v>
      </c>
      <c r="AJ5" s="28">
        <f t="shared" si="0"/>
        <v>5.4545454545454453E-2</v>
      </c>
      <c r="AK5" s="24">
        <v>0</v>
      </c>
      <c r="AL5" s="28">
        <f t="shared" si="0"/>
        <v>-1</v>
      </c>
      <c r="AM5" s="24">
        <v>0</v>
      </c>
      <c r="AN5" s="28">
        <v>0</v>
      </c>
      <c r="AO5" s="24">
        <v>0</v>
      </c>
      <c r="AP5" s="28">
        <v>0</v>
      </c>
      <c r="AQ5" s="24">
        <v>0</v>
      </c>
      <c r="AR5" s="28">
        <v>0</v>
      </c>
      <c r="AS5" s="24">
        <v>0</v>
      </c>
      <c r="AT5" s="28">
        <v>0</v>
      </c>
      <c r="AU5" s="24">
        <v>0</v>
      </c>
      <c r="AV5" s="28">
        <v>0</v>
      </c>
      <c r="AW5" s="24">
        <v>0</v>
      </c>
      <c r="AX5" s="28">
        <v>0</v>
      </c>
      <c r="AY5" s="24">
        <v>0</v>
      </c>
      <c r="AZ5" s="28">
        <v>0</v>
      </c>
      <c r="BA5" s="24">
        <v>0</v>
      </c>
      <c r="BB5" s="28">
        <v>0</v>
      </c>
    </row>
    <row r="6" spans="1:54" x14ac:dyDescent="0.2">
      <c r="A6" s="24" t="s">
        <v>43</v>
      </c>
      <c r="B6" s="27">
        <v>371</v>
      </c>
      <c r="C6" s="24">
        <v>316</v>
      </c>
      <c r="D6" s="28">
        <f t="shared" si="1"/>
        <v>-0.14824797843665768</v>
      </c>
      <c r="E6" s="29">
        <v>318</v>
      </c>
      <c r="F6" s="28">
        <f t="shared" si="2"/>
        <v>6.3291139240506328E-3</v>
      </c>
      <c r="G6" s="29">
        <v>407</v>
      </c>
      <c r="H6" s="28">
        <f>(G6-E6)/E6</f>
        <v>0.27987421383647798</v>
      </c>
      <c r="I6" s="24">
        <v>361</v>
      </c>
      <c r="J6" s="28">
        <f>(I6-G6)/G6</f>
        <v>-0.11302211302211303</v>
      </c>
      <c r="K6" s="24">
        <v>398</v>
      </c>
      <c r="L6" s="28">
        <f>(K6-I6)/I6</f>
        <v>0.10249307479224377</v>
      </c>
      <c r="M6" s="24">
        <v>378</v>
      </c>
      <c r="N6" s="28">
        <f>(M6-K6)/K6</f>
        <v>-5.0251256281407038E-2</v>
      </c>
      <c r="O6" s="24">
        <v>382</v>
      </c>
      <c r="P6" s="28">
        <f>(O6-M6)/M6</f>
        <v>1.0582010582010581E-2</v>
      </c>
      <c r="Q6" s="24">
        <v>339</v>
      </c>
      <c r="R6" s="28">
        <f>(Q6-O6)/O6</f>
        <v>-0.112565445026178</v>
      </c>
      <c r="S6" s="24">
        <v>341</v>
      </c>
      <c r="T6" s="28">
        <f>(S6-Q6)/Q6</f>
        <v>5.8997050147492625E-3</v>
      </c>
      <c r="U6" s="24">
        <v>333</v>
      </c>
      <c r="V6" s="28">
        <f>(U6-S6)/S6</f>
        <v>-2.3460410557184751E-2</v>
      </c>
      <c r="W6" s="24">
        <v>339</v>
      </c>
      <c r="X6" s="28">
        <f>(W6/U6) -1</f>
        <v>1.8018018018018056E-2</v>
      </c>
      <c r="Y6" s="24">
        <v>299</v>
      </c>
      <c r="Z6" s="28">
        <f>(Y6/W6) -1</f>
        <v>-0.11799410029498525</v>
      </c>
      <c r="AA6" s="81">
        <v>361</v>
      </c>
      <c r="AB6" s="28">
        <f>(AA6/Y6) -1</f>
        <v>0.20735785953177266</v>
      </c>
      <c r="AC6" s="81">
        <v>386</v>
      </c>
      <c r="AD6" s="28">
        <f t="shared" si="0"/>
        <v>6.9252077562326875E-2</v>
      </c>
      <c r="AE6" s="24">
        <f>446-AE11</f>
        <v>373</v>
      </c>
      <c r="AF6" s="28">
        <f t="shared" si="0"/>
        <v>-3.3678756476683946E-2</v>
      </c>
      <c r="AG6" s="24">
        <f>453-AG11</f>
        <v>369</v>
      </c>
      <c r="AH6" s="28">
        <f t="shared" si="0"/>
        <v>-1.072386058981234E-2</v>
      </c>
      <c r="AI6" s="24">
        <v>362</v>
      </c>
      <c r="AJ6" s="28">
        <f t="shared" si="0"/>
        <v>-1.8970189701897011E-2</v>
      </c>
      <c r="AK6" s="24">
        <v>327</v>
      </c>
      <c r="AL6" s="28">
        <f t="shared" si="0"/>
        <v>-9.6685082872928207E-2</v>
      </c>
      <c r="AM6" s="24">
        <f>361-AM11</f>
        <v>314</v>
      </c>
      <c r="AN6" s="28">
        <f t="shared" si="0"/>
        <v>-3.9755351681957207E-2</v>
      </c>
      <c r="AO6" s="24">
        <v>299</v>
      </c>
      <c r="AP6" s="28">
        <f t="shared" si="0"/>
        <v>-4.7770700636942665E-2</v>
      </c>
      <c r="AQ6" s="24">
        <v>308</v>
      </c>
      <c r="AR6" s="28">
        <f t="shared" si="0"/>
        <v>3.0100334448160515E-2</v>
      </c>
      <c r="AS6" s="24">
        <v>365</v>
      </c>
      <c r="AT6" s="28">
        <f>(AS6/AQ6) -1</f>
        <v>0.18506493506493515</v>
      </c>
      <c r="AU6" s="24">
        <v>332</v>
      </c>
      <c r="AV6" s="28">
        <f>(AU6/AS6) -1</f>
        <v>-9.0410958904109551E-2</v>
      </c>
      <c r="AW6" s="24">
        <v>280</v>
      </c>
      <c r="AX6" s="28">
        <f>(AW6/AU6) -1</f>
        <v>-0.15662650602409633</v>
      </c>
      <c r="AY6" s="24">
        <v>249</v>
      </c>
      <c r="AZ6" s="28">
        <f t="shared" si="3"/>
        <v>-0.11071428571428577</v>
      </c>
      <c r="BA6" s="24">
        <v>264</v>
      </c>
      <c r="BB6" s="28">
        <f t="shared" ref="BB6:BB10" si="5">(BA6/AY6) -1</f>
        <v>6.024096385542177E-2</v>
      </c>
    </row>
    <row r="7" spans="1:54" x14ac:dyDescent="0.2">
      <c r="A7" s="24" t="s">
        <v>44</v>
      </c>
      <c r="B7" s="27">
        <v>494</v>
      </c>
      <c r="C7" s="24">
        <v>779</v>
      </c>
      <c r="D7" s="28">
        <f t="shared" si="1"/>
        <v>0.57692307692307687</v>
      </c>
      <c r="E7" s="29">
        <v>707</v>
      </c>
      <c r="F7" s="28">
        <f t="shared" si="2"/>
        <v>-9.2426187419768935E-2</v>
      </c>
      <c r="G7" s="29">
        <v>691</v>
      </c>
      <c r="H7" s="28">
        <f>(G7-E7)/E7</f>
        <v>-2.2630834512022632E-2</v>
      </c>
      <c r="I7" s="24">
        <v>760</v>
      </c>
      <c r="J7" s="28">
        <f>(I7-G7)/G7</f>
        <v>9.9855282199710571E-2</v>
      </c>
      <c r="K7" s="24">
        <v>643</v>
      </c>
      <c r="L7" s="28">
        <f>(K7-I7)/I7</f>
        <v>-0.15394736842105264</v>
      </c>
      <c r="M7" s="24">
        <v>620</v>
      </c>
      <c r="N7" s="28">
        <f>(M7-K7)/K7</f>
        <v>-3.5769828926905133E-2</v>
      </c>
      <c r="O7" s="24">
        <v>514</v>
      </c>
      <c r="P7" s="28">
        <f>(O7-M7)/M7</f>
        <v>-0.17096774193548386</v>
      </c>
      <c r="Q7" s="24">
        <v>456</v>
      </c>
      <c r="R7" s="28">
        <f>(Q7-O7)/O7</f>
        <v>-0.11284046692607004</v>
      </c>
      <c r="S7" s="24">
        <v>445</v>
      </c>
      <c r="T7" s="28">
        <f>(S7-Q7)/Q7</f>
        <v>-2.4122807017543858E-2</v>
      </c>
      <c r="U7" s="24">
        <v>442</v>
      </c>
      <c r="V7" s="28">
        <f>(U7-S7)/S7</f>
        <v>-6.7415730337078653E-3</v>
      </c>
      <c r="W7" s="24">
        <v>420</v>
      </c>
      <c r="X7" s="28">
        <f>(W7/U7) -1</f>
        <v>-4.9773755656108642E-2</v>
      </c>
      <c r="Y7" s="24">
        <v>376</v>
      </c>
      <c r="Z7" s="28">
        <f>(Y7/W7) -1</f>
        <v>-0.10476190476190472</v>
      </c>
      <c r="AA7" s="81">
        <v>474</v>
      </c>
      <c r="AB7" s="28">
        <f>(AA7/Y7) -1</f>
        <v>0.2606382978723405</v>
      </c>
      <c r="AC7" s="81">
        <v>553</v>
      </c>
      <c r="AD7" s="28">
        <f t="shared" si="0"/>
        <v>0.16666666666666674</v>
      </c>
      <c r="AE7" s="24">
        <f>578-AE5</f>
        <v>479</v>
      </c>
      <c r="AF7" s="28">
        <f t="shared" si="0"/>
        <v>-0.13381555153707048</v>
      </c>
      <c r="AG7" s="24">
        <f>624-AG5</f>
        <v>514</v>
      </c>
      <c r="AH7" s="28">
        <f t="shared" si="0"/>
        <v>7.3068893528183798E-2</v>
      </c>
      <c r="AI7" s="24">
        <v>444</v>
      </c>
      <c r="AJ7" s="28">
        <f t="shared" si="0"/>
        <v>-0.13618677042801552</v>
      </c>
      <c r="AK7" s="24">
        <v>575</v>
      </c>
      <c r="AL7" s="28">
        <f t="shared" si="0"/>
        <v>0.29504504504504503</v>
      </c>
      <c r="AM7" s="24">
        <v>397</v>
      </c>
      <c r="AN7" s="28">
        <f t="shared" si="0"/>
        <v>-0.30956521739130438</v>
      </c>
      <c r="AO7" s="24">
        <v>399</v>
      </c>
      <c r="AP7" s="28">
        <f t="shared" si="0"/>
        <v>5.0377833753147971E-3</v>
      </c>
      <c r="AQ7" s="24">
        <v>360</v>
      </c>
      <c r="AR7" s="28">
        <f t="shared" si="0"/>
        <v>-9.7744360902255689E-2</v>
      </c>
      <c r="AS7" s="24">
        <v>349</v>
      </c>
      <c r="AT7" s="28">
        <f>(AS7/AQ7) -1</f>
        <v>-3.0555555555555558E-2</v>
      </c>
      <c r="AU7" s="24">
        <v>360</v>
      </c>
      <c r="AV7" s="28">
        <f>(AU7/AS7) -1</f>
        <v>3.1518624641833748E-2</v>
      </c>
      <c r="AW7" s="24">
        <v>372</v>
      </c>
      <c r="AX7" s="28">
        <f>(AW7/AU7) -1</f>
        <v>3.3333333333333437E-2</v>
      </c>
      <c r="AY7" s="24">
        <v>380</v>
      </c>
      <c r="AZ7" s="28">
        <f t="shared" si="3"/>
        <v>2.1505376344086002E-2</v>
      </c>
      <c r="BA7" s="24">
        <v>450</v>
      </c>
      <c r="BB7" s="28">
        <f t="shared" si="5"/>
        <v>0.18421052631578938</v>
      </c>
    </row>
    <row r="8" spans="1:54" x14ac:dyDescent="0.2">
      <c r="A8" s="24" t="s">
        <v>45</v>
      </c>
      <c r="B8" s="182" t="s">
        <v>42</v>
      </c>
      <c r="C8" s="24"/>
      <c r="D8" s="28"/>
      <c r="E8" s="29"/>
      <c r="F8" s="28"/>
      <c r="G8" s="29"/>
      <c r="H8" s="28"/>
      <c r="I8" s="24"/>
      <c r="J8" s="28"/>
      <c r="K8" s="24"/>
      <c r="L8" s="28"/>
      <c r="M8" s="24"/>
      <c r="N8" s="28"/>
      <c r="O8" s="24"/>
      <c r="P8" s="28"/>
      <c r="Q8" s="24"/>
      <c r="R8" s="28"/>
      <c r="S8" s="24"/>
      <c r="T8" s="28"/>
      <c r="U8" s="24"/>
      <c r="V8" s="28"/>
      <c r="W8" s="24"/>
      <c r="X8" s="28"/>
      <c r="Y8" s="24">
        <v>64</v>
      </c>
      <c r="Z8" s="28"/>
      <c r="AA8" s="81">
        <v>98</v>
      </c>
      <c r="AB8" s="28">
        <f>(AA8/Y8) -1</f>
        <v>0.53125</v>
      </c>
      <c r="AC8" s="81">
        <v>111</v>
      </c>
      <c r="AD8" s="28">
        <f t="shared" si="0"/>
        <v>0.13265306122448983</v>
      </c>
      <c r="AE8" s="24">
        <v>130</v>
      </c>
      <c r="AF8" s="28">
        <f t="shared" si="0"/>
        <v>0.1711711711711712</v>
      </c>
      <c r="AG8" s="24">
        <v>128</v>
      </c>
      <c r="AH8" s="28">
        <f t="shared" si="0"/>
        <v>-1.538461538461533E-2</v>
      </c>
      <c r="AI8" s="24">
        <v>128</v>
      </c>
      <c r="AJ8" s="28">
        <f t="shared" si="0"/>
        <v>0</v>
      </c>
      <c r="AK8" s="24">
        <v>125</v>
      </c>
      <c r="AL8" s="28">
        <f t="shared" si="0"/>
        <v>-2.34375E-2</v>
      </c>
      <c r="AM8" s="24">
        <v>119</v>
      </c>
      <c r="AN8" s="28">
        <f t="shared" si="0"/>
        <v>-4.8000000000000043E-2</v>
      </c>
      <c r="AO8" s="24">
        <v>139</v>
      </c>
      <c r="AP8" s="28">
        <f t="shared" si="0"/>
        <v>0.16806722689075637</v>
      </c>
      <c r="AQ8" s="24">
        <v>99</v>
      </c>
      <c r="AR8" s="28">
        <f t="shared" si="0"/>
        <v>-0.28776978417266186</v>
      </c>
      <c r="AS8" s="24">
        <v>97</v>
      </c>
      <c r="AT8" s="28">
        <f>(AS8/AQ8) -1</f>
        <v>-2.0202020202020221E-2</v>
      </c>
      <c r="AU8" s="24">
        <v>94</v>
      </c>
      <c r="AV8" s="28">
        <f>(AU8/AS8) -1</f>
        <v>-3.0927835051546393E-2</v>
      </c>
      <c r="AW8" s="24">
        <v>94</v>
      </c>
      <c r="AX8" s="28">
        <f>(AW8/AU8) -1</f>
        <v>0</v>
      </c>
      <c r="AY8" s="24">
        <v>92</v>
      </c>
      <c r="AZ8" s="28">
        <f t="shared" si="3"/>
        <v>-2.1276595744680882E-2</v>
      </c>
      <c r="BA8" s="24">
        <v>97</v>
      </c>
      <c r="BB8" s="28">
        <f t="shared" si="5"/>
        <v>5.4347826086956541E-2</v>
      </c>
    </row>
    <row r="9" spans="1:54" x14ac:dyDescent="0.2">
      <c r="A9" s="24" t="s">
        <v>46</v>
      </c>
      <c r="B9" s="182" t="s">
        <v>42</v>
      </c>
      <c r="C9" s="24"/>
      <c r="D9" s="28"/>
      <c r="E9" s="29"/>
      <c r="F9" s="28"/>
      <c r="G9" s="29"/>
      <c r="H9" s="28"/>
      <c r="I9" s="24"/>
      <c r="J9" s="28"/>
      <c r="K9" s="24"/>
      <c r="L9" s="28"/>
      <c r="M9" s="24"/>
      <c r="N9" s="28"/>
      <c r="O9" s="24"/>
      <c r="P9" s="28"/>
      <c r="Q9" s="24"/>
      <c r="R9" s="28"/>
      <c r="S9" s="24"/>
      <c r="T9" s="28"/>
      <c r="U9" s="24"/>
      <c r="V9" s="28"/>
      <c r="W9" s="24"/>
      <c r="X9" s="28"/>
      <c r="Y9" s="24">
        <v>111</v>
      </c>
      <c r="Z9" s="28"/>
      <c r="AA9" s="81">
        <v>218</v>
      </c>
      <c r="AB9" s="28">
        <f>(AA9/Y9) -1</f>
        <v>0.96396396396396389</v>
      </c>
      <c r="AC9" s="81">
        <v>267</v>
      </c>
      <c r="AD9" s="28">
        <f t="shared" si="0"/>
        <v>0.22477064220183496</v>
      </c>
      <c r="AE9" s="24">
        <v>314</v>
      </c>
      <c r="AF9" s="28">
        <f t="shared" si="0"/>
        <v>0.17602996254681647</v>
      </c>
      <c r="AG9" s="24">
        <v>355</v>
      </c>
      <c r="AH9" s="28">
        <f t="shared" si="0"/>
        <v>0.13057324840764339</v>
      </c>
      <c r="AI9" s="24">
        <v>298</v>
      </c>
      <c r="AJ9" s="28">
        <f t="shared" si="0"/>
        <v>-0.16056338028169015</v>
      </c>
      <c r="AK9" s="24">
        <v>259</v>
      </c>
      <c r="AL9" s="28">
        <f t="shared" si="0"/>
        <v>-0.13087248322147649</v>
      </c>
      <c r="AM9" s="24">
        <v>250</v>
      </c>
      <c r="AN9" s="28">
        <f t="shared" si="0"/>
        <v>-3.4749034749034791E-2</v>
      </c>
      <c r="AO9" s="24">
        <v>230</v>
      </c>
      <c r="AP9" s="28">
        <f t="shared" si="0"/>
        <v>-7.999999999999996E-2</v>
      </c>
      <c r="AQ9" s="24">
        <v>215</v>
      </c>
      <c r="AR9" s="28">
        <f t="shared" si="0"/>
        <v>-6.5217391304347783E-2</v>
      </c>
      <c r="AS9" s="24">
        <v>235</v>
      </c>
      <c r="AT9" s="28">
        <f>(AS9/AQ9) -1</f>
        <v>9.3023255813953432E-2</v>
      </c>
      <c r="AU9" s="24">
        <v>222</v>
      </c>
      <c r="AV9" s="28">
        <f>(AU9/AS9) -1</f>
        <v>-5.5319148936170182E-2</v>
      </c>
      <c r="AW9" s="24">
        <v>220</v>
      </c>
      <c r="AX9" s="28">
        <f>(AW9/AU9) -1</f>
        <v>-9.009009009009028E-3</v>
      </c>
      <c r="AY9" s="24">
        <v>200</v>
      </c>
      <c r="AZ9" s="28">
        <f t="shared" si="3"/>
        <v>-9.0909090909090939E-2</v>
      </c>
      <c r="BA9" s="24">
        <v>187</v>
      </c>
      <c r="BB9" s="28">
        <f t="shared" si="5"/>
        <v>-6.4999999999999947E-2</v>
      </c>
    </row>
    <row r="10" spans="1:54" x14ac:dyDescent="0.2">
      <c r="A10" s="24" t="s">
        <v>47</v>
      </c>
      <c r="B10" s="27">
        <v>261</v>
      </c>
      <c r="C10" s="24">
        <v>296</v>
      </c>
      <c r="D10" s="28">
        <f t="shared" si="1"/>
        <v>0.13409961685823754</v>
      </c>
      <c r="E10" s="29">
        <v>254</v>
      </c>
      <c r="F10" s="28">
        <f t="shared" si="2"/>
        <v>-0.14189189189189189</v>
      </c>
      <c r="G10" s="29">
        <v>317</v>
      </c>
      <c r="H10" s="28">
        <f>(G10-E10)/E10</f>
        <v>0.24803149606299213</v>
      </c>
      <c r="I10" s="24">
        <v>305</v>
      </c>
      <c r="J10" s="28">
        <f>(I10-G10)/G10</f>
        <v>-3.7854889589905363E-2</v>
      </c>
      <c r="K10" s="24">
        <v>270</v>
      </c>
      <c r="L10" s="28">
        <f>(K10-I10)/I10</f>
        <v>-0.11475409836065574</v>
      </c>
      <c r="M10" s="24">
        <v>258</v>
      </c>
      <c r="N10" s="28">
        <f>(M10-K10)/K10</f>
        <v>-4.4444444444444446E-2</v>
      </c>
      <c r="O10" s="24">
        <v>304</v>
      </c>
      <c r="P10" s="28">
        <f>(O10-M10)/M10</f>
        <v>0.17829457364341086</v>
      </c>
      <c r="Q10" s="24">
        <v>313</v>
      </c>
      <c r="R10" s="28">
        <f>(Q10-O10)/O10</f>
        <v>2.9605263157894735E-2</v>
      </c>
      <c r="S10" s="24">
        <v>264</v>
      </c>
      <c r="T10" s="28">
        <f>(S10-Q10)/Q10</f>
        <v>-0.15654952076677317</v>
      </c>
      <c r="U10" s="24">
        <v>286</v>
      </c>
      <c r="V10" s="28">
        <f>(U10-S10)/S10</f>
        <v>8.3333333333333329E-2</v>
      </c>
      <c r="W10" s="24">
        <v>282</v>
      </c>
      <c r="X10" s="28">
        <f>(W10/U10) -1</f>
        <v>-1.3986013986013957E-2</v>
      </c>
      <c r="Y10" s="24">
        <v>243</v>
      </c>
      <c r="Z10" s="28">
        <f>(Y10/W10) -1</f>
        <v>-0.13829787234042556</v>
      </c>
      <c r="AA10" s="81">
        <v>268</v>
      </c>
      <c r="AB10" s="28">
        <f>(AA10/Y10) -1</f>
        <v>0.10288065843621408</v>
      </c>
      <c r="AC10" s="81">
        <v>317</v>
      </c>
      <c r="AD10" s="28">
        <f t="shared" si="0"/>
        <v>0.18283582089552231</v>
      </c>
      <c r="AE10" s="24">
        <f>416-AE8</f>
        <v>286</v>
      </c>
      <c r="AF10" s="28">
        <f t="shared" si="0"/>
        <v>-9.7791798107255468E-2</v>
      </c>
      <c r="AG10" s="24">
        <f>438-AG8</f>
        <v>310</v>
      </c>
      <c r="AH10" s="28">
        <f t="shared" si="0"/>
        <v>8.3916083916083961E-2</v>
      </c>
      <c r="AI10" s="24">
        <v>277</v>
      </c>
      <c r="AJ10" s="28">
        <f t="shared" si="0"/>
        <v>-0.1064516129032258</v>
      </c>
      <c r="AK10" s="24">
        <v>338</v>
      </c>
      <c r="AL10" s="28">
        <f t="shared" si="0"/>
        <v>0.22021660649819497</v>
      </c>
      <c r="AM10" s="24">
        <f>336-AM8</f>
        <v>217</v>
      </c>
      <c r="AN10" s="28">
        <f t="shared" si="0"/>
        <v>-0.35798816568047342</v>
      </c>
      <c r="AO10" s="24">
        <v>265</v>
      </c>
      <c r="AP10" s="28">
        <f t="shared" si="0"/>
        <v>0.22119815668202758</v>
      </c>
      <c r="AQ10" s="24">
        <f>335-AQ8</f>
        <v>236</v>
      </c>
      <c r="AR10" s="28">
        <f t="shared" si="0"/>
        <v>-0.10943396226415092</v>
      </c>
      <c r="AS10" s="24">
        <v>261</v>
      </c>
      <c r="AT10" s="28">
        <f>(AS10/AQ10) -1</f>
        <v>0.10593220338983045</v>
      </c>
      <c r="AU10" s="24">
        <v>300</v>
      </c>
      <c r="AV10" s="28">
        <f>(AU10/AS10) -1</f>
        <v>0.14942528735632177</v>
      </c>
      <c r="AW10" s="24">
        <v>254</v>
      </c>
      <c r="AX10" s="28">
        <f>(AW10/AU10) -1</f>
        <v>-0.15333333333333332</v>
      </c>
      <c r="AY10" s="24">
        <v>275</v>
      </c>
      <c r="AZ10" s="28">
        <f t="shared" si="3"/>
        <v>8.2677165354330784E-2</v>
      </c>
      <c r="BA10" s="24">
        <v>283</v>
      </c>
      <c r="BB10" s="28">
        <f t="shared" si="5"/>
        <v>2.9090909090909056E-2</v>
      </c>
    </row>
    <row r="11" spans="1:54" x14ac:dyDescent="0.2">
      <c r="A11" s="24" t="s">
        <v>48</v>
      </c>
      <c r="B11" s="27"/>
      <c r="C11" s="24"/>
      <c r="D11" s="28"/>
      <c r="E11" s="29"/>
      <c r="F11" s="28"/>
      <c r="G11" s="29"/>
      <c r="H11" s="28"/>
      <c r="I11" s="24"/>
      <c r="J11" s="28"/>
      <c r="K11" s="24"/>
      <c r="L11" s="28"/>
      <c r="M11" s="24"/>
      <c r="N11" s="28"/>
      <c r="O11" s="24"/>
      <c r="P11" s="28"/>
      <c r="Q11" s="24"/>
      <c r="R11" s="28"/>
      <c r="S11" s="24"/>
      <c r="T11" s="28"/>
      <c r="U11" s="24"/>
      <c r="V11" s="28"/>
      <c r="W11" s="24"/>
      <c r="X11" s="28"/>
      <c r="Y11" s="24"/>
      <c r="Z11" s="28"/>
      <c r="AA11" s="81">
        <v>6</v>
      </c>
      <c r="AB11" s="28">
        <v>0</v>
      </c>
      <c r="AC11" s="81">
        <v>36</v>
      </c>
      <c r="AD11" s="28">
        <v>0</v>
      </c>
      <c r="AE11" s="81">
        <v>73</v>
      </c>
      <c r="AF11" s="28">
        <v>0</v>
      </c>
      <c r="AG11" s="81">
        <v>84</v>
      </c>
      <c r="AH11" s="28">
        <v>0</v>
      </c>
      <c r="AI11" s="81">
        <v>70</v>
      </c>
      <c r="AJ11" s="28">
        <v>0</v>
      </c>
      <c r="AK11" s="81">
        <v>63</v>
      </c>
      <c r="AL11" s="28">
        <v>0</v>
      </c>
      <c r="AM11" s="81">
        <v>47</v>
      </c>
      <c r="AN11" s="28">
        <v>0</v>
      </c>
      <c r="AO11" s="81">
        <v>0</v>
      </c>
      <c r="AP11" s="28">
        <v>0</v>
      </c>
      <c r="AQ11" s="81">
        <v>0</v>
      </c>
      <c r="AR11" s="28">
        <v>0</v>
      </c>
      <c r="AS11" s="81">
        <v>0</v>
      </c>
      <c r="AT11" s="28">
        <v>0</v>
      </c>
      <c r="AU11" s="81">
        <v>0</v>
      </c>
      <c r="AV11" s="28">
        <v>0</v>
      </c>
      <c r="AW11" s="81">
        <v>0</v>
      </c>
      <c r="AX11" s="28">
        <v>0</v>
      </c>
      <c r="AY11" s="81">
        <v>0</v>
      </c>
      <c r="AZ11" s="28">
        <v>0</v>
      </c>
      <c r="BA11" s="81">
        <v>0</v>
      </c>
      <c r="BB11" s="28">
        <v>0</v>
      </c>
    </row>
    <row r="12" spans="1:54" x14ac:dyDescent="0.2">
      <c r="A12" s="24" t="s">
        <v>49</v>
      </c>
      <c r="B12" s="27">
        <v>0</v>
      </c>
      <c r="C12" s="24">
        <v>12</v>
      </c>
      <c r="D12" s="28"/>
      <c r="E12" s="29">
        <v>39</v>
      </c>
      <c r="F12" s="28">
        <f t="shared" si="2"/>
        <v>2.25</v>
      </c>
      <c r="G12" s="29">
        <v>52</v>
      </c>
      <c r="H12" s="28">
        <f>(G12-E12)/E12</f>
        <v>0.33333333333333331</v>
      </c>
      <c r="I12" s="24">
        <v>42</v>
      </c>
      <c r="J12" s="28">
        <f>(I12-G12)/G12</f>
        <v>-0.19230769230769232</v>
      </c>
      <c r="K12" s="24">
        <v>1</v>
      </c>
      <c r="L12" s="28">
        <f>(K12-I12)/I12</f>
        <v>-0.97619047619047616</v>
      </c>
      <c r="M12" s="24">
        <v>0</v>
      </c>
      <c r="N12" s="28">
        <v>0</v>
      </c>
      <c r="O12" s="24">
        <v>0</v>
      </c>
      <c r="P12" s="28">
        <v>0</v>
      </c>
      <c r="Q12" s="24">
        <v>0</v>
      </c>
      <c r="R12" s="28">
        <v>0</v>
      </c>
      <c r="S12" s="24">
        <v>0</v>
      </c>
      <c r="T12" s="28">
        <v>0</v>
      </c>
      <c r="U12" s="24">
        <v>0</v>
      </c>
      <c r="V12" s="28">
        <v>0</v>
      </c>
      <c r="W12" s="24">
        <v>0</v>
      </c>
      <c r="X12" s="28">
        <v>0</v>
      </c>
      <c r="Y12" s="24">
        <v>0</v>
      </c>
      <c r="Z12" s="28"/>
      <c r="AA12" s="81">
        <v>0</v>
      </c>
      <c r="AB12" s="28"/>
      <c r="AC12" s="81">
        <v>0</v>
      </c>
      <c r="AD12" s="28">
        <v>0</v>
      </c>
      <c r="AE12" s="81">
        <v>0</v>
      </c>
      <c r="AF12" s="28">
        <v>0</v>
      </c>
      <c r="AG12" s="81">
        <v>0</v>
      </c>
      <c r="AH12" s="28">
        <v>0</v>
      </c>
      <c r="AI12" s="81">
        <v>0</v>
      </c>
      <c r="AJ12" s="28">
        <v>0</v>
      </c>
      <c r="AK12" s="81">
        <v>0</v>
      </c>
      <c r="AL12" s="28">
        <v>0</v>
      </c>
      <c r="AM12" s="81">
        <v>0</v>
      </c>
      <c r="AN12" s="28">
        <v>0</v>
      </c>
      <c r="AO12" s="81">
        <v>0</v>
      </c>
      <c r="AP12" s="28">
        <v>0</v>
      </c>
      <c r="AQ12" s="81">
        <v>0</v>
      </c>
      <c r="AR12" s="28">
        <v>0</v>
      </c>
      <c r="AS12" s="81">
        <v>0</v>
      </c>
      <c r="AT12" s="28">
        <v>0</v>
      </c>
      <c r="AU12" s="81">
        <v>0</v>
      </c>
      <c r="AV12" s="28">
        <v>0</v>
      </c>
      <c r="AW12" s="81">
        <v>0</v>
      </c>
      <c r="AX12" s="28">
        <v>0</v>
      </c>
      <c r="AY12" s="81">
        <v>0</v>
      </c>
      <c r="AZ12" s="28">
        <v>0</v>
      </c>
      <c r="BA12" s="81">
        <v>0</v>
      </c>
      <c r="BB12" s="28">
        <v>0</v>
      </c>
    </row>
    <row r="13" spans="1:54" x14ac:dyDescent="0.2">
      <c r="A13" s="24" t="s">
        <v>50</v>
      </c>
      <c r="B13" s="27">
        <v>475</v>
      </c>
      <c r="C13" s="24">
        <v>736</v>
      </c>
      <c r="D13" s="28">
        <f t="shared" si="1"/>
        <v>0.54947368421052634</v>
      </c>
      <c r="E13" s="29">
        <v>659</v>
      </c>
      <c r="F13" s="28">
        <f t="shared" si="2"/>
        <v>-0.10461956521739131</v>
      </c>
      <c r="G13" s="29">
        <v>653</v>
      </c>
      <c r="H13" s="28">
        <f>(G13-E13)/E13</f>
        <v>-9.104704097116844E-3</v>
      </c>
      <c r="I13" s="24">
        <v>751</v>
      </c>
      <c r="J13" s="28">
        <f>(I13-G13)/G13</f>
        <v>0.15007656967840735</v>
      </c>
      <c r="K13" s="24">
        <v>848</v>
      </c>
      <c r="L13" s="28">
        <f>(K13-I13)/I13</f>
        <v>0.12916111850865514</v>
      </c>
      <c r="M13" s="24">
        <v>1002</v>
      </c>
      <c r="N13" s="28">
        <f>(M13-K13)/K13</f>
        <v>0.18160377358490565</v>
      </c>
      <c r="O13" s="24">
        <v>1077</v>
      </c>
      <c r="P13" s="28">
        <f>(O13-M13)/M13</f>
        <v>7.4850299401197598E-2</v>
      </c>
      <c r="Q13" s="24">
        <v>1035</v>
      </c>
      <c r="R13" s="28">
        <f>(Q13-O13)/O13</f>
        <v>-3.8997214484679667E-2</v>
      </c>
      <c r="S13" s="24">
        <v>1111</v>
      </c>
      <c r="T13" s="28">
        <f>(S13-Q13)/Q13</f>
        <v>7.3429951690821255E-2</v>
      </c>
      <c r="U13" s="24">
        <v>1123</v>
      </c>
      <c r="V13" s="28">
        <f>(U13-S13)/S13</f>
        <v>1.0801080108010801E-2</v>
      </c>
      <c r="W13" s="24">
        <v>1138</v>
      </c>
      <c r="X13" s="28">
        <f>(W13/U13) -1</f>
        <v>1.3357079252003468E-2</v>
      </c>
      <c r="Y13" s="24">
        <v>1142</v>
      </c>
      <c r="Z13" s="28">
        <f>(Y13/W13) -1</f>
        <v>3.5149384885764245E-3</v>
      </c>
      <c r="AA13" s="81">
        <v>1031</v>
      </c>
      <c r="AB13" s="28">
        <f>(AA13/Y13) -1</f>
        <v>-9.7197898423817874E-2</v>
      </c>
      <c r="AC13" s="24">
        <v>979</v>
      </c>
      <c r="AD13" s="28">
        <f>(AC13/AA13) -1</f>
        <v>-5.0436469447138754E-2</v>
      </c>
      <c r="AE13" s="24">
        <v>907</v>
      </c>
      <c r="AF13" s="28">
        <f>(AE13/AC13) -1</f>
        <v>-7.3544433094994921E-2</v>
      </c>
      <c r="AG13" s="24">
        <v>976</v>
      </c>
      <c r="AH13" s="28">
        <f>(AG13/AE13) -1</f>
        <v>7.6074972436604105E-2</v>
      </c>
      <c r="AI13" s="24">
        <v>929</v>
      </c>
      <c r="AJ13" s="28">
        <f>(AI13/AG13) -1</f>
        <v>-4.8155737704917989E-2</v>
      </c>
      <c r="AK13" s="24">
        <v>772</v>
      </c>
      <c r="AL13" s="28">
        <f>(AK13/AI13) -1</f>
        <v>-0.16899892357373525</v>
      </c>
      <c r="AM13" s="24">
        <v>736</v>
      </c>
      <c r="AN13" s="28">
        <f>(AM13/AK13) -1</f>
        <v>-4.6632124352331661E-2</v>
      </c>
      <c r="AO13" s="24">
        <v>715</v>
      </c>
      <c r="AP13" s="28">
        <f>(AO13/AM13) -1</f>
        <v>-2.8532608695652217E-2</v>
      </c>
      <c r="AQ13" s="24">
        <v>791</v>
      </c>
      <c r="AR13" s="28">
        <f>(AQ13/AO13) -1</f>
        <v>0.10629370629370638</v>
      </c>
      <c r="AS13" s="24">
        <v>849</v>
      </c>
      <c r="AT13" s="28">
        <f>(AS13/AQ13) -1</f>
        <v>7.332490518331225E-2</v>
      </c>
      <c r="AU13" s="24">
        <v>837</v>
      </c>
      <c r="AV13" s="28">
        <f>(AU13/AS13) -1</f>
        <v>-1.4134275618374548E-2</v>
      </c>
      <c r="AW13" s="24">
        <v>665</v>
      </c>
      <c r="AX13" s="28">
        <f>(AW13/AU13) -1</f>
        <v>-0.20549581839904418</v>
      </c>
      <c r="AY13" s="24">
        <v>720</v>
      </c>
      <c r="AZ13" s="28">
        <f t="shared" si="3"/>
        <v>8.2706766917293173E-2</v>
      </c>
      <c r="BA13" s="24">
        <v>660</v>
      </c>
      <c r="BB13" s="28">
        <f t="shared" ref="BB13" si="6">(BA13/AY13) -1</f>
        <v>-8.333333333333337E-2</v>
      </c>
    </row>
    <row r="14" spans="1:54" x14ac:dyDescent="0.2">
      <c r="A14" s="47" t="s">
        <v>51</v>
      </c>
      <c r="B14" s="27"/>
      <c r="C14" s="24"/>
      <c r="D14" s="28"/>
      <c r="E14" s="29"/>
      <c r="F14" s="28"/>
      <c r="G14" s="29"/>
      <c r="H14" s="28"/>
      <c r="I14" s="24"/>
      <c r="J14" s="28"/>
      <c r="K14" s="24"/>
      <c r="L14" s="28"/>
      <c r="M14" s="24"/>
      <c r="N14" s="28"/>
      <c r="O14" s="24"/>
      <c r="P14" s="28"/>
      <c r="Q14" s="24"/>
      <c r="R14" s="28"/>
      <c r="S14" s="24"/>
      <c r="T14" s="28"/>
      <c r="U14" s="24"/>
      <c r="V14" s="28"/>
      <c r="W14" s="24"/>
      <c r="X14" s="28"/>
      <c r="Y14" s="24"/>
      <c r="Z14" s="28"/>
      <c r="AA14" s="81"/>
      <c r="AB14" s="28"/>
      <c r="AC14" s="24"/>
      <c r="AD14" s="28"/>
      <c r="AE14" s="24"/>
      <c r="AF14" s="28"/>
      <c r="AG14" s="24"/>
      <c r="AH14" s="28"/>
      <c r="AI14" s="24"/>
      <c r="AJ14" s="28"/>
      <c r="AK14" s="24"/>
      <c r="AL14" s="28"/>
      <c r="AM14" s="24">
        <v>270</v>
      </c>
      <c r="AN14" s="28"/>
      <c r="AO14" s="24">
        <v>298</v>
      </c>
      <c r="AP14" s="28"/>
      <c r="AQ14" s="24">
        <v>417</v>
      </c>
      <c r="AR14" s="28"/>
      <c r="AS14" s="24">
        <v>398</v>
      </c>
      <c r="AT14" s="28"/>
      <c r="AU14" s="24">
        <v>437</v>
      </c>
      <c r="AV14" s="28"/>
      <c r="AW14" s="24">
        <v>498</v>
      </c>
      <c r="AX14" s="28"/>
      <c r="AY14" s="24">
        <v>483</v>
      </c>
      <c r="AZ14" s="28" t="s">
        <v>55</v>
      </c>
      <c r="BA14" s="24">
        <v>486</v>
      </c>
      <c r="BB14" s="28" t="s">
        <v>55</v>
      </c>
    </row>
    <row r="15" spans="1:54" x14ac:dyDescent="0.2">
      <c r="A15" s="24" t="s">
        <v>52</v>
      </c>
      <c r="B15" s="30">
        <f>SUM(B3:B13)</f>
        <v>2848</v>
      </c>
      <c r="C15" s="30">
        <f>SUM(C3:C13)</f>
        <v>3077</v>
      </c>
      <c r="D15" s="28">
        <f t="shared" si="1"/>
        <v>8.0407303370786512E-2</v>
      </c>
      <c r="E15" s="29">
        <f>SUM(E3:E13)</f>
        <v>2873</v>
      </c>
      <c r="F15" s="28">
        <f t="shared" si="2"/>
        <v>-6.6298342541436461E-2</v>
      </c>
      <c r="G15" s="30">
        <f>SUM(G3:G13)</f>
        <v>3063</v>
      </c>
      <c r="H15" s="28">
        <f>(G15-E15)/E15</f>
        <v>6.6132962060563877E-2</v>
      </c>
      <c r="I15" s="30">
        <f>SUM(I3:I13)</f>
        <v>3287</v>
      </c>
      <c r="J15" s="28">
        <f>(I15-G15)/G15</f>
        <v>7.3130917401240614E-2</v>
      </c>
      <c r="K15" s="30">
        <f>SUM(K3:K13)</f>
        <v>3146</v>
      </c>
      <c r="L15" s="28">
        <f>(K15-I15)/I15</f>
        <v>-4.2896257986005479E-2</v>
      </c>
      <c r="M15" s="30">
        <f>SUM(M3:M13)</f>
        <v>3077</v>
      </c>
      <c r="N15" s="28">
        <f>(M15-K15)/K15</f>
        <v>-2.1932612841703752E-2</v>
      </c>
      <c r="O15" s="30">
        <f>SUM(O3:O13)</f>
        <v>3179</v>
      </c>
      <c r="P15" s="28">
        <f>(O15-M15)/M15</f>
        <v>3.3149171270718231E-2</v>
      </c>
      <c r="Q15" s="30">
        <f>SUM(Q3:Q13)</f>
        <v>2827</v>
      </c>
      <c r="R15" s="28">
        <f>(Q15-O15)/O15</f>
        <v>-0.11072664359861592</v>
      </c>
      <c r="S15" s="30">
        <f>SUM(S3:S13)</f>
        <v>2776</v>
      </c>
      <c r="T15" s="28">
        <f>(S15-Q15)/Q15</f>
        <v>-1.8040325433321541E-2</v>
      </c>
      <c r="U15" s="30">
        <f>SUM(U3:U13)</f>
        <v>2848</v>
      </c>
      <c r="V15" s="28">
        <f>(U15-S15)/S15</f>
        <v>2.5936599423631124E-2</v>
      </c>
      <c r="W15" s="30">
        <f>SUM(W3:W13)</f>
        <v>2939</v>
      </c>
      <c r="X15" s="28">
        <f>(W15/U15) -1</f>
        <v>3.1952247191011196E-2</v>
      </c>
      <c r="Y15" s="24">
        <f>SUM(Y3:Y13)</f>
        <v>3002</v>
      </c>
      <c r="Z15" s="28">
        <f>(Y15/W15) -1</f>
        <v>2.1435862538278228E-2</v>
      </c>
      <c r="AA15" s="24">
        <f>SUM(AA3:AA13)</f>
        <v>3210</v>
      </c>
      <c r="AB15" s="28">
        <f>(AA15/Y15) -1</f>
        <v>6.9287141905396421E-2</v>
      </c>
      <c r="AC15" s="24">
        <f>SUM(AC3:AC13)</f>
        <v>3463</v>
      </c>
      <c r="AD15" s="28">
        <f>(AC15/AA15) -1</f>
        <v>7.8816199376946949E-2</v>
      </c>
      <c r="AE15" s="24">
        <f>SUM(AE3:AE13)</f>
        <v>3363</v>
      </c>
      <c r="AF15" s="28">
        <f>(AE15/AC15) -1</f>
        <v>-2.887669650591973E-2</v>
      </c>
      <c r="AG15" s="24">
        <f>SUM(AG3:AG13)</f>
        <v>3466</v>
      </c>
      <c r="AH15" s="28">
        <f>(AG15/AE15) -1</f>
        <v>3.0627415997621199E-2</v>
      </c>
      <c r="AI15" s="24">
        <f>SUM(AI3:AI13)</f>
        <v>3229</v>
      </c>
      <c r="AJ15" s="28">
        <f>(AI15/AG15) -1</f>
        <v>-6.8378534333525698E-2</v>
      </c>
      <c r="AK15" s="24">
        <f>SUM(AK3:AK13)</f>
        <v>3182</v>
      </c>
      <c r="AL15" s="28">
        <f>(AK15/AI15) -1</f>
        <v>-1.4555589965933757E-2</v>
      </c>
      <c r="AM15" s="24">
        <f>SUM(AM3:AM14)</f>
        <v>3025</v>
      </c>
      <c r="AN15" s="28">
        <f>(AM15/AK15) -1</f>
        <v>-4.9340037712130691E-2</v>
      </c>
      <c r="AO15" s="24">
        <f>SUM(AO3:AO14)</f>
        <v>3048</v>
      </c>
      <c r="AP15" s="28">
        <f>(AO15/AM15) -1</f>
        <v>7.603305785123915E-3</v>
      </c>
      <c r="AQ15" s="24">
        <f>SUM(AQ3:AQ14)</f>
        <v>3162</v>
      </c>
      <c r="AR15" s="28">
        <f>(AQ15/AO15) -1</f>
        <v>3.740157480314954E-2</v>
      </c>
      <c r="AS15" s="24">
        <f>SUM(AS3:AS14)</f>
        <v>3363</v>
      </c>
      <c r="AT15" s="28">
        <f>(AS15/AQ15) -1</f>
        <v>6.3567362428842422E-2</v>
      </c>
      <c r="AU15" s="24">
        <f>SUM(AU3:AU14)</f>
        <v>3423</v>
      </c>
      <c r="AV15" s="28">
        <f>(AU15/AS15) -1</f>
        <v>1.7841213202497874E-2</v>
      </c>
      <c r="AW15" s="24">
        <f>SUM(AW3:AW14)</f>
        <v>3253</v>
      </c>
      <c r="AX15" s="28">
        <f>(AW15/AU15) -1</f>
        <v>-4.9664037394098748E-2</v>
      </c>
      <c r="AY15" s="24">
        <f>SUM(AY3:AY14)</f>
        <v>3348</v>
      </c>
      <c r="AZ15" s="28">
        <f>(AY15/AW15) -1</f>
        <v>2.9203811865969875E-2</v>
      </c>
      <c r="BA15" s="24">
        <f>SUM(BA3:BA14)</f>
        <v>3352</v>
      </c>
      <c r="BB15" s="28">
        <f>(BA15/AY15) -1</f>
        <v>1.1947431302270495E-3</v>
      </c>
    </row>
    <row r="17" spans="1:54" x14ac:dyDescent="0.2">
      <c r="A17" s="223" t="s">
        <v>53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76"/>
      <c r="AB17" s="86"/>
    </row>
    <row r="18" spans="1:54" x14ac:dyDescent="0.2">
      <c r="A18" s="31" t="s">
        <v>35</v>
      </c>
      <c r="B18" s="31">
        <v>1996</v>
      </c>
      <c r="C18" s="31">
        <v>1997</v>
      </c>
      <c r="D18" s="31"/>
      <c r="E18" s="31">
        <v>1998</v>
      </c>
      <c r="F18" s="31"/>
      <c r="G18" s="31">
        <v>1999</v>
      </c>
      <c r="H18" s="31"/>
      <c r="I18" s="31">
        <v>2000</v>
      </c>
      <c r="J18" s="31"/>
      <c r="K18" s="31" t="s">
        <v>38</v>
      </c>
      <c r="L18" s="31"/>
      <c r="M18" s="32">
        <v>2002</v>
      </c>
      <c r="N18" s="32"/>
      <c r="O18" s="32">
        <v>2003</v>
      </c>
      <c r="P18" s="32"/>
      <c r="Q18" s="32">
        <v>2004</v>
      </c>
      <c r="R18" s="32"/>
      <c r="S18" s="32">
        <v>2005</v>
      </c>
      <c r="T18" s="32"/>
      <c r="U18" s="32">
        <v>2006</v>
      </c>
      <c r="V18" s="32"/>
      <c r="W18" s="32">
        <v>2007</v>
      </c>
      <c r="X18" s="32"/>
      <c r="Y18" s="32">
        <v>2008</v>
      </c>
      <c r="Z18" s="32"/>
      <c r="AA18" s="32">
        <v>2009</v>
      </c>
      <c r="AB18" s="24"/>
      <c r="AC18" s="24">
        <v>2010</v>
      </c>
      <c r="AD18" s="24"/>
      <c r="AE18" s="24">
        <v>2011</v>
      </c>
      <c r="AF18" s="24"/>
      <c r="AG18" s="24">
        <v>2012</v>
      </c>
      <c r="AH18" s="24"/>
      <c r="AI18" s="24">
        <v>2013</v>
      </c>
      <c r="AJ18" s="24"/>
      <c r="AK18" s="24">
        <v>2014</v>
      </c>
      <c r="AL18" s="24"/>
      <c r="AM18" s="24">
        <v>2015</v>
      </c>
      <c r="AN18" s="24"/>
      <c r="AO18" s="24">
        <v>2016</v>
      </c>
      <c r="AP18" s="24"/>
      <c r="AQ18" s="24">
        <v>2017</v>
      </c>
      <c r="AR18" s="24"/>
      <c r="AS18" s="24">
        <v>2018</v>
      </c>
      <c r="AT18" s="24"/>
      <c r="AU18" s="24">
        <v>2019</v>
      </c>
      <c r="AV18" s="24"/>
      <c r="AW18" s="24">
        <v>2020</v>
      </c>
      <c r="AX18" s="24"/>
      <c r="AY18" s="24">
        <v>2021</v>
      </c>
      <c r="AZ18" s="24"/>
      <c r="BA18" s="24">
        <v>2022</v>
      </c>
      <c r="BB18" s="24"/>
    </row>
    <row r="19" spans="1:54" x14ac:dyDescent="0.2">
      <c r="A19" s="24" t="s">
        <v>39</v>
      </c>
      <c r="B19" s="28">
        <f>(B3/B$15)</f>
        <v>7.0575842696629212E-2</v>
      </c>
      <c r="C19" s="28">
        <f>(C3/C$15)</f>
        <v>5.9473513162170949E-2</v>
      </c>
      <c r="D19" s="24"/>
      <c r="E19" s="28">
        <f>(E3/E$15)</f>
        <v>8.1447963800904979E-2</v>
      </c>
      <c r="F19" s="24"/>
      <c r="G19" s="28">
        <f>(G3/G$15)</f>
        <v>7.5416258570029385E-2</v>
      </c>
      <c r="H19" s="24"/>
      <c r="I19" s="28">
        <f>(I3/I$15)</f>
        <v>6.6626102829327655E-2</v>
      </c>
      <c r="J19" s="28"/>
      <c r="K19" s="28">
        <f>(K3/K$15)</f>
        <v>6.5162110616656069E-2</v>
      </c>
      <c r="L19" s="28"/>
      <c r="M19" s="28">
        <f>(M3/M$15)</f>
        <v>6.5648358791030217E-2</v>
      </c>
      <c r="N19" s="24"/>
      <c r="O19" s="28">
        <f>(O3/O$15)</f>
        <v>6.4171122994652413E-2</v>
      </c>
      <c r="P19" s="24"/>
      <c r="Q19" s="28">
        <f>(Q3/Q$15)</f>
        <v>7.5344888574460561E-2</v>
      </c>
      <c r="R19" s="24"/>
      <c r="S19" s="28">
        <f>(S3/S$15)</f>
        <v>5.4034582132564839E-2</v>
      </c>
      <c r="T19" s="24"/>
      <c r="U19" s="28">
        <f>(U3/U$15)</f>
        <v>5.0210674157303369E-2</v>
      </c>
      <c r="V19" s="24"/>
      <c r="W19" s="28">
        <f>W3/W$15</f>
        <v>5.7502551888397417E-2</v>
      </c>
      <c r="X19" s="24"/>
      <c r="Y19" s="28">
        <f t="shared" ref="Y19:Y26" si="7">Y3/Y$15</f>
        <v>6.2291805463024652E-2</v>
      </c>
      <c r="Z19" s="24"/>
      <c r="AA19" s="28">
        <f t="shared" ref="AA19:AA29" si="8">AA3/AA$15</f>
        <v>6.9158878504672894E-2</v>
      </c>
      <c r="AB19" s="24"/>
      <c r="AC19" s="28">
        <f t="shared" ref="AC19:AC29" si="9">AC3/AC$15</f>
        <v>7.623447877562807E-2</v>
      </c>
      <c r="AD19" s="24"/>
      <c r="AE19" s="28">
        <f t="shared" ref="AE19:AE29" si="10">AE3/AE$15</f>
        <v>5.8281296461492715E-2</v>
      </c>
      <c r="AF19" s="24"/>
      <c r="AG19" s="28">
        <f t="shared" ref="AG19:AG29" si="11">AG3/AG$15</f>
        <v>5.0778995960761686E-2</v>
      </c>
      <c r="AH19" s="24"/>
      <c r="AI19" s="28">
        <f t="shared" ref="AI19:AI29" si="12">AI3/AI$15</f>
        <v>5.109941158253329E-2</v>
      </c>
      <c r="AJ19" s="24"/>
      <c r="AK19" s="28">
        <f t="shared" ref="AK19:AK29" si="13">AK3/AK$15</f>
        <v>5.1854179761156506E-2</v>
      </c>
      <c r="AL19" s="24"/>
      <c r="AM19" s="28">
        <f t="shared" ref="AM19:AO31" si="14">AM3/AM$15</f>
        <v>6.347107438016529E-2</v>
      </c>
      <c r="AN19" s="24"/>
      <c r="AO19" s="28">
        <f t="shared" si="14"/>
        <v>6.6929133858267723E-2</v>
      </c>
      <c r="AP19" s="24"/>
      <c r="AQ19" s="28">
        <f t="shared" ref="AQ19:AS31" si="15">AQ3/AQ$15</f>
        <v>6.8627450980392163E-2</v>
      </c>
      <c r="AR19" s="24"/>
      <c r="AS19" s="28">
        <f t="shared" si="15"/>
        <v>7.0472792149866195E-2</v>
      </c>
      <c r="AT19" s="24"/>
      <c r="AU19" s="28">
        <f t="shared" ref="AU19:AW31" si="16">AU3/AU$15</f>
        <v>7.3911773298276362E-2</v>
      </c>
      <c r="AV19" s="24"/>
      <c r="AW19" s="28">
        <f t="shared" si="16"/>
        <v>6.7937288656624656E-2</v>
      </c>
      <c r="AX19" s="24"/>
      <c r="AY19" s="28">
        <f t="shared" ref="AY19:BA19" si="17">AY3/AY$15</f>
        <v>5.0179211469534052E-2</v>
      </c>
      <c r="AZ19" s="24"/>
      <c r="BA19" s="28">
        <f t="shared" si="17"/>
        <v>4.7136038186157518E-2</v>
      </c>
      <c r="BB19" s="24"/>
    </row>
    <row r="20" spans="1:54" x14ac:dyDescent="0.2">
      <c r="A20" s="24" t="s">
        <v>40</v>
      </c>
      <c r="B20" s="28">
        <f>(B4/B$15)</f>
        <v>0.3672752808988764</v>
      </c>
      <c r="C20" s="28">
        <f>(C4/C$15)</f>
        <v>0.24536886577835554</v>
      </c>
      <c r="D20" s="24"/>
      <c r="E20" s="28">
        <f>(E4/E$15)</f>
        <v>0.23042116254785938</v>
      </c>
      <c r="F20" s="24"/>
      <c r="G20" s="28">
        <f>(G4/G$15)</f>
        <v>0.23245184459680052</v>
      </c>
      <c r="H20" s="24"/>
      <c r="I20" s="28">
        <f>(I4/I$15)</f>
        <v>0.25829023425616066</v>
      </c>
      <c r="J20" s="28"/>
      <c r="K20" s="28">
        <f>(K4/K$15)</f>
        <v>0.24825174825174826</v>
      </c>
      <c r="L20" s="28"/>
      <c r="M20" s="28">
        <f>(M4/M$15)</f>
        <v>0.200519987000325</v>
      </c>
      <c r="N20" s="24"/>
      <c r="O20" s="28">
        <f>(O4/O$15)</f>
        <v>0.21956590122680089</v>
      </c>
      <c r="P20" s="24"/>
      <c r="Q20" s="28">
        <f>(Q4/Q$15)</f>
        <v>0.16660771135479308</v>
      </c>
      <c r="R20" s="24"/>
      <c r="S20" s="28">
        <f>(S4/S$15)</f>
        <v>0.167507204610951</v>
      </c>
      <c r="T20" s="24"/>
      <c r="U20" s="28">
        <f>(U4/U$15)</f>
        <v>0.18293539325842698</v>
      </c>
      <c r="V20" s="24"/>
      <c r="W20" s="28">
        <f>W4/W$15</f>
        <v>0.20108880571623</v>
      </c>
      <c r="X20" s="24"/>
      <c r="Y20" s="28">
        <f t="shared" si="7"/>
        <v>0.17654896735509659</v>
      </c>
      <c r="Z20" s="24"/>
      <c r="AA20" s="28">
        <f t="shared" si="8"/>
        <v>0.14828660436137073</v>
      </c>
      <c r="AB20" s="24"/>
      <c r="AC20" s="28">
        <f t="shared" si="9"/>
        <v>0.13687554143805949</v>
      </c>
      <c r="AD20" s="24"/>
      <c r="AE20" s="28">
        <f t="shared" si="10"/>
        <v>0.15046089800773119</v>
      </c>
      <c r="AF20" s="24"/>
      <c r="AG20" s="28">
        <f t="shared" si="11"/>
        <v>0.12810155799192152</v>
      </c>
      <c r="AH20" s="24"/>
      <c r="AI20" s="28">
        <f t="shared" si="12"/>
        <v>0.13626509755342212</v>
      </c>
      <c r="AJ20" s="24"/>
      <c r="AK20" s="28">
        <f t="shared" si="13"/>
        <v>0.17536140791954746</v>
      </c>
      <c r="AL20" s="24"/>
      <c r="AM20" s="28">
        <f t="shared" si="14"/>
        <v>0.1596694214876033</v>
      </c>
      <c r="AN20" s="24"/>
      <c r="AO20" s="28">
        <f t="shared" si="14"/>
        <v>0.16371391076115485</v>
      </c>
      <c r="AP20" s="24"/>
      <c r="AQ20" s="28">
        <f t="shared" si="15"/>
        <v>0.16413662239089183</v>
      </c>
      <c r="AR20" s="24"/>
      <c r="AS20" s="28">
        <f t="shared" si="15"/>
        <v>0.17008623253047875</v>
      </c>
      <c r="AT20" s="24"/>
      <c r="AU20" s="28">
        <f t="shared" si="16"/>
        <v>0.17177914110429449</v>
      </c>
      <c r="AV20" s="24"/>
      <c r="AW20" s="28">
        <f t="shared" si="16"/>
        <v>0.19950814632646788</v>
      </c>
      <c r="AX20" s="24"/>
      <c r="AY20" s="28">
        <f t="shared" ref="AY20:BA20" si="18">AY4/AY$15</f>
        <v>0.23327359617682197</v>
      </c>
      <c r="AZ20" s="24"/>
      <c r="BA20" s="28">
        <f t="shared" si="18"/>
        <v>0.22881861575178997</v>
      </c>
      <c r="BB20" s="24"/>
    </row>
    <row r="21" spans="1:54" x14ac:dyDescent="0.2">
      <c r="A21" s="24" t="s">
        <v>41</v>
      </c>
      <c r="B21" s="182" t="s">
        <v>42</v>
      </c>
      <c r="C21" s="28"/>
      <c r="D21" s="24"/>
      <c r="E21" s="28"/>
      <c r="F21" s="24"/>
      <c r="G21" s="28"/>
      <c r="H21" s="24"/>
      <c r="I21" s="28"/>
      <c r="J21" s="28"/>
      <c r="K21" s="28"/>
      <c r="L21" s="28"/>
      <c r="M21" s="28"/>
      <c r="N21" s="24"/>
      <c r="O21" s="28"/>
      <c r="P21" s="24"/>
      <c r="Q21" s="28"/>
      <c r="R21" s="24"/>
      <c r="S21" s="28"/>
      <c r="T21" s="24"/>
      <c r="U21" s="28"/>
      <c r="V21" s="24"/>
      <c r="W21" s="28"/>
      <c r="X21" s="24"/>
      <c r="Y21" s="28">
        <f t="shared" si="7"/>
        <v>1.6655562958027982E-2</v>
      </c>
      <c r="Z21" s="24"/>
      <c r="AA21" s="28">
        <f t="shared" si="8"/>
        <v>1.7445482866043614E-2</v>
      </c>
      <c r="AB21" s="24"/>
      <c r="AC21" s="28">
        <f t="shared" si="9"/>
        <v>2.1946289344498989E-2</v>
      </c>
      <c r="AD21" s="24"/>
      <c r="AE21" s="28">
        <f t="shared" si="10"/>
        <v>2.9438001784121322E-2</v>
      </c>
      <c r="AF21" s="24"/>
      <c r="AG21" s="28">
        <f t="shared" si="11"/>
        <v>3.1736872475476054E-2</v>
      </c>
      <c r="AH21" s="24"/>
      <c r="AI21" s="28">
        <f t="shared" si="12"/>
        <v>3.5924434809538559E-2</v>
      </c>
      <c r="AJ21" s="24"/>
      <c r="AK21" s="28">
        <f t="shared" si="13"/>
        <v>0</v>
      </c>
      <c r="AL21" s="24"/>
      <c r="AM21" s="28">
        <f t="shared" si="14"/>
        <v>0</v>
      </c>
      <c r="AN21" s="24"/>
      <c r="AO21" s="28">
        <f t="shared" si="14"/>
        <v>0</v>
      </c>
      <c r="AP21" s="24"/>
      <c r="AQ21" s="28">
        <f t="shared" si="15"/>
        <v>0</v>
      </c>
      <c r="AR21" s="24"/>
      <c r="AS21" s="28">
        <f t="shared" si="15"/>
        <v>0</v>
      </c>
      <c r="AT21" s="24"/>
      <c r="AU21" s="28">
        <f t="shared" si="16"/>
        <v>0</v>
      </c>
      <c r="AV21" s="24"/>
      <c r="AW21" s="28">
        <f t="shared" si="16"/>
        <v>0</v>
      </c>
      <c r="AX21" s="24"/>
      <c r="AY21" s="28">
        <f t="shared" ref="AY21:BA21" si="19">AY5/AY$15</f>
        <v>0</v>
      </c>
      <c r="AZ21" s="24"/>
      <c r="BA21" s="28">
        <f t="shared" si="19"/>
        <v>0</v>
      </c>
      <c r="BB21" s="24"/>
    </row>
    <row r="22" spans="1:54" x14ac:dyDescent="0.2">
      <c r="A22" s="24" t="s">
        <v>43</v>
      </c>
      <c r="B22" s="28">
        <f>(B6/B$15)</f>
        <v>0.13026685393258428</v>
      </c>
      <c r="C22" s="28">
        <f>(C6/C$15)</f>
        <v>0.1026974325641859</v>
      </c>
      <c r="D22" s="24"/>
      <c r="E22" s="28">
        <f>(E6/E$15)</f>
        <v>0.11068569439610164</v>
      </c>
      <c r="F22" s="24"/>
      <c r="G22" s="28">
        <f>(G6/G$15)</f>
        <v>0.13287626509957559</v>
      </c>
      <c r="H22" s="24"/>
      <c r="I22" s="28">
        <f>(I6/I$15)</f>
        <v>0.10982658959537572</v>
      </c>
      <c r="J22" s="28"/>
      <c r="K22" s="28">
        <f>(K6/K$15)</f>
        <v>0.12650985378258106</v>
      </c>
      <c r="L22" s="28"/>
      <c r="M22" s="28">
        <f>(M6/M$15)</f>
        <v>0.12284692882677933</v>
      </c>
      <c r="N22" s="24"/>
      <c r="O22" s="28">
        <f>(O6/O$15)</f>
        <v>0.12016357345077068</v>
      </c>
      <c r="P22" s="24"/>
      <c r="Q22" s="28">
        <f>(Q6/Q$15)</f>
        <v>0.11991510435090201</v>
      </c>
      <c r="R22" s="24"/>
      <c r="S22" s="28">
        <f>(S6/S$15)</f>
        <v>0.12283861671469741</v>
      </c>
      <c r="T22" s="24"/>
      <c r="U22" s="28">
        <f>(U6/U$15)</f>
        <v>0.11692415730337079</v>
      </c>
      <c r="V22" s="24"/>
      <c r="W22" s="28">
        <f>W6/W$15</f>
        <v>0.1153453555631167</v>
      </c>
      <c r="X22" s="24"/>
      <c r="Y22" s="28">
        <f t="shared" si="7"/>
        <v>9.9600266489007327E-2</v>
      </c>
      <c r="Z22" s="24"/>
      <c r="AA22" s="28">
        <f t="shared" si="8"/>
        <v>0.11246105919003116</v>
      </c>
      <c r="AB22" s="24"/>
      <c r="AC22" s="28">
        <f t="shared" si="9"/>
        <v>0.11146404851285013</v>
      </c>
      <c r="AD22" s="24"/>
      <c r="AE22" s="28">
        <f t="shared" si="10"/>
        <v>0.11091287540886113</v>
      </c>
      <c r="AF22" s="24"/>
      <c r="AG22" s="28">
        <f t="shared" si="11"/>
        <v>0.10646278130409695</v>
      </c>
      <c r="AH22" s="24"/>
      <c r="AI22" s="28">
        <f t="shared" si="12"/>
        <v>0.11210901207804273</v>
      </c>
      <c r="AJ22" s="24"/>
      <c r="AK22" s="28">
        <f t="shared" si="13"/>
        <v>0.10276555625392834</v>
      </c>
      <c r="AL22" s="24"/>
      <c r="AM22" s="28">
        <f t="shared" si="14"/>
        <v>0.10380165289256198</v>
      </c>
      <c r="AN22" s="24"/>
      <c r="AO22" s="28">
        <f t="shared" si="14"/>
        <v>9.8097112860892385E-2</v>
      </c>
      <c r="AP22" s="24"/>
      <c r="AQ22" s="28">
        <f t="shared" si="15"/>
        <v>9.7406704617330808E-2</v>
      </c>
      <c r="AR22" s="24"/>
      <c r="AS22" s="28">
        <f t="shared" si="15"/>
        <v>0.10853404698186143</v>
      </c>
      <c r="AT22" s="24"/>
      <c r="AU22" s="28">
        <f t="shared" si="16"/>
        <v>9.6990943616710484E-2</v>
      </c>
      <c r="AV22" s="24"/>
      <c r="AW22" s="28">
        <f t="shared" si="16"/>
        <v>8.6074392868121727E-2</v>
      </c>
      <c r="AX22" s="24"/>
      <c r="AY22" s="28">
        <f t="shared" ref="AY22:BA22" si="20">AY6/AY$15</f>
        <v>7.4372759856630818E-2</v>
      </c>
      <c r="AZ22" s="24"/>
      <c r="BA22" s="28">
        <f t="shared" si="20"/>
        <v>7.8758949880668255E-2</v>
      </c>
      <c r="BB22" s="24"/>
    </row>
    <row r="23" spans="1:54" x14ac:dyDescent="0.2">
      <c r="A23" s="24" t="s">
        <v>44</v>
      </c>
      <c r="B23" s="28">
        <f>(B7/B$15)</f>
        <v>0.17345505617977527</v>
      </c>
      <c r="C23" s="28">
        <f>(C7/C$15)</f>
        <v>0.25316867078323041</v>
      </c>
      <c r="D23" s="24"/>
      <c r="E23" s="28">
        <f>(E7/E$15)</f>
        <v>0.24608423250957187</v>
      </c>
      <c r="F23" s="24"/>
      <c r="G23" s="28">
        <f>(G7/G$15)</f>
        <v>0.22559582109043422</v>
      </c>
      <c r="H23" s="24"/>
      <c r="I23" s="28">
        <f>(I7/I$15)</f>
        <v>0.23121387283236994</v>
      </c>
      <c r="J23" s="28"/>
      <c r="K23" s="28">
        <f>(K7/K$15)</f>
        <v>0.20438652256834075</v>
      </c>
      <c r="L23" s="28"/>
      <c r="M23" s="28">
        <f>(M7/M$15)</f>
        <v>0.20149496262593436</v>
      </c>
      <c r="N23" s="24"/>
      <c r="O23" s="28">
        <f>(O7/O$15)</f>
        <v>0.16168606480025166</v>
      </c>
      <c r="P23" s="24"/>
      <c r="Q23" s="28">
        <f>(Q7/Q$15)</f>
        <v>0.16130173328616909</v>
      </c>
      <c r="R23" s="24"/>
      <c r="S23" s="28">
        <f>(S7/S$15)</f>
        <v>0.16030259365994237</v>
      </c>
      <c r="T23" s="24"/>
      <c r="U23" s="28">
        <f>(U7/U$15)</f>
        <v>0.15519662921348315</v>
      </c>
      <c r="V23" s="24"/>
      <c r="W23" s="28">
        <f>W7/W$15</f>
        <v>0.14290575025518884</v>
      </c>
      <c r="X23" s="24"/>
      <c r="Y23" s="28">
        <f t="shared" si="7"/>
        <v>0.12524983344437041</v>
      </c>
      <c r="Z23" s="24"/>
      <c r="AA23" s="28">
        <f t="shared" si="8"/>
        <v>0.14766355140186915</v>
      </c>
      <c r="AB23" s="24"/>
      <c r="AC23" s="28">
        <f t="shared" si="9"/>
        <v>0.15968813167773607</v>
      </c>
      <c r="AD23" s="24"/>
      <c r="AE23" s="28">
        <f t="shared" si="10"/>
        <v>0.1424323520666072</v>
      </c>
      <c r="AF23" s="24"/>
      <c r="AG23" s="28">
        <f t="shared" si="11"/>
        <v>0.14829774956722447</v>
      </c>
      <c r="AH23" s="24"/>
      <c r="AI23" s="28">
        <f t="shared" si="12"/>
        <v>0.13750387116754414</v>
      </c>
      <c r="AJ23" s="24"/>
      <c r="AK23" s="28">
        <f t="shared" si="13"/>
        <v>0.18070395977372722</v>
      </c>
      <c r="AL23" s="24"/>
      <c r="AM23" s="28">
        <f t="shared" si="14"/>
        <v>0.1312396694214876</v>
      </c>
      <c r="AN23" s="24"/>
      <c r="AO23" s="28">
        <f t="shared" si="14"/>
        <v>0.13090551181102361</v>
      </c>
      <c r="AP23" s="24"/>
      <c r="AQ23" s="28">
        <f t="shared" si="15"/>
        <v>0.11385199240986717</v>
      </c>
      <c r="AR23" s="24"/>
      <c r="AS23" s="28">
        <f t="shared" si="15"/>
        <v>0.10377639012786202</v>
      </c>
      <c r="AT23" s="24"/>
      <c r="AU23" s="28">
        <f t="shared" si="16"/>
        <v>0.10517090271691498</v>
      </c>
      <c r="AV23" s="24"/>
      <c r="AW23" s="28">
        <f t="shared" si="16"/>
        <v>0.11435597909621888</v>
      </c>
      <c r="AX23" s="24"/>
      <c r="AY23" s="28">
        <f t="shared" ref="AY23:BA23" si="21">AY7/AY$15</f>
        <v>0.11350059737156511</v>
      </c>
      <c r="AZ23" s="24"/>
      <c r="BA23" s="28">
        <f t="shared" si="21"/>
        <v>0.13424821002386636</v>
      </c>
      <c r="BB23" s="24"/>
    </row>
    <row r="24" spans="1:54" x14ac:dyDescent="0.2">
      <c r="A24" s="24" t="s">
        <v>45</v>
      </c>
      <c r="B24" s="182" t="s">
        <v>42</v>
      </c>
      <c r="C24" s="28"/>
      <c r="D24" s="24"/>
      <c r="E24" s="28"/>
      <c r="F24" s="24"/>
      <c r="G24" s="28"/>
      <c r="H24" s="24"/>
      <c r="I24" s="28"/>
      <c r="J24" s="28"/>
      <c r="K24" s="28"/>
      <c r="L24" s="28"/>
      <c r="M24" s="28"/>
      <c r="N24" s="24"/>
      <c r="O24" s="28"/>
      <c r="P24" s="24"/>
      <c r="Q24" s="28"/>
      <c r="R24" s="24"/>
      <c r="S24" s="28"/>
      <c r="T24" s="24"/>
      <c r="U24" s="28"/>
      <c r="V24" s="24"/>
      <c r="W24" s="28"/>
      <c r="X24" s="24"/>
      <c r="Y24" s="28">
        <f t="shared" si="7"/>
        <v>2.1319120586275817E-2</v>
      </c>
      <c r="Z24" s="24"/>
      <c r="AA24" s="28">
        <f t="shared" si="8"/>
        <v>3.0529595015576325E-2</v>
      </c>
      <c r="AB24" s="24"/>
      <c r="AC24" s="28">
        <f t="shared" si="9"/>
        <v>3.205313312157089E-2</v>
      </c>
      <c r="AD24" s="24"/>
      <c r="AE24" s="28">
        <f t="shared" si="10"/>
        <v>3.8655961938745168E-2</v>
      </c>
      <c r="AF24" s="24"/>
      <c r="AG24" s="28">
        <f t="shared" si="11"/>
        <v>3.693017888055395E-2</v>
      </c>
      <c r="AH24" s="24"/>
      <c r="AI24" s="28">
        <f t="shared" si="12"/>
        <v>3.9640755651904613E-2</v>
      </c>
      <c r="AJ24" s="24"/>
      <c r="AK24" s="28">
        <f t="shared" si="13"/>
        <v>3.9283469516027653E-2</v>
      </c>
      <c r="AL24" s="24"/>
      <c r="AM24" s="28">
        <f t="shared" si="14"/>
        <v>3.9338842975206609E-2</v>
      </c>
      <c r="AN24" s="24"/>
      <c r="AO24" s="28">
        <f t="shared" si="14"/>
        <v>4.5603674540682412E-2</v>
      </c>
      <c r="AP24" s="24"/>
      <c r="AQ24" s="28">
        <f t="shared" si="15"/>
        <v>3.1309297912713474E-2</v>
      </c>
      <c r="AR24" s="24"/>
      <c r="AS24" s="28">
        <f t="shared" si="15"/>
        <v>2.8843294677371394E-2</v>
      </c>
      <c r="AT24" s="24"/>
      <c r="AU24" s="28">
        <f t="shared" si="16"/>
        <v>2.7461291264972248E-2</v>
      </c>
      <c r="AV24" s="24"/>
      <c r="AW24" s="28">
        <f t="shared" si="16"/>
        <v>2.8896403320012296E-2</v>
      </c>
      <c r="AX24" s="24"/>
      <c r="AY24" s="28">
        <f t="shared" ref="AY24:BA24" si="22">AY8/AY$15</f>
        <v>2.7479091995221028E-2</v>
      </c>
      <c r="AZ24" s="24"/>
      <c r="BA24" s="28">
        <f t="shared" si="22"/>
        <v>2.8937947494033413E-2</v>
      </c>
      <c r="BB24" s="24"/>
    </row>
    <row r="25" spans="1:54" x14ac:dyDescent="0.2">
      <c r="A25" s="24" t="s">
        <v>46</v>
      </c>
      <c r="B25" s="182" t="s">
        <v>42</v>
      </c>
      <c r="C25" s="28"/>
      <c r="D25" s="24"/>
      <c r="E25" s="28"/>
      <c r="F25" s="24"/>
      <c r="G25" s="28"/>
      <c r="H25" s="24"/>
      <c r="I25" s="28"/>
      <c r="J25" s="28"/>
      <c r="K25" s="28"/>
      <c r="L25" s="28"/>
      <c r="M25" s="28"/>
      <c r="N25" s="24"/>
      <c r="O25" s="28"/>
      <c r="P25" s="24"/>
      <c r="Q25" s="28"/>
      <c r="R25" s="24"/>
      <c r="S25" s="28"/>
      <c r="T25" s="24"/>
      <c r="U25" s="28"/>
      <c r="V25" s="24"/>
      <c r="W25" s="28"/>
      <c r="X25" s="24"/>
      <c r="Y25" s="28">
        <f t="shared" si="7"/>
        <v>3.6975349766822117E-2</v>
      </c>
      <c r="Z25" s="24"/>
      <c r="AA25" s="28">
        <f t="shared" si="8"/>
        <v>6.7912772585669787E-2</v>
      </c>
      <c r="AB25" s="24"/>
      <c r="AC25" s="28">
        <f t="shared" si="9"/>
        <v>7.7100779670805655E-2</v>
      </c>
      <c r="AD25" s="24"/>
      <c r="AE25" s="28">
        <f t="shared" si="10"/>
        <v>9.3369015759738327E-2</v>
      </c>
      <c r="AF25" s="24"/>
      <c r="AG25" s="28">
        <f t="shared" si="11"/>
        <v>0.10242354298903636</v>
      </c>
      <c r="AH25" s="24"/>
      <c r="AI25" s="28">
        <f t="shared" si="12"/>
        <v>9.2288634252090426E-2</v>
      </c>
      <c r="AJ25" s="24"/>
      <c r="AK25" s="28">
        <f t="shared" si="13"/>
        <v>8.1395348837209308E-2</v>
      </c>
      <c r="AL25" s="24"/>
      <c r="AM25" s="28">
        <f t="shared" si="14"/>
        <v>8.2644628099173556E-2</v>
      </c>
      <c r="AN25" s="24"/>
      <c r="AO25" s="28">
        <f t="shared" si="14"/>
        <v>7.5459317585301833E-2</v>
      </c>
      <c r="AP25" s="24"/>
      <c r="AQ25" s="28">
        <f t="shared" si="15"/>
        <v>6.7994939911448449E-2</v>
      </c>
      <c r="AR25" s="24"/>
      <c r="AS25" s="28">
        <f t="shared" si="15"/>
        <v>6.9878085043116267E-2</v>
      </c>
      <c r="AT25" s="24"/>
      <c r="AU25" s="28">
        <f t="shared" si="16"/>
        <v>6.4855390008764238E-2</v>
      </c>
      <c r="AV25" s="24"/>
      <c r="AW25" s="28">
        <f t="shared" si="16"/>
        <v>6.7629880110667076E-2</v>
      </c>
      <c r="AX25" s="24"/>
      <c r="AY25" s="28">
        <f t="shared" ref="AY25:BA25" si="23">AY9/AY$15</f>
        <v>5.9737156511350059E-2</v>
      </c>
      <c r="AZ25" s="24"/>
      <c r="BA25" s="28">
        <f t="shared" si="23"/>
        <v>5.5787589498806682E-2</v>
      </c>
      <c r="BB25" s="24"/>
    </row>
    <row r="26" spans="1:54" x14ac:dyDescent="0.2">
      <c r="A26" s="24" t="s">
        <v>47</v>
      </c>
      <c r="B26" s="28">
        <f>(B10/B$15)</f>
        <v>9.1643258426966287E-2</v>
      </c>
      <c r="C26" s="28">
        <f>(C10/C$15)</f>
        <v>9.61975950601235E-2</v>
      </c>
      <c r="D26" s="24"/>
      <c r="E26" s="28">
        <f>(E10/E$15)</f>
        <v>8.8409328228332751E-2</v>
      </c>
      <c r="F26" s="24"/>
      <c r="G26" s="28">
        <f>(G10/G$15)</f>
        <v>0.10349330721514854</v>
      </c>
      <c r="H26" s="24"/>
      <c r="I26" s="28">
        <f>(I10/I$15)</f>
        <v>9.2789777912990562E-2</v>
      </c>
      <c r="J26" s="28"/>
      <c r="K26" s="28">
        <f>(K10/K$15)</f>
        <v>8.5823267641449458E-2</v>
      </c>
      <c r="L26" s="28"/>
      <c r="M26" s="28">
        <f>(M10/M$15)</f>
        <v>8.3847903802404936E-2</v>
      </c>
      <c r="N26" s="24"/>
      <c r="O26" s="28">
        <f>(O10/O$15)</f>
        <v>9.5627555835168299E-2</v>
      </c>
      <c r="P26" s="24"/>
      <c r="Q26" s="28">
        <f>(Q10/Q$15)</f>
        <v>0.11071807569862045</v>
      </c>
      <c r="R26" s="24"/>
      <c r="S26" s="28">
        <f>(S10/S$15)</f>
        <v>9.5100864553314124E-2</v>
      </c>
      <c r="T26" s="24"/>
      <c r="U26" s="28">
        <f>(U10/U$15)</f>
        <v>0.10042134831460674</v>
      </c>
      <c r="V26" s="24"/>
      <c r="W26" s="28">
        <f>W10/W$15</f>
        <v>9.5951003742769644E-2</v>
      </c>
      <c r="X26" s="24"/>
      <c r="Y26" s="28">
        <f t="shared" si="7"/>
        <v>8.094603597601599E-2</v>
      </c>
      <c r="Z26" s="24"/>
      <c r="AA26" s="28">
        <f t="shared" si="8"/>
        <v>8.3489096573208729E-2</v>
      </c>
      <c r="AB26" s="24"/>
      <c r="AC26" s="28">
        <f t="shared" si="9"/>
        <v>9.153912792376552E-2</v>
      </c>
      <c r="AD26" s="24"/>
      <c r="AE26" s="28">
        <f t="shared" si="10"/>
        <v>8.5043116265239374E-2</v>
      </c>
      <c r="AF26" s="24"/>
      <c r="AG26" s="28">
        <f t="shared" si="11"/>
        <v>8.9440276976341604E-2</v>
      </c>
      <c r="AH26" s="24"/>
      <c r="AI26" s="28">
        <f t="shared" si="12"/>
        <v>8.5785072777949833E-2</v>
      </c>
      <c r="AJ26" s="24"/>
      <c r="AK26" s="28">
        <f t="shared" si="13"/>
        <v>0.10622250157133878</v>
      </c>
      <c r="AL26" s="24"/>
      <c r="AM26" s="28">
        <f t="shared" si="14"/>
        <v>7.1735537190082646E-2</v>
      </c>
      <c r="AN26" s="24"/>
      <c r="AO26" s="28">
        <f t="shared" si="14"/>
        <v>8.6942257217847763E-2</v>
      </c>
      <c r="AP26" s="24"/>
      <c r="AQ26" s="28">
        <f t="shared" si="15"/>
        <v>7.4636306135357364E-2</v>
      </c>
      <c r="AR26" s="24"/>
      <c r="AS26" s="28">
        <f t="shared" si="15"/>
        <v>7.7609277430865292E-2</v>
      </c>
      <c r="AT26" s="24"/>
      <c r="AU26" s="28">
        <f t="shared" si="16"/>
        <v>8.7642418930762495E-2</v>
      </c>
      <c r="AV26" s="24"/>
      <c r="AW26" s="28">
        <f t="shared" si="16"/>
        <v>7.8081770673224721E-2</v>
      </c>
      <c r="AX26" s="24"/>
      <c r="AY26" s="28">
        <f t="shared" ref="AY26:BA26" si="24">AY10/AY$15</f>
        <v>8.2138590203106335E-2</v>
      </c>
      <c r="AZ26" s="24"/>
      <c r="BA26" s="28">
        <f t="shared" si="24"/>
        <v>8.4427207637231508E-2</v>
      </c>
      <c r="BB26" s="24"/>
    </row>
    <row r="27" spans="1:54" x14ac:dyDescent="0.2">
      <c r="A27" s="24" t="s">
        <v>48</v>
      </c>
      <c r="B27" s="28"/>
      <c r="C27" s="28"/>
      <c r="D27" s="24"/>
      <c r="E27" s="28"/>
      <c r="F27" s="24"/>
      <c r="G27" s="28"/>
      <c r="H27" s="24"/>
      <c r="I27" s="28"/>
      <c r="J27" s="28"/>
      <c r="K27" s="28"/>
      <c r="L27" s="28"/>
      <c r="M27" s="28"/>
      <c r="N27" s="24"/>
      <c r="O27" s="28"/>
      <c r="P27" s="24"/>
      <c r="Q27" s="28"/>
      <c r="R27" s="24"/>
      <c r="S27" s="28"/>
      <c r="T27" s="24"/>
      <c r="U27" s="28"/>
      <c r="V27" s="24"/>
      <c r="W27" s="28"/>
      <c r="X27" s="24"/>
      <c r="Y27" s="28">
        <v>0</v>
      </c>
      <c r="Z27" s="24"/>
      <c r="AA27" s="28">
        <f t="shared" si="8"/>
        <v>1.869158878504673E-3</v>
      </c>
      <c r="AB27" s="24"/>
      <c r="AC27" s="28">
        <f t="shared" si="9"/>
        <v>1.0395610742131101E-2</v>
      </c>
      <c r="AD27" s="24"/>
      <c r="AE27" s="28">
        <f t="shared" si="10"/>
        <v>2.1706809396372286E-2</v>
      </c>
      <c r="AF27" s="24"/>
      <c r="AG27" s="28">
        <f t="shared" si="11"/>
        <v>2.4235429890363532E-2</v>
      </c>
      <c r="AH27" s="24"/>
      <c r="AI27" s="28">
        <f t="shared" si="12"/>
        <v>2.1678538247135337E-2</v>
      </c>
      <c r="AJ27" s="24"/>
      <c r="AK27" s="28">
        <f t="shared" si="13"/>
        <v>1.9798868636077938E-2</v>
      </c>
      <c r="AL27" s="24"/>
      <c r="AM27" s="28">
        <f t="shared" si="14"/>
        <v>1.5537190082644628E-2</v>
      </c>
      <c r="AN27" s="24"/>
      <c r="AO27" s="28">
        <f t="shared" si="14"/>
        <v>0</v>
      </c>
      <c r="AP27" s="24"/>
      <c r="AQ27" s="28">
        <f t="shared" si="15"/>
        <v>0</v>
      </c>
      <c r="AR27" s="24"/>
      <c r="AS27" s="28">
        <f t="shared" si="15"/>
        <v>0</v>
      </c>
      <c r="AT27" s="24"/>
      <c r="AU27" s="28">
        <f t="shared" si="16"/>
        <v>0</v>
      </c>
      <c r="AV27" s="24"/>
      <c r="AW27" s="28">
        <f t="shared" si="16"/>
        <v>0</v>
      </c>
      <c r="AX27" s="24"/>
      <c r="AY27" s="28">
        <f t="shared" ref="AY27:BA27" si="25">AY11/AY$15</f>
        <v>0</v>
      </c>
      <c r="AZ27" s="24"/>
      <c r="BA27" s="28">
        <f t="shared" si="25"/>
        <v>0</v>
      </c>
      <c r="BB27" s="24"/>
    </row>
    <row r="28" spans="1:54" x14ac:dyDescent="0.2">
      <c r="A28" s="24" t="s">
        <v>49</v>
      </c>
      <c r="B28" s="28">
        <f>(B12/B$15)</f>
        <v>0</v>
      </c>
      <c r="C28" s="28">
        <f>(C12/C$15)</f>
        <v>3.8999025024374391E-3</v>
      </c>
      <c r="D28" s="24"/>
      <c r="E28" s="28">
        <f>(E12/E$15)</f>
        <v>1.3574660633484163E-2</v>
      </c>
      <c r="F28" s="24"/>
      <c r="G28" s="28">
        <f>(G12/G$15)</f>
        <v>1.6976820111002284E-2</v>
      </c>
      <c r="H28" s="24"/>
      <c r="I28" s="28">
        <f>(I12/I$15)</f>
        <v>1.2777608761788866E-2</v>
      </c>
      <c r="J28" s="28"/>
      <c r="K28" s="28">
        <f>(K12/K$15)</f>
        <v>3.178639542275906E-4</v>
      </c>
      <c r="L28" s="28"/>
      <c r="M28" s="28">
        <f>(M12/M$15)</f>
        <v>0</v>
      </c>
      <c r="N28" s="24"/>
      <c r="O28" s="28">
        <f>(O12/O$15)</f>
        <v>0</v>
      </c>
      <c r="P28" s="24"/>
      <c r="Q28" s="28">
        <f>(Q12/Q$15)</f>
        <v>0</v>
      </c>
      <c r="R28" s="24"/>
      <c r="S28" s="28">
        <f>(S12/S$15)</f>
        <v>0</v>
      </c>
      <c r="T28" s="24"/>
      <c r="U28" s="28">
        <f>(U12/U$15)</f>
        <v>0</v>
      </c>
      <c r="V28" s="24"/>
      <c r="W28" s="28">
        <f>W12/W$15</f>
        <v>0</v>
      </c>
      <c r="X28" s="24"/>
      <c r="Y28" s="28">
        <f>Y12/Y$15</f>
        <v>0</v>
      </c>
      <c r="Z28" s="24"/>
      <c r="AA28" s="28">
        <f t="shared" si="8"/>
        <v>0</v>
      </c>
      <c r="AB28" s="24"/>
      <c r="AC28" s="28">
        <f t="shared" si="9"/>
        <v>0</v>
      </c>
      <c r="AD28" s="24"/>
      <c r="AE28" s="28">
        <f t="shared" si="10"/>
        <v>0</v>
      </c>
      <c r="AF28" s="24"/>
      <c r="AG28" s="28">
        <f t="shared" si="11"/>
        <v>0</v>
      </c>
      <c r="AH28" s="24"/>
      <c r="AI28" s="28">
        <f t="shared" si="12"/>
        <v>0</v>
      </c>
      <c r="AJ28" s="24"/>
      <c r="AK28" s="28">
        <f t="shared" si="13"/>
        <v>0</v>
      </c>
      <c r="AL28" s="24"/>
      <c r="AM28" s="28">
        <f t="shared" si="14"/>
        <v>0</v>
      </c>
      <c r="AN28" s="24"/>
      <c r="AO28" s="28">
        <f t="shared" si="14"/>
        <v>0</v>
      </c>
      <c r="AP28" s="24"/>
      <c r="AQ28" s="28">
        <f t="shared" si="15"/>
        <v>0</v>
      </c>
      <c r="AR28" s="24"/>
      <c r="AS28" s="28">
        <f t="shared" si="15"/>
        <v>0</v>
      </c>
      <c r="AT28" s="24"/>
      <c r="AU28" s="28">
        <f t="shared" si="16"/>
        <v>0</v>
      </c>
      <c r="AV28" s="24"/>
      <c r="AW28" s="28">
        <f t="shared" si="16"/>
        <v>0</v>
      </c>
      <c r="AX28" s="24"/>
      <c r="AY28" s="28">
        <f t="shared" ref="AY28:BA28" si="26">AY12/AY$15</f>
        <v>0</v>
      </c>
      <c r="AZ28" s="24"/>
      <c r="BA28" s="28">
        <f t="shared" si="26"/>
        <v>0</v>
      </c>
      <c r="BB28" s="24"/>
    </row>
    <row r="29" spans="1:54" x14ac:dyDescent="0.2">
      <c r="A29" s="24" t="s">
        <v>50</v>
      </c>
      <c r="B29" s="28">
        <f>(B13/B$15)</f>
        <v>0.16678370786516855</v>
      </c>
      <c r="C29" s="28">
        <f>(C13/C$15)</f>
        <v>0.23919402014949626</v>
      </c>
      <c r="D29" s="24"/>
      <c r="E29" s="28">
        <f>(E13/E$15)</f>
        <v>0.22937695788374521</v>
      </c>
      <c r="F29" s="24"/>
      <c r="G29" s="28">
        <f>(G13/G$15)</f>
        <v>0.21318968331700947</v>
      </c>
      <c r="H29" s="24"/>
      <c r="I29" s="28">
        <f>(I13/I$15)</f>
        <v>0.22847581381198662</v>
      </c>
      <c r="J29" s="28"/>
      <c r="K29" s="28">
        <f>(K13/K$15)</f>
        <v>0.26954863318499683</v>
      </c>
      <c r="L29" s="28"/>
      <c r="M29" s="28">
        <f>(M13/M$15)</f>
        <v>0.32564185895352615</v>
      </c>
      <c r="N29" s="24"/>
      <c r="O29" s="28">
        <f>(O13/O$15)</f>
        <v>0.33878578169235607</v>
      </c>
      <c r="P29" s="24"/>
      <c r="Q29" s="28">
        <f>(Q13/Q$15)</f>
        <v>0.36611248673505481</v>
      </c>
      <c r="R29" s="24"/>
      <c r="S29" s="28">
        <f>(S13/S$15)</f>
        <v>0.40021613832853026</v>
      </c>
      <c r="T29" s="24"/>
      <c r="U29" s="28">
        <f>(U13/U$15)</f>
        <v>0.394311797752809</v>
      </c>
      <c r="V29" s="24"/>
      <c r="W29" s="28">
        <f>W13/W$15</f>
        <v>0.3872065328342974</v>
      </c>
      <c r="X29" s="24"/>
      <c r="Y29" s="28">
        <f>Y13/Y$15</f>
        <v>0.3804130579613591</v>
      </c>
      <c r="Z29" s="24"/>
      <c r="AA29" s="28">
        <f t="shared" si="8"/>
        <v>0.32118380062305296</v>
      </c>
      <c r="AB29" s="24"/>
      <c r="AC29" s="28">
        <f t="shared" si="9"/>
        <v>0.28270285879295409</v>
      </c>
      <c r="AD29" s="24"/>
      <c r="AE29" s="28">
        <f t="shared" si="10"/>
        <v>0.26969967291109131</v>
      </c>
      <c r="AF29" s="24"/>
      <c r="AG29" s="28">
        <f t="shared" si="11"/>
        <v>0.28159261396422391</v>
      </c>
      <c r="AH29" s="24"/>
      <c r="AI29" s="28">
        <f t="shared" si="12"/>
        <v>0.28770517187983896</v>
      </c>
      <c r="AJ29" s="24"/>
      <c r="AK29" s="28">
        <f t="shared" si="13"/>
        <v>0.24261470773098681</v>
      </c>
      <c r="AL29" s="24"/>
      <c r="AM29" s="28">
        <f t="shared" si="14"/>
        <v>0.24330578512396694</v>
      </c>
      <c r="AN29" s="24"/>
      <c r="AO29" s="28">
        <f t="shared" si="14"/>
        <v>0.23458005249343833</v>
      </c>
      <c r="AP29" s="24"/>
      <c r="AQ29" s="28">
        <f t="shared" si="15"/>
        <v>0.25015812776723595</v>
      </c>
      <c r="AR29" s="24"/>
      <c r="AS29" s="28">
        <f t="shared" si="15"/>
        <v>0.25245316681534347</v>
      </c>
      <c r="AT29" s="24"/>
      <c r="AU29" s="28">
        <f t="shared" si="16"/>
        <v>0.24452234881682736</v>
      </c>
      <c r="AV29" s="24"/>
      <c r="AW29" s="28">
        <f t="shared" si="16"/>
        <v>0.20442668306178913</v>
      </c>
      <c r="AX29" s="24"/>
      <c r="AY29" s="28">
        <f t="shared" ref="AY29:BA29" si="27">AY13/AY$15</f>
        <v>0.21505376344086022</v>
      </c>
      <c r="AZ29" s="24"/>
      <c r="BA29" s="28">
        <f t="shared" si="27"/>
        <v>0.19689737470167065</v>
      </c>
      <c r="BB29" s="24"/>
    </row>
    <row r="30" spans="1:54" x14ac:dyDescent="0.2">
      <c r="A30" s="47" t="s">
        <v>51</v>
      </c>
      <c r="B30" s="28"/>
      <c r="C30" s="28"/>
      <c r="D30" s="24"/>
      <c r="E30" s="28"/>
      <c r="F30" s="24"/>
      <c r="G30" s="28"/>
      <c r="H30" s="24"/>
      <c r="I30" s="28"/>
      <c r="J30" s="28"/>
      <c r="K30" s="28"/>
      <c r="L30" s="28"/>
      <c r="M30" s="28"/>
      <c r="N30" s="24"/>
      <c r="O30" s="28"/>
      <c r="P30" s="24"/>
      <c r="Q30" s="28"/>
      <c r="R30" s="24"/>
      <c r="S30" s="28"/>
      <c r="T30" s="24"/>
      <c r="U30" s="28"/>
      <c r="V30" s="24"/>
      <c r="W30" s="28"/>
      <c r="X30" s="24"/>
      <c r="Y30" s="28"/>
      <c r="Z30" s="24"/>
      <c r="AA30" s="28"/>
      <c r="AB30" s="24"/>
      <c r="AC30" s="28"/>
      <c r="AD30" s="24"/>
      <c r="AE30" s="28"/>
      <c r="AF30" s="24"/>
      <c r="AG30" s="28"/>
      <c r="AH30" s="24"/>
      <c r="AI30" s="28"/>
      <c r="AJ30" s="24"/>
      <c r="AK30" s="28"/>
      <c r="AL30" s="24"/>
      <c r="AM30" s="28">
        <f t="shared" si="14"/>
        <v>8.9256198347107435E-2</v>
      </c>
      <c r="AN30" s="24"/>
      <c r="AO30" s="28">
        <f t="shared" si="14"/>
        <v>9.7769028871391078E-2</v>
      </c>
      <c r="AP30" s="24"/>
      <c r="AQ30" s="28">
        <f t="shared" si="15"/>
        <v>0.1318785578747628</v>
      </c>
      <c r="AR30" s="24"/>
      <c r="AS30" s="28">
        <f t="shared" si="15"/>
        <v>0.1183467142432352</v>
      </c>
      <c r="AT30" s="24"/>
      <c r="AU30" s="28">
        <f t="shared" si="16"/>
        <v>0.12766579024247737</v>
      </c>
      <c r="AV30" s="24"/>
      <c r="AW30" s="28">
        <f t="shared" si="16"/>
        <v>0.15308945588687364</v>
      </c>
      <c r="AX30" s="24"/>
      <c r="AY30" s="28">
        <f t="shared" ref="AY30:BA30" si="28">AY14/AY$15</f>
        <v>0.1442652329749104</v>
      </c>
      <c r="AZ30" s="24"/>
      <c r="BA30" s="28">
        <f t="shared" si="28"/>
        <v>0.14498806682577567</v>
      </c>
      <c r="BB30" s="24"/>
    </row>
    <row r="31" spans="1:54" x14ac:dyDescent="0.2">
      <c r="A31" s="24" t="s">
        <v>52</v>
      </c>
      <c r="B31" s="28">
        <f>(B15/B$15)</f>
        <v>1</v>
      </c>
      <c r="C31" s="28">
        <f>(C15/C$15)</f>
        <v>1</v>
      </c>
      <c r="D31" s="24"/>
      <c r="E31" s="28">
        <f>(E15/E$15)</f>
        <v>1</v>
      </c>
      <c r="F31" s="24"/>
      <c r="G31" s="28">
        <f>(G15/G$15)</f>
        <v>1</v>
      </c>
      <c r="H31" s="24"/>
      <c r="I31" s="28">
        <f>(I15/I$15)</f>
        <v>1</v>
      </c>
      <c r="J31" s="28"/>
      <c r="K31" s="28">
        <f>(K15/K$15)</f>
        <v>1</v>
      </c>
      <c r="L31" s="28"/>
      <c r="M31" s="28">
        <f>(M15/M$15)</f>
        <v>1</v>
      </c>
      <c r="N31" s="24"/>
      <c r="O31" s="28">
        <f>(O15/O$15)</f>
        <v>1</v>
      </c>
      <c r="P31" s="24"/>
      <c r="Q31" s="28">
        <f>(Q15/Q$15)</f>
        <v>1</v>
      </c>
      <c r="R31" s="24"/>
      <c r="S31" s="28">
        <f>(S15/S$15)</f>
        <v>1</v>
      </c>
      <c r="T31" s="24"/>
      <c r="U31" s="28">
        <f>(U15/U$15)</f>
        <v>1</v>
      </c>
      <c r="V31" s="24"/>
      <c r="W31" s="28">
        <f>W15/W$15</f>
        <v>1</v>
      </c>
      <c r="X31" s="24"/>
      <c r="Y31" s="28">
        <f>Y15/Y$15</f>
        <v>1</v>
      </c>
      <c r="Z31" s="24"/>
      <c r="AA31" s="28">
        <f>AA15/AA$15</f>
        <v>1</v>
      </c>
      <c r="AB31" s="24"/>
      <c r="AC31" s="28">
        <f>AC15/AC$15</f>
        <v>1</v>
      </c>
      <c r="AD31" s="24"/>
      <c r="AE31" s="28">
        <f>AE15/AE$15</f>
        <v>1</v>
      </c>
      <c r="AF31" s="24"/>
      <c r="AG31" s="28">
        <f>AG15/AG$15</f>
        <v>1</v>
      </c>
      <c r="AH31" s="24"/>
      <c r="AI31" s="28">
        <f>AI15/AI$15</f>
        <v>1</v>
      </c>
      <c r="AJ31" s="24"/>
      <c r="AK31" s="28">
        <f>AK15/AK$15</f>
        <v>1</v>
      </c>
      <c r="AL31" s="24"/>
      <c r="AM31" s="28">
        <f t="shared" si="14"/>
        <v>1</v>
      </c>
      <c r="AN31" s="24"/>
      <c r="AO31" s="28">
        <f t="shared" si="14"/>
        <v>1</v>
      </c>
      <c r="AP31" s="24"/>
      <c r="AQ31" s="28">
        <f t="shared" si="15"/>
        <v>1</v>
      </c>
      <c r="AR31" s="24"/>
      <c r="AS31" s="28">
        <f t="shared" si="15"/>
        <v>1</v>
      </c>
      <c r="AT31" s="24"/>
      <c r="AU31" s="28">
        <f t="shared" si="16"/>
        <v>1</v>
      </c>
      <c r="AV31" s="24"/>
      <c r="AW31" s="28">
        <f t="shared" si="16"/>
        <v>1</v>
      </c>
      <c r="AX31" s="24"/>
      <c r="AY31" s="28">
        <f t="shared" ref="AY31:BA31" si="29">AY15/AY$15</f>
        <v>1</v>
      </c>
      <c r="AZ31" s="24"/>
      <c r="BA31" s="28">
        <f t="shared" si="29"/>
        <v>1</v>
      </c>
      <c r="BB31" s="24"/>
    </row>
    <row r="33" spans="1:54" x14ac:dyDescent="0.2">
      <c r="A33" s="161" t="s">
        <v>54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83"/>
      <c r="AB33" s="84"/>
      <c r="AC33" s="1"/>
      <c r="AD33" s="1"/>
    </row>
    <row r="34" spans="1:54" x14ac:dyDescent="0.2">
      <c r="A34" s="23" t="s">
        <v>35</v>
      </c>
      <c r="B34" s="23">
        <v>1996</v>
      </c>
      <c r="C34" s="23">
        <v>1997</v>
      </c>
      <c r="D34" s="23" t="s">
        <v>37</v>
      </c>
      <c r="E34" s="23">
        <v>1998</v>
      </c>
      <c r="F34" s="23" t="s">
        <v>37</v>
      </c>
      <c r="G34" s="23">
        <v>1999</v>
      </c>
      <c r="H34" s="23" t="s">
        <v>37</v>
      </c>
      <c r="I34" s="24">
        <v>2000</v>
      </c>
      <c r="J34" s="24" t="s">
        <v>37</v>
      </c>
      <c r="K34" s="24">
        <v>2001</v>
      </c>
      <c r="L34" s="24" t="s">
        <v>37</v>
      </c>
      <c r="M34" s="24">
        <v>2002</v>
      </c>
      <c r="N34" s="24" t="s">
        <v>37</v>
      </c>
      <c r="O34" s="24">
        <v>2003</v>
      </c>
      <c r="P34" s="24" t="s">
        <v>37</v>
      </c>
      <c r="Q34" s="24">
        <v>2004</v>
      </c>
      <c r="R34" s="24" t="s">
        <v>37</v>
      </c>
      <c r="S34" s="24">
        <v>2005</v>
      </c>
      <c r="T34" s="24" t="s">
        <v>37</v>
      </c>
      <c r="U34" s="24">
        <v>2006</v>
      </c>
      <c r="V34" s="24" t="s">
        <v>37</v>
      </c>
      <c r="W34" s="24">
        <v>2007</v>
      </c>
      <c r="X34" s="24" t="s">
        <v>37</v>
      </c>
      <c r="Y34" s="24">
        <v>2008</v>
      </c>
      <c r="Z34" s="24" t="s">
        <v>37</v>
      </c>
      <c r="AA34" s="81">
        <v>2009</v>
      </c>
      <c r="AB34" s="82" t="s">
        <v>37</v>
      </c>
      <c r="AC34" s="82">
        <v>2010</v>
      </c>
      <c r="AD34" s="81" t="s">
        <v>37</v>
      </c>
      <c r="AE34" s="24">
        <v>2011</v>
      </c>
      <c r="AF34" s="47" t="s">
        <v>37</v>
      </c>
      <c r="AG34" s="24">
        <v>2012</v>
      </c>
      <c r="AH34" s="47" t="s">
        <v>37</v>
      </c>
      <c r="AI34" s="24">
        <v>2013</v>
      </c>
      <c r="AJ34" s="24" t="s">
        <v>37</v>
      </c>
      <c r="AK34" s="24">
        <v>2014</v>
      </c>
      <c r="AL34" s="47" t="s">
        <v>37</v>
      </c>
      <c r="AM34" s="24">
        <v>2015</v>
      </c>
      <c r="AN34" s="47" t="s">
        <v>37</v>
      </c>
      <c r="AO34" s="24">
        <v>2016</v>
      </c>
      <c r="AP34" s="47" t="s">
        <v>37</v>
      </c>
      <c r="AQ34" s="24">
        <v>2017</v>
      </c>
      <c r="AR34" s="47" t="s">
        <v>37</v>
      </c>
      <c r="AS34" s="24">
        <v>2018</v>
      </c>
      <c r="AT34" s="47" t="s">
        <v>37</v>
      </c>
      <c r="AU34" s="24">
        <v>2019</v>
      </c>
      <c r="AV34" s="47" t="s">
        <v>37</v>
      </c>
      <c r="AW34" s="24">
        <v>2020</v>
      </c>
      <c r="AX34" s="47" t="s">
        <v>37</v>
      </c>
      <c r="AY34" s="24">
        <v>2021</v>
      </c>
      <c r="AZ34" s="47" t="s">
        <v>37</v>
      </c>
      <c r="BA34" s="24">
        <v>2022</v>
      </c>
      <c r="BB34" s="47" t="s">
        <v>37</v>
      </c>
    </row>
    <row r="35" spans="1:54" x14ac:dyDescent="0.2">
      <c r="A35" s="24" t="s">
        <v>39</v>
      </c>
      <c r="B35" s="29">
        <v>2849</v>
      </c>
      <c r="C35" s="29">
        <v>2839</v>
      </c>
      <c r="D35" s="28">
        <f>(C35-B35)/B35</f>
        <v>-3.5100035100035102E-3</v>
      </c>
      <c r="E35" s="29">
        <v>3565</v>
      </c>
      <c r="F35" s="28">
        <f>(E35-C35)/C35</f>
        <v>0.25572384642479745</v>
      </c>
      <c r="G35" s="29">
        <v>3032</v>
      </c>
      <c r="H35" s="28">
        <f>(G35-E35)/E35</f>
        <v>-0.14950911640953718</v>
      </c>
      <c r="I35" s="24">
        <v>2912</v>
      </c>
      <c r="J35" s="28">
        <f>(I35-G35)/G35</f>
        <v>-3.9577836411609502E-2</v>
      </c>
      <c r="K35" s="24">
        <v>3000</v>
      </c>
      <c r="L35" s="28">
        <f>(K35-I35)/I35</f>
        <v>3.021978021978022E-2</v>
      </c>
      <c r="M35" s="24">
        <v>2914</v>
      </c>
      <c r="N35" s="28">
        <f>(M35-K35)/K35</f>
        <v>-2.8666666666666667E-2</v>
      </c>
      <c r="O35" s="24">
        <v>2701</v>
      </c>
      <c r="P35" s="28">
        <f>(O35-M35)/M35</f>
        <v>-7.309540150995196E-2</v>
      </c>
      <c r="Q35" s="24">
        <v>3251</v>
      </c>
      <c r="R35" s="28">
        <f>(Q35-O35)/O35</f>
        <v>0.20362828582006665</v>
      </c>
      <c r="S35" s="24">
        <v>2163</v>
      </c>
      <c r="T35" s="28">
        <f>(S35-Q35)/Q35</f>
        <v>-0.33466625653645032</v>
      </c>
      <c r="U35" s="24">
        <v>2087</v>
      </c>
      <c r="V35" s="28">
        <f>(U35-S35)/S35</f>
        <v>-3.5136384650947761E-2</v>
      </c>
      <c r="W35" s="24">
        <v>2427</v>
      </c>
      <c r="X35" s="28">
        <f>(W35/U35) -1</f>
        <v>0.16291327264015343</v>
      </c>
      <c r="Y35" s="24">
        <v>2810</v>
      </c>
      <c r="Z35" s="28">
        <f>(Y35/W35) -1</f>
        <v>0.15780799340749896</v>
      </c>
      <c r="AA35" s="81">
        <v>3252</v>
      </c>
      <c r="AB35" s="28">
        <f>(AA35/Y35) -1</f>
        <v>0.15729537366548052</v>
      </c>
      <c r="AC35" s="82">
        <v>3765</v>
      </c>
      <c r="AD35" s="28">
        <f t="shared" ref="AD35:AR43" si="30">(AC35/AA35) -1</f>
        <v>0.15774907749077482</v>
      </c>
      <c r="AE35" s="24">
        <v>2762</v>
      </c>
      <c r="AF35" s="28">
        <f t="shared" si="30"/>
        <v>-0.26640106241699868</v>
      </c>
      <c r="AG35" s="24">
        <v>2483</v>
      </c>
      <c r="AH35" s="28">
        <f t="shared" si="30"/>
        <v>-0.10101375814627078</v>
      </c>
      <c r="AI35">
        <v>2084</v>
      </c>
      <c r="AJ35" s="101">
        <f t="shared" si="30"/>
        <v>-0.16069271043093036</v>
      </c>
      <c r="AK35" s="24">
        <v>1955</v>
      </c>
      <c r="AL35" s="28">
        <f t="shared" si="30"/>
        <v>-6.1900191938579652E-2</v>
      </c>
      <c r="AM35" s="24">
        <v>2052</v>
      </c>
      <c r="AN35" s="28">
        <f t="shared" si="30"/>
        <v>4.9616368286445001E-2</v>
      </c>
      <c r="AO35" s="24">
        <v>2019</v>
      </c>
      <c r="AP35" s="28">
        <f t="shared" si="30"/>
        <v>-1.6081871345029253E-2</v>
      </c>
      <c r="AQ35" s="24">
        <v>2074</v>
      </c>
      <c r="AR35" s="28">
        <f t="shared" si="30"/>
        <v>2.7241208519068749E-2</v>
      </c>
      <c r="AS35" s="24">
        <v>2252</v>
      </c>
      <c r="AT35" s="28">
        <f>(AS35/AQ35) -1</f>
        <v>8.5824493731919027E-2</v>
      </c>
      <c r="AU35" s="24">
        <v>2345</v>
      </c>
      <c r="AV35" s="28">
        <f>(AU35/AS35) -1</f>
        <v>4.1296625222024819E-2</v>
      </c>
      <c r="AW35" s="24">
        <v>2142</v>
      </c>
      <c r="AX35" s="28">
        <f>(AW35/AU35) -1</f>
        <v>-8.6567164179104483E-2</v>
      </c>
      <c r="AY35" s="24">
        <v>1724.5</v>
      </c>
      <c r="AZ35" s="28">
        <f>(AY35/AW35) -1</f>
        <v>-0.1949112978524743</v>
      </c>
      <c r="BA35" s="24">
        <v>1711</v>
      </c>
      <c r="BB35" s="28">
        <f>(BA35/AY35) -1</f>
        <v>-7.8283560452304668E-3</v>
      </c>
    </row>
    <row r="36" spans="1:54" x14ac:dyDescent="0.2">
      <c r="A36" s="24" t="s">
        <v>40</v>
      </c>
      <c r="B36" s="29">
        <v>4610</v>
      </c>
      <c r="C36" s="29">
        <v>2727</v>
      </c>
      <c r="D36" s="28">
        <f>(C36-B36)/B36</f>
        <v>-0.40845986984815619</v>
      </c>
      <c r="E36" s="29">
        <v>2469.5</v>
      </c>
      <c r="F36" s="28">
        <f>(E36-C36)/C36</f>
        <v>-9.4426109277594428E-2</v>
      </c>
      <c r="G36" s="29">
        <v>2506.5</v>
      </c>
      <c r="H36" s="28">
        <f>(G36-E36)/E36</f>
        <v>1.4982790038469326E-2</v>
      </c>
      <c r="I36" s="24">
        <v>2513</v>
      </c>
      <c r="J36" s="28">
        <f>(I36-G36)/G36</f>
        <v>2.5932575304209058E-3</v>
      </c>
      <c r="K36" s="24">
        <v>2728</v>
      </c>
      <c r="L36" s="28">
        <f>(K36-I36)/I36</f>
        <v>8.5555113410266614E-2</v>
      </c>
      <c r="M36" s="24">
        <v>2371.5</v>
      </c>
      <c r="N36" s="28">
        <f>(M36-K36)/K36</f>
        <v>-0.13068181818181818</v>
      </c>
      <c r="O36" s="24">
        <v>3495</v>
      </c>
      <c r="P36" s="28">
        <f>(O36-M36)/M36</f>
        <v>0.47375079063883618</v>
      </c>
      <c r="Q36" s="24">
        <v>1977</v>
      </c>
      <c r="R36" s="28">
        <f>(Q36-O36)/O36</f>
        <v>-0.43433476394849785</v>
      </c>
      <c r="S36" s="24">
        <v>1933.5</v>
      </c>
      <c r="T36" s="28">
        <f>(S36-Q36)/Q36</f>
        <v>-2.2003034901365705E-2</v>
      </c>
      <c r="U36" s="24">
        <v>2062.5</v>
      </c>
      <c r="V36" s="28">
        <f>(U36-S36)/S36</f>
        <v>6.671838634600466E-2</v>
      </c>
      <c r="W36" s="24">
        <v>2225.5</v>
      </c>
      <c r="X36" s="28">
        <f>(W36/U36) -1</f>
        <v>7.9030303030303006E-2</v>
      </c>
      <c r="Y36" s="24">
        <v>2198.25</v>
      </c>
      <c r="Z36" s="28">
        <f>(Y36/W36) -1</f>
        <v>-1.2244439451808531E-2</v>
      </c>
      <c r="AA36" s="81">
        <v>1977</v>
      </c>
      <c r="AB36" s="28">
        <f>(AA36/Y36) -1</f>
        <v>-0.10064824292050489</v>
      </c>
      <c r="AC36" s="82">
        <v>1950</v>
      </c>
      <c r="AD36" s="28">
        <f t="shared" si="30"/>
        <v>-1.365705614567525E-2</v>
      </c>
      <c r="AE36" s="24">
        <v>1895.5</v>
      </c>
      <c r="AF36" s="28">
        <f t="shared" si="30"/>
        <v>-2.7948717948717894E-2</v>
      </c>
      <c r="AG36" s="24">
        <v>1882</v>
      </c>
      <c r="AH36" s="28">
        <f t="shared" si="30"/>
        <v>-7.1221313637562789E-3</v>
      </c>
      <c r="AI36">
        <v>1854</v>
      </c>
      <c r="AJ36" s="28">
        <f t="shared" si="30"/>
        <v>-1.4877789585547307E-2</v>
      </c>
      <c r="AK36" s="24">
        <v>2223</v>
      </c>
      <c r="AL36" s="28">
        <f t="shared" si="30"/>
        <v>0.19902912621359214</v>
      </c>
      <c r="AM36" s="24">
        <v>2084</v>
      </c>
      <c r="AN36" s="28">
        <f t="shared" si="30"/>
        <v>-6.2528115159694142E-2</v>
      </c>
      <c r="AO36" s="24">
        <v>2133</v>
      </c>
      <c r="AP36" s="28">
        <f t="shared" si="30"/>
        <v>2.3512476007677474E-2</v>
      </c>
      <c r="AQ36" s="24">
        <v>2383</v>
      </c>
      <c r="AR36" s="28">
        <f t="shared" si="30"/>
        <v>0.11720581340834513</v>
      </c>
      <c r="AS36" s="24">
        <v>2724</v>
      </c>
      <c r="AT36" s="28">
        <f>(AS36/AQ36) -1</f>
        <v>0.1430969366344943</v>
      </c>
      <c r="AU36" s="24">
        <v>2929</v>
      </c>
      <c r="AV36" s="28">
        <f>(AU36/AS36) -1</f>
        <v>7.5256975036710694E-2</v>
      </c>
      <c r="AW36" s="24">
        <v>3071</v>
      </c>
      <c r="AX36" s="28">
        <f>(AW36/AU36) -1</f>
        <v>4.8480710139979566E-2</v>
      </c>
      <c r="AY36" s="24">
        <v>3738</v>
      </c>
      <c r="AZ36" s="28">
        <f>(AY36/AW36) -1</f>
        <v>0.21719309671116904</v>
      </c>
      <c r="BA36" s="24">
        <v>3819</v>
      </c>
      <c r="BB36" s="28">
        <f>(BA36/AY36) -1</f>
        <v>2.1669341894061001E-2</v>
      </c>
    </row>
    <row r="37" spans="1:54" x14ac:dyDescent="0.2">
      <c r="A37" s="24" t="s">
        <v>41</v>
      </c>
      <c r="B37" s="182" t="s">
        <v>42</v>
      </c>
      <c r="C37" s="29"/>
      <c r="D37" s="28"/>
      <c r="E37" s="29"/>
      <c r="F37" s="28"/>
      <c r="G37" s="29"/>
      <c r="H37" s="28"/>
      <c r="I37" s="24"/>
      <c r="J37" s="28"/>
      <c r="K37" s="24"/>
      <c r="L37" s="28"/>
      <c r="M37" s="24"/>
      <c r="N37" s="28"/>
      <c r="O37" s="24"/>
      <c r="P37" s="28"/>
      <c r="Q37" s="24"/>
      <c r="R37" s="28"/>
      <c r="S37" s="24"/>
      <c r="T37" s="28"/>
      <c r="U37" s="24"/>
      <c r="V37" s="28"/>
      <c r="W37" s="24"/>
      <c r="X37" s="28"/>
      <c r="Y37" s="24">
        <v>576</v>
      </c>
      <c r="Z37" s="28"/>
      <c r="AA37" s="81">
        <v>606</v>
      </c>
      <c r="AB37" s="28"/>
      <c r="AC37" s="82">
        <v>788</v>
      </c>
      <c r="AD37" s="28">
        <f t="shared" si="30"/>
        <v>0.3003300330033003</v>
      </c>
      <c r="AE37" s="24">
        <v>961</v>
      </c>
      <c r="AF37" s="28">
        <f t="shared" si="30"/>
        <v>0.21954314720812174</v>
      </c>
      <c r="AG37" s="24">
        <v>956</v>
      </c>
      <c r="AH37" s="28">
        <f t="shared" si="30"/>
        <v>-5.202913631633721E-3</v>
      </c>
      <c r="AI37">
        <v>1046</v>
      </c>
      <c r="AJ37" s="28">
        <f t="shared" si="30"/>
        <v>9.4142259414226048E-2</v>
      </c>
      <c r="AK37" s="24">
        <v>0</v>
      </c>
      <c r="AL37" s="28">
        <f t="shared" si="30"/>
        <v>-1</v>
      </c>
      <c r="AM37" s="24">
        <v>0</v>
      </c>
      <c r="AN37" s="28">
        <v>0</v>
      </c>
      <c r="AO37" s="24">
        <v>0</v>
      </c>
      <c r="AP37" s="28">
        <v>0</v>
      </c>
      <c r="AQ37" s="24">
        <v>0</v>
      </c>
      <c r="AR37" s="28">
        <v>0</v>
      </c>
      <c r="AS37" s="24">
        <v>0</v>
      </c>
      <c r="AT37" s="28">
        <v>0</v>
      </c>
      <c r="AU37" s="24">
        <v>0</v>
      </c>
      <c r="AV37" s="28">
        <v>0</v>
      </c>
      <c r="AW37" s="24">
        <v>0</v>
      </c>
      <c r="AX37" s="28">
        <v>0</v>
      </c>
      <c r="AY37" s="24">
        <v>0</v>
      </c>
      <c r="AZ37" s="28">
        <v>0</v>
      </c>
      <c r="BA37" s="24">
        <v>0</v>
      </c>
      <c r="BB37" s="28">
        <v>0</v>
      </c>
    </row>
    <row r="38" spans="1:54" x14ac:dyDescent="0.2">
      <c r="A38" s="24" t="s">
        <v>43</v>
      </c>
      <c r="B38" s="29">
        <v>5514</v>
      </c>
      <c r="C38" s="29">
        <v>4750</v>
      </c>
      <c r="D38" s="28">
        <f>(C38-B38)/B38</f>
        <v>-0.1385564018861081</v>
      </c>
      <c r="E38" s="29">
        <v>4806</v>
      </c>
      <c r="F38" s="28">
        <f>(E38-C38)/C38</f>
        <v>1.1789473684210527E-2</v>
      </c>
      <c r="G38" s="29">
        <v>4444</v>
      </c>
      <c r="H38" s="28">
        <f>(G38-E38)/E38</f>
        <v>-7.5322513524760715E-2</v>
      </c>
      <c r="I38" s="24">
        <v>4738</v>
      </c>
      <c r="J38" s="28">
        <f>(I38-G38)/G38</f>
        <v>6.6156615661566151E-2</v>
      </c>
      <c r="K38" s="24">
        <v>4827</v>
      </c>
      <c r="L38" s="28">
        <f>(K38-I38)/I38</f>
        <v>1.8784297171802449E-2</v>
      </c>
      <c r="M38" s="24">
        <v>4715</v>
      </c>
      <c r="N38" s="28">
        <f>(M38-K38)/K38</f>
        <v>-2.320281748498032E-2</v>
      </c>
      <c r="O38" s="24">
        <v>4430</v>
      </c>
      <c r="P38" s="28">
        <f>(O38-M38)/M38</f>
        <v>-6.0445387062566275E-2</v>
      </c>
      <c r="Q38" s="24">
        <v>4216</v>
      </c>
      <c r="R38" s="28">
        <f>(Q38-O38)/O38</f>
        <v>-4.8306997742663657E-2</v>
      </c>
      <c r="S38" s="24">
        <v>4212</v>
      </c>
      <c r="T38" s="28">
        <f>(S38-Q38)/Q38</f>
        <v>-9.4876660341555979E-4</v>
      </c>
      <c r="U38" s="24">
        <v>4161</v>
      </c>
      <c r="V38" s="28">
        <f>(U38-S38)/S38</f>
        <v>-1.2108262108262107E-2</v>
      </c>
      <c r="W38" s="24">
        <v>4322</v>
      </c>
      <c r="X38" s="28">
        <f>(W38/U38) -1</f>
        <v>3.8692621965873641E-2</v>
      </c>
      <c r="Y38" s="24">
        <v>3515</v>
      </c>
      <c r="Z38" s="28">
        <f>(Y38/W38) -1</f>
        <v>-0.18671911152244336</v>
      </c>
      <c r="AA38" s="81">
        <v>4359</v>
      </c>
      <c r="AB38" s="28">
        <f>(AA38/Y38) -1</f>
        <v>0.24011379800853483</v>
      </c>
      <c r="AC38" s="82">
        <v>4319</v>
      </c>
      <c r="AD38" s="28">
        <f t="shared" si="30"/>
        <v>-9.1764166093140087E-3</v>
      </c>
      <c r="AE38" s="24">
        <f>4482-AE43</f>
        <v>3796</v>
      </c>
      <c r="AF38" s="28">
        <f t="shared" si="30"/>
        <v>-0.12109284556610322</v>
      </c>
      <c r="AG38" s="24">
        <f>4604-AG43</f>
        <v>3808</v>
      </c>
      <c r="AH38" s="28">
        <f t="shared" si="30"/>
        <v>3.1612223393044925E-3</v>
      </c>
      <c r="AI38">
        <f>4564-AI43</f>
        <v>3937</v>
      </c>
      <c r="AJ38" s="28">
        <f t="shared" si="30"/>
        <v>3.3876050420168058E-2</v>
      </c>
      <c r="AK38" s="24">
        <v>3291.5</v>
      </c>
      <c r="AL38" s="28">
        <f t="shared" si="30"/>
        <v>-0.16395732791465578</v>
      </c>
      <c r="AM38" s="24">
        <f>3567-AM43</f>
        <v>3171</v>
      </c>
      <c r="AN38" s="28">
        <f t="shared" si="30"/>
        <v>-3.6609448579674964E-2</v>
      </c>
      <c r="AO38" s="24">
        <v>2799</v>
      </c>
      <c r="AP38" s="28">
        <f t="shared" si="30"/>
        <v>-0.1173131504257332</v>
      </c>
      <c r="AQ38" s="24">
        <v>3028</v>
      </c>
      <c r="AR38" s="28">
        <f t="shared" si="30"/>
        <v>8.1814933904966081E-2</v>
      </c>
      <c r="AS38" s="24">
        <v>3050</v>
      </c>
      <c r="AT38" s="28">
        <f>(AS38/AQ38) -1</f>
        <v>7.2655217965653662E-3</v>
      </c>
      <c r="AU38" s="24">
        <v>2830</v>
      </c>
      <c r="AV38" s="28">
        <f>(AU38/AS38) -1</f>
        <v>-7.2131147540983598E-2</v>
      </c>
      <c r="AW38" s="24">
        <v>2267</v>
      </c>
      <c r="AX38" s="28">
        <f>(AW38/AU38) -1</f>
        <v>-0.19893992932862192</v>
      </c>
      <c r="AY38" s="24">
        <v>1986</v>
      </c>
      <c r="AZ38" s="28">
        <f t="shared" ref="AZ38:AZ46" si="31">(AY38/AW38) -1</f>
        <v>-0.12395235994706666</v>
      </c>
      <c r="BA38" s="24">
        <v>1909</v>
      </c>
      <c r="BB38" s="28">
        <f t="shared" ref="BB38:BB42" si="32">(BA38/AY38) -1</f>
        <v>-3.8771399798590123E-2</v>
      </c>
    </row>
    <row r="39" spans="1:54" x14ac:dyDescent="0.2">
      <c r="A39" s="24" t="s">
        <v>44</v>
      </c>
      <c r="B39" s="29">
        <v>5191</v>
      </c>
      <c r="C39" s="29">
        <v>7029</v>
      </c>
      <c r="D39" s="28">
        <f>(C39-B39)/B39</f>
        <v>0.35407435946831056</v>
      </c>
      <c r="E39" s="29">
        <v>6425</v>
      </c>
      <c r="F39" s="28">
        <f>(E39-C39)/C39</f>
        <v>-8.592971973253663E-2</v>
      </c>
      <c r="G39" s="29">
        <v>6523.5</v>
      </c>
      <c r="H39" s="28">
        <f>(G39-E39)/E39</f>
        <v>1.5330739299610895E-2</v>
      </c>
      <c r="I39" s="24">
        <v>6630.5</v>
      </c>
      <c r="J39" s="28">
        <f>(I39-G39)/G39</f>
        <v>1.6402238062389822E-2</v>
      </c>
      <c r="K39" s="24">
        <v>6079</v>
      </c>
      <c r="L39" s="28">
        <f>(K39-I39)/I39</f>
        <v>-8.3176231053465041E-2</v>
      </c>
      <c r="M39" s="24">
        <v>5640</v>
      </c>
      <c r="N39" s="28">
        <f>(M39-K39)/K39</f>
        <v>-7.2215824971212372E-2</v>
      </c>
      <c r="O39" s="24">
        <v>4940</v>
      </c>
      <c r="P39" s="28">
        <f>(O39-M39)/M39</f>
        <v>-0.12411347517730496</v>
      </c>
      <c r="Q39" s="24">
        <v>5335</v>
      </c>
      <c r="R39" s="28">
        <f>(Q39-O39)/O39</f>
        <v>7.9959514170040491E-2</v>
      </c>
      <c r="S39" s="24">
        <v>4946</v>
      </c>
      <c r="T39" s="28">
        <f>(S39-Q39)/Q39</f>
        <v>-7.2914714151827556E-2</v>
      </c>
      <c r="U39" s="24">
        <v>4643</v>
      </c>
      <c r="V39" s="28">
        <f>(U39-S39)/S39</f>
        <v>-6.1261625556004853E-2</v>
      </c>
      <c r="W39" s="24">
        <v>4875</v>
      </c>
      <c r="X39" s="28">
        <f>(W39/U39) -1</f>
        <v>4.9967693301744553E-2</v>
      </c>
      <c r="Y39" s="24">
        <v>4107.5</v>
      </c>
      <c r="Z39" s="28">
        <f>(Y39/W39) -1</f>
        <v>-0.15743589743589748</v>
      </c>
      <c r="AA39" s="81">
        <v>5112</v>
      </c>
      <c r="AB39" s="28">
        <f>(AA39/Y39) -1</f>
        <v>0.24455264759586126</v>
      </c>
      <c r="AC39" s="82">
        <v>5131.5</v>
      </c>
      <c r="AD39" s="28">
        <f t="shared" si="30"/>
        <v>3.8145539906102588E-3</v>
      </c>
      <c r="AE39" s="24">
        <f>5765.5-AE37</f>
        <v>4804.5</v>
      </c>
      <c r="AF39" s="28">
        <f t="shared" si="30"/>
        <v>-6.3724057293189085E-2</v>
      </c>
      <c r="AG39" s="24">
        <f>5143-AG37</f>
        <v>4187</v>
      </c>
      <c r="AH39" s="28">
        <f t="shared" si="30"/>
        <v>-0.12852534082630862</v>
      </c>
      <c r="AI39">
        <v>4246</v>
      </c>
      <c r="AJ39" s="28">
        <f t="shared" si="30"/>
        <v>1.4091234774301409E-2</v>
      </c>
      <c r="AK39" s="24">
        <v>5432</v>
      </c>
      <c r="AL39" s="28">
        <f t="shared" si="30"/>
        <v>0.2793217145548752</v>
      </c>
      <c r="AM39" s="24">
        <v>4016</v>
      </c>
      <c r="AN39" s="28">
        <f t="shared" si="30"/>
        <v>-0.26067746686303384</v>
      </c>
      <c r="AO39" s="24">
        <v>3875</v>
      </c>
      <c r="AP39" s="28">
        <f t="shared" si="30"/>
        <v>-3.5109561752988072E-2</v>
      </c>
      <c r="AQ39" s="24">
        <v>3956</v>
      </c>
      <c r="AR39" s="28">
        <f t="shared" si="30"/>
        <v>2.0903225806451653E-2</v>
      </c>
      <c r="AS39" s="24">
        <v>3902</v>
      </c>
      <c r="AT39" s="28">
        <f>(AS39/AQ39) -1</f>
        <v>-1.3650151668351818E-2</v>
      </c>
      <c r="AU39" s="24">
        <v>3925</v>
      </c>
      <c r="AV39" s="28">
        <f>(AU39/AS39) -1</f>
        <v>5.8944131214762052E-3</v>
      </c>
      <c r="AW39" s="24">
        <v>3979</v>
      </c>
      <c r="AX39" s="28">
        <f>(AW39/AU39) -1</f>
        <v>1.3757961783439576E-2</v>
      </c>
      <c r="AY39" s="24">
        <v>4449</v>
      </c>
      <c r="AZ39" s="28">
        <f t="shared" si="31"/>
        <v>0.11812013068610194</v>
      </c>
      <c r="BA39" s="24">
        <v>5056.5</v>
      </c>
      <c r="BB39" s="28">
        <f t="shared" si="32"/>
        <v>0.13654753877275794</v>
      </c>
    </row>
    <row r="40" spans="1:54" x14ac:dyDescent="0.2">
      <c r="A40" s="24" t="s">
        <v>45</v>
      </c>
      <c r="B40" s="182" t="s">
        <v>42</v>
      </c>
      <c r="C40" s="29"/>
      <c r="D40" s="28"/>
      <c r="E40" s="29"/>
      <c r="F40" s="28"/>
      <c r="G40" s="29"/>
      <c r="H40" s="28"/>
      <c r="I40" s="24"/>
      <c r="J40" s="28"/>
      <c r="K40" s="24"/>
      <c r="L40" s="28"/>
      <c r="M40" s="24"/>
      <c r="N40" s="28"/>
      <c r="O40" s="24"/>
      <c r="P40" s="28"/>
      <c r="Q40" s="24"/>
      <c r="R40" s="28"/>
      <c r="S40" s="24"/>
      <c r="T40" s="28"/>
      <c r="U40" s="24"/>
      <c r="V40" s="28"/>
      <c r="W40" s="24"/>
      <c r="X40" s="28"/>
      <c r="Y40" s="24">
        <v>737</v>
      </c>
      <c r="Z40" s="28"/>
      <c r="AA40" s="81">
        <v>1131</v>
      </c>
      <c r="AB40" s="28"/>
      <c r="AC40" s="82">
        <v>1423</v>
      </c>
      <c r="AD40" s="28">
        <f t="shared" si="30"/>
        <v>0.25817860300618922</v>
      </c>
      <c r="AE40" s="24">
        <v>1628</v>
      </c>
      <c r="AF40" s="28">
        <f t="shared" si="30"/>
        <v>0.14406184118060428</v>
      </c>
      <c r="AG40" s="24">
        <v>1519</v>
      </c>
      <c r="AH40" s="28">
        <f t="shared" si="30"/>
        <v>-6.6953316953316966E-2</v>
      </c>
      <c r="AI40">
        <v>1523</v>
      </c>
      <c r="AJ40" s="28">
        <f t="shared" si="30"/>
        <v>2.6333113890717463E-3</v>
      </c>
      <c r="AK40" s="24">
        <v>1329</v>
      </c>
      <c r="AL40" s="28">
        <f t="shared" si="30"/>
        <v>-0.12738017071569274</v>
      </c>
      <c r="AM40" s="24">
        <v>1388</v>
      </c>
      <c r="AN40" s="28">
        <f t="shared" si="30"/>
        <v>4.4394281414597447E-2</v>
      </c>
      <c r="AO40" s="24">
        <v>1613.5</v>
      </c>
      <c r="AP40" s="28">
        <f t="shared" si="30"/>
        <v>0.16246397694524495</v>
      </c>
      <c r="AQ40" s="24">
        <v>1178</v>
      </c>
      <c r="AR40" s="28">
        <f t="shared" si="30"/>
        <v>-0.26991013325069724</v>
      </c>
      <c r="AS40" s="24">
        <v>1126</v>
      </c>
      <c r="AT40" s="28">
        <f>(AS40/AQ40) -1</f>
        <v>-4.4142614601018648E-2</v>
      </c>
      <c r="AU40" s="24">
        <v>1100</v>
      </c>
      <c r="AV40" s="28">
        <f>(AU40/AS40) -1</f>
        <v>-2.3090586145648295E-2</v>
      </c>
      <c r="AW40" s="24">
        <v>1129</v>
      </c>
      <c r="AX40" s="28">
        <f>(AW40/AU40) -1</f>
        <v>2.6363636363636367E-2</v>
      </c>
      <c r="AY40" s="24">
        <v>1087</v>
      </c>
      <c r="AZ40" s="28">
        <f t="shared" si="31"/>
        <v>-3.7201062887511127E-2</v>
      </c>
      <c r="BA40" s="24">
        <v>1055.5</v>
      </c>
      <c r="BB40" s="28">
        <f t="shared" si="32"/>
        <v>-2.897884084636615E-2</v>
      </c>
    </row>
    <row r="41" spans="1:54" x14ac:dyDescent="0.2">
      <c r="A41" s="24" t="s">
        <v>46</v>
      </c>
      <c r="B41" s="182" t="s">
        <v>42</v>
      </c>
      <c r="C41" s="29"/>
      <c r="D41" s="28"/>
      <c r="E41" s="29"/>
      <c r="F41" s="28"/>
      <c r="G41" s="29"/>
      <c r="H41" s="28"/>
      <c r="I41" s="24"/>
      <c r="J41" s="28"/>
      <c r="K41" s="24"/>
      <c r="L41" s="28"/>
      <c r="M41" s="24"/>
      <c r="N41" s="28"/>
      <c r="O41" s="24"/>
      <c r="P41" s="28"/>
      <c r="Q41" s="24"/>
      <c r="R41" s="28"/>
      <c r="S41" s="24"/>
      <c r="T41" s="28"/>
      <c r="U41" s="24"/>
      <c r="V41" s="28"/>
      <c r="W41" s="24"/>
      <c r="X41" s="28"/>
      <c r="Y41" s="24">
        <v>822</v>
      </c>
      <c r="Z41" s="28"/>
      <c r="AA41" s="81">
        <v>1645</v>
      </c>
      <c r="AB41" s="28"/>
      <c r="AC41" s="82">
        <v>2176.5</v>
      </c>
      <c r="AD41" s="28">
        <f t="shared" si="30"/>
        <v>0.3231003039513678</v>
      </c>
      <c r="AE41" s="24">
        <v>2486</v>
      </c>
      <c r="AF41" s="28">
        <f t="shared" si="30"/>
        <v>0.14220078107052614</v>
      </c>
      <c r="AG41" s="24">
        <v>2710</v>
      </c>
      <c r="AH41" s="28">
        <f t="shared" si="30"/>
        <v>9.0104585679806837E-2</v>
      </c>
      <c r="AI41">
        <v>2509.5</v>
      </c>
      <c r="AJ41" s="28">
        <f t="shared" si="30"/>
        <v>-7.3985239852398577E-2</v>
      </c>
      <c r="AK41" s="24">
        <v>2181</v>
      </c>
      <c r="AL41" s="28">
        <f t="shared" si="30"/>
        <v>-0.13090257023311413</v>
      </c>
      <c r="AM41" s="24">
        <v>2215</v>
      </c>
      <c r="AN41" s="28">
        <f t="shared" si="30"/>
        <v>1.5589179275561582E-2</v>
      </c>
      <c r="AO41" s="24">
        <v>2058</v>
      </c>
      <c r="AP41" s="28">
        <f t="shared" si="30"/>
        <v>-7.088036117381491E-2</v>
      </c>
      <c r="AQ41" s="24">
        <v>1947</v>
      </c>
      <c r="AR41" s="28">
        <f t="shared" si="30"/>
        <v>-5.3935860058309082E-2</v>
      </c>
      <c r="AS41" s="24">
        <v>1981</v>
      </c>
      <c r="AT41" s="28">
        <f>(AS41/AQ41) -1</f>
        <v>1.7462763225475131E-2</v>
      </c>
      <c r="AU41" s="24">
        <v>2026.5</v>
      </c>
      <c r="AV41" s="28">
        <f>(AU41/AS41) -1</f>
        <v>2.2968197879858598E-2</v>
      </c>
      <c r="AW41" s="24">
        <v>2031</v>
      </c>
      <c r="AX41" s="28">
        <f>(AW41/AU41) -1</f>
        <v>2.2205773501109416E-3</v>
      </c>
      <c r="AY41" s="24">
        <v>1755</v>
      </c>
      <c r="AZ41" s="28">
        <f t="shared" si="31"/>
        <v>-0.13589364844903984</v>
      </c>
      <c r="BA41" s="24">
        <v>1573</v>
      </c>
      <c r="BB41" s="28">
        <f t="shared" si="32"/>
        <v>-0.10370370370370374</v>
      </c>
    </row>
    <row r="42" spans="1:54" x14ac:dyDescent="0.2">
      <c r="A42" s="24" t="s">
        <v>47</v>
      </c>
      <c r="B42" s="29">
        <v>3468</v>
      </c>
      <c r="C42" s="29">
        <v>3930</v>
      </c>
      <c r="D42" s="28">
        <f>(C42-B42)/B42</f>
        <v>0.13321799307958476</v>
      </c>
      <c r="E42" s="29">
        <v>3336</v>
      </c>
      <c r="F42" s="28">
        <f>(E42-C42)/C42</f>
        <v>-0.15114503816793892</v>
      </c>
      <c r="G42" s="29">
        <v>3648</v>
      </c>
      <c r="H42" s="28">
        <f>(G42-E42)/E42</f>
        <v>9.3525179856115109E-2</v>
      </c>
      <c r="I42" s="24">
        <v>3617</v>
      </c>
      <c r="J42" s="28">
        <f>(I42-G42)/G42</f>
        <v>-8.49780701754386E-3</v>
      </c>
      <c r="K42" s="24">
        <v>3449.5</v>
      </c>
      <c r="L42" s="28">
        <f>(K42-I42)/I42</f>
        <v>-4.6309095935858448E-2</v>
      </c>
      <c r="M42" s="24">
        <v>3406</v>
      </c>
      <c r="N42" s="28">
        <f>(M42-K42)/K42</f>
        <v>-1.2610523264241195E-2</v>
      </c>
      <c r="O42" s="24">
        <v>4034.5</v>
      </c>
      <c r="P42" s="28">
        <f>(O42-M42)/M42</f>
        <v>0.18452730475631238</v>
      </c>
      <c r="Q42" s="24">
        <v>4033</v>
      </c>
      <c r="R42" s="28">
        <f>(Q42-O42)/O42</f>
        <v>-3.717932829346883E-4</v>
      </c>
      <c r="S42" s="24">
        <v>3621</v>
      </c>
      <c r="T42" s="28">
        <f>(S42-Q42)/Q42</f>
        <v>-0.10215720307463427</v>
      </c>
      <c r="U42" s="24">
        <v>3831</v>
      </c>
      <c r="V42" s="28">
        <f>(U42-S42)/S42</f>
        <v>5.7995028997514499E-2</v>
      </c>
      <c r="W42" s="24">
        <v>3593</v>
      </c>
      <c r="X42" s="28">
        <f>(W42/U42) -1</f>
        <v>-6.2124771600104434E-2</v>
      </c>
      <c r="Y42" s="24">
        <v>2795</v>
      </c>
      <c r="Z42" s="28">
        <f>(Y42/W42) -1</f>
        <v>-0.22209852490954629</v>
      </c>
      <c r="AA42" s="81">
        <v>3369</v>
      </c>
      <c r="AB42" s="28">
        <f>(AA42/Y42) -1</f>
        <v>0.20536672629695896</v>
      </c>
      <c r="AC42" s="82">
        <v>3770</v>
      </c>
      <c r="AD42" s="28">
        <f t="shared" si="30"/>
        <v>0.11902641733452057</v>
      </c>
      <c r="AE42" s="24">
        <f>4829-AE40</f>
        <v>3201</v>
      </c>
      <c r="AF42" s="28">
        <f t="shared" si="30"/>
        <v>-0.15092838196286473</v>
      </c>
      <c r="AG42" s="24">
        <f>4770-AG40</f>
        <v>3251</v>
      </c>
      <c r="AH42" s="28">
        <f t="shared" si="30"/>
        <v>1.5620118712902142E-2</v>
      </c>
      <c r="AI42">
        <v>2868</v>
      </c>
      <c r="AJ42" s="28">
        <f t="shared" si="30"/>
        <v>-0.11780990464472474</v>
      </c>
      <c r="AK42" s="24">
        <v>2931</v>
      </c>
      <c r="AL42" s="28">
        <f t="shared" si="30"/>
        <v>2.1966527196652708E-2</v>
      </c>
      <c r="AM42" s="24">
        <f>3488-AM40</f>
        <v>2100</v>
      </c>
      <c r="AN42" s="28">
        <f t="shared" si="30"/>
        <v>-0.2835209825997953</v>
      </c>
      <c r="AO42" s="24">
        <v>2493</v>
      </c>
      <c r="AP42" s="28">
        <f t="shared" si="30"/>
        <v>0.18714285714285706</v>
      </c>
      <c r="AQ42" s="24">
        <f>3387-AQ40</f>
        <v>2209</v>
      </c>
      <c r="AR42" s="28">
        <f t="shared" si="30"/>
        <v>-0.1139189731247493</v>
      </c>
      <c r="AS42" s="24">
        <v>2440</v>
      </c>
      <c r="AT42" s="28">
        <f>(AS42/AQ42) -1</f>
        <v>0.10457220461747396</v>
      </c>
      <c r="AU42" s="24">
        <v>2599</v>
      </c>
      <c r="AV42" s="28">
        <f>(AU42/AS42) -1</f>
        <v>6.5163934426229586E-2</v>
      </c>
      <c r="AW42" s="24">
        <v>2218</v>
      </c>
      <c r="AX42" s="28">
        <f>(AW42/AU42) -1</f>
        <v>-0.1465948441708349</v>
      </c>
      <c r="AY42" s="24">
        <v>2357.5</v>
      </c>
      <c r="AZ42" s="28">
        <f t="shared" si="31"/>
        <v>6.289449954914339E-2</v>
      </c>
      <c r="BA42" s="24">
        <v>2069</v>
      </c>
      <c r="BB42" s="28">
        <f t="shared" si="32"/>
        <v>-0.1223753976670201</v>
      </c>
    </row>
    <row r="43" spans="1:54" x14ac:dyDescent="0.2">
      <c r="A43" s="24" t="s">
        <v>48</v>
      </c>
      <c r="B43" s="29"/>
      <c r="C43" s="29"/>
      <c r="D43" s="28"/>
      <c r="E43" s="29"/>
      <c r="F43" s="28"/>
      <c r="G43" s="29"/>
      <c r="H43" s="28"/>
      <c r="I43" s="24"/>
      <c r="J43" s="28"/>
      <c r="K43" s="24"/>
      <c r="L43" s="28"/>
      <c r="M43" s="24"/>
      <c r="N43" s="28"/>
      <c r="O43" s="24"/>
      <c r="P43" s="28"/>
      <c r="Q43" s="24"/>
      <c r="R43" s="28"/>
      <c r="S43" s="24"/>
      <c r="T43" s="28"/>
      <c r="U43" s="24"/>
      <c r="V43" s="28"/>
      <c r="W43" s="24"/>
      <c r="X43" s="28"/>
      <c r="Y43" s="24"/>
      <c r="Z43" s="28"/>
      <c r="AA43" s="81">
        <v>51</v>
      </c>
      <c r="AB43" s="28"/>
      <c r="AC43" s="82">
        <v>367</v>
      </c>
      <c r="AD43" s="28">
        <f t="shared" si="30"/>
        <v>6.1960784313725492</v>
      </c>
      <c r="AE43" s="24">
        <v>686</v>
      </c>
      <c r="AF43" s="28">
        <f t="shared" si="30"/>
        <v>0.86920980926430524</v>
      </c>
      <c r="AG43" s="24">
        <v>796</v>
      </c>
      <c r="AH43" s="28">
        <f t="shared" si="30"/>
        <v>0.16034985422740533</v>
      </c>
      <c r="AI43">
        <v>627</v>
      </c>
      <c r="AJ43" s="28">
        <f t="shared" si="30"/>
        <v>-0.21231155778894473</v>
      </c>
      <c r="AK43" s="24">
        <v>522</v>
      </c>
      <c r="AL43" s="28">
        <f t="shared" si="30"/>
        <v>-0.16746411483253587</v>
      </c>
      <c r="AM43" s="24">
        <v>396</v>
      </c>
      <c r="AN43" s="28">
        <f t="shared" si="30"/>
        <v>-0.24137931034482762</v>
      </c>
      <c r="AO43" s="24">
        <v>0</v>
      </c>
      <c r="AP43" s="28">
        <f t="shared" si="30"/>
        <v>-1</v>
      </c>
      <c r="AQ43" s="24">
        <v>0</v>
      </c>
      <c r="AR43" s="28">
        <v>0</v>
      </c>
      <c r="AS43" s="24">
        <v>0</v>
      </c>
      <c r="AT43" s="28">
        <v>0</v>
      </c>
      <c r="AU43" s="24">
        <v>0</v>
      </c>
      <c r="AV43" s="28">
        <v>0</v>
      </c>
      <c r="AW43" s="24">
        <v>0</v>
      </c>
      <c r="AX43" s="28">
        <v>0</v>
      </c>
      <c r="AY43" s="24">
        <v>0</v>
      </c>
      <c r="AZ43" s="28">
        <v>0</v>
      </c>
      <c r="BA43" s="24">
        <v>0</v>
      </c>
      <c r="BB43" s="28">
        <v>0</v>
      </c>
    </row>
    <row r="44" spans="1:54" x14ac:dyDescent="0.2">
      <c r="A44" s="24" t="s">
        <v>49</v>
      </c>
      <c r="B44" s="29">
        <v>0</v>
      </c>
      <c r="C44" s="29">
        <v>98</v>
      </c>
      <c r="D44" s="28"/>
      <c r="E44" s="29">
        <v>152</v>
      </c>
      <c r="F44" s="28">
        <f>(E44-C44)/C44</f>
        <v>0.55102040816326525</v>
      </c>
      <c r="G44" s="29">
        <v>240</v>
      </c>
      <c r="H44" s="28">
        <f>(G44-E44)/E44</f>
        <v>0.57894736842105265</v>
      </c>
      <c r="I44" s="24">
        <v>190</v>
      </c>
      <c r="J44" s="28">
        <f>(I44-G44)/G44</f>
        <v>-0.20833333333333334</v>
      </c>
      <c r="K44" s="24">
        <v>3</v>
      </c>
      <c r="L44" s="28">
        <f>(K44-I44)/I44</f>
        <v>-0.98421052631578942</v>
      </c>
      <c r="M44" s="24">
        <v>0</v>
      </c>
      <c r="N44" s="28" t="s">
        <v>55</v>
      </c>
      <c r="O44" s="24">
        <v>0</v>
      </c>
      <c r="P44" s="28" t="s">
        <v>55</v>
      </c>
      <c r="Q44" s="24">
        <v>0</v>
      </c>
      <c r="R44" s="28" t="s">
        <v>55</v>
      </c>
      <c r="S44" s="24">
        <v>0</v>
      </c>
      <c r="T44" s="28" t="s">
        <v>55</v>
      </c>
      <c r="U44" s="24">
        <v>0</v>
      </c>
      <c r="V44" s="28" t="s">
        <v>55</v>
      </c>
      <c r="W44" s="24">
        <v>0</v>
      </c>
      <c r="X44" s="28"/>
      <c r="Y44" s="24">
        <v>0</v>
      </c>
      <c r="Z44" s="28"/>
      <c r="AA44" s="24">
        <v>0</v>
      </c>
      <c r="AB44" s="28"/>
      <c r="AC44" s="24">
        <v>0</v>
      </c>
      <c r="AD44" s="28">
        <v>0</v>
      </c>
      <c r="AE44" s="24">
        <v>0</v>
      </c>
      <c r="AF44" s="28">
        <v>0</v>
      </c>
      <c r="AG44" s="24">
        <v>0</v>
      </c>
      <c r="AH44" s="28">
        <v>0</v>
      </c>
      <c r="AI44" s="99">
        <v>0</v>
      </c>
      <c r="AJ44" s="28">
        <v>0</v>
      </c>
      <c r="AK44" s="24">
        <v>0</v>
      </c>
      <c r="AL44" s="28">
        <v>0</v>
      </c>
      <c r="AM44" s="24">
        <v>0</v>
      </c>
      <c r="AN44" s="28">
        <v>0</v>
      </c>
      <c r="AO44" s="24">
        <v>0</v>
      </c>
      <c r="AP44" s="28">
        <v>0</v>
      </c>
      <c r="AQ44" s="24">
        <v>0</v>
      </c>
      <c r="AR44" s="28">
        <v>0</v>
      </c>
      <c r="AS44" s="24">
        <v>0</v>
      </c>
      <c r="AT44" s="28">
        <v>0</v>
      </c>
      <c r="AU44" s="24">
        <v>0</v>
      </c>
      <c r="AV44" s="28">
        <v>0</v>
      </c>
      <c r="AW44" s="24">
        <v>0</v>
      </c>
      <c r="AX44" s="28">
        <v>0</v>
      </c>
      <c r="AY44" s="24">
        <v>0</v>
      </c>
      <c r="AZ44" s="28">
        <v>0</v>
      </c>
      <c r="BA44" s="24">
        <v>0</v>
      </c>
      <c r="BB44" s="28">
        <v>0</v>
      </c>
    </row>
    <row r="45" spans="1:54" x14ac:dyDescent="0.2">
      <c r="A45" s="24" t="s">
        <v>50</v>
      </c>
      <c r="B45" s="29">
        <v>5298</v>
      </c>
      <c r="C45" s="29">
        <v>8677</v>
      </c>
      <c r="D45" s="28">
        <f>(C45-B45)/B45</f>
        <v>0.63778784446961112</v>
      </c>
      <c r="E45" s="29">
        <v>7960</v>
      </c>
      <c r="F45" s="28">
        <f>(E45-C45)/C45</f>
        <v>-8.2632246168030429E-2</v>
      </c>
      <c r="G45" s="29">
        <v>7828.5</v>
      </c>
      <c r="H45" s="28">
        <f>(G45-E45)/E45</f>
        <v>-1.6520100502512562E-2</v>
      </c>
      <c r="I45" s="24">
        <v>8142</v>
      </c>
      <c r="J45" s="28">
        <f>(I45-G45)/G45</f>
        <v>4.0045985821038514E-2</v>
      </c>
      <c r="K45" s="24">
        <v>9103.5</v>
      </c>
      <c r="L45" s="28">
        <f>(K45-I45)/I45</f>
        <v>0.11809137803979367</v>
      </c>
      <c r="M45" s="24">
        <v>10408.5</v>
      </c>
      <c r="N45" s="28">
        <f>(M45-K45)/K45</f>
        <v>0.14335145823035098</v>
      </c>
      <c r="O45" s="24">
        <v>11394</v>
      </c>
      <c r="P45" s="28">
        <f>(O45-M45)/M45</f>
        <v>9.4682230869001294E-2</v>
      </c>
      <c r="Q45" s="24">
        <v>11163.5</v>
      </c>
      <c r="R45" s="28">
        <f>(Q45-O45)/O45</f>
        <v>-2.0229945585395821E-2</v>
      </c>
      <c r="S45" s="24">
        <v>11951</v>
      </c>
      <c r="T45" s="28">
        <f>(S45-Q45)/Q45</f>
        <v>7.0542392618802352E-2</v>
      </c>
      <c r="U45" s="24">
        <v>11577</v>
      </c>
      <c r="V45" s="28">
        <f>(U45-S45)/S45</f>
        <v>-3.1294452347083924E-2</v>
      </c>
      <c r="W45" s="24">
        <v>11689.25</v>
      </c>
      <c r="X45" s="28">
        <f>(W45/U45) -1</f>
        <v>9.6959488641270575E-3</v>
      </c>
      <c r="Y45" s="24">
        <v>11523</v>
      </c>
      <c r="Z45" s="28">
        <f>(Y45/W45) -1</f>
        <v>-1.4222469362876189E-2</v>
      </c>
      <c r="AA45" s="24">
        <v>10398</v>
      </c>
      <c r="AB45" s="28">
        <f>(AA45/Y45) -1</f>
        <v>-9.7630825305909941E-2</v>
      </c>
      <c r="AC45" s="24">
        <v>10280</v>
      </c>
      <c r="AD45" s="28">
        <f>(AC45/AA45) -1</f>
        <v>-1.1348336218503507E-2</v>
      </c>
      <c r="AE45" s="24">
        <v>8753</v>
      </c>
      <c r="AF45" s="28">
        <f>(AE45/AC45) -1</f>
        <v>-0.14854085603112843</v>
      </c>
      <c r="AG45" s="24">
        <v>8998</v>
      </c>
      <c r="AH45" s="28">
        <f>(AG45/AE45) -1</f>
        <v>2.7990403290300447E-2</v>
      </c>
      <c r="AI45" s="100">
        <v>8711.5</v>
      </c>
      <c r="AJ45" s="28">
        <f>(AI45/AG45) -1</f>
        <v>-3.1840408979773249E-2</v>
      </c>
      <c r="AK45" s="24">
        <v>7457.1</v>
      </c>
      <c r="AL45" s="28">
        <f>(AK45/AI45) -1</f>
        <v>-0.14399357171554839</v>
      </c>
      <c r="AM45" s="24">
        <v>7404</v>
      </c>
      <c r="AN45" s="28">
        <f>(AM45/AK45) -1</f>
        <v>-7.1207305789113828E-3</v>
      </c>
      <c r="AO45" s="24">
        <v>7361</v>
      </c>
      <c r="AP45" s="28">
        <f>(AO45/AM45) -1</f>
        <v>-5.8076715289032688E-3</v>
      </c>
      <c r="AQ45" s="24">
        <v>8337</v>
      </c>
      <c r="AR45" s="28">
        <f>(AQ45/AO45) -1</f>
        <v>0.13259068061404711</v>
      </c>
      <c r="AS45" s="24">
        <v>8417</v>
      </c>
      <c r="AT45" s="28">
        <f>(AS45/AQ45) -1</f>
        <v>9.5957778577426822E-3</v>
      </c>
      <c r="AU45" s="24">
        <v>8347.5</v>
      </c>
      <c r="AV45" s="28">
        <f>(AU45/AS45) -1</f>
        <v>-8.2570987287632347E-3</v>
      </c>
      <c r="AW45" s="24">
        <v>6544</v>
      </c>
      <c r="AX45" s="28">
        <f>(AW45/AU45) -1</f>
        <v>-0.21605271039233298</v>
      </c>
      <c r="AY45" s="24">
        <v>7021.5</v>
      </c>
      <c r="AZ45" s="194">
        <f>(AY45/AW45)-1</f>
        <v>7.2967603911980428E-2</v>
      </c>
      <c r="BA45" s="24">
        <v>7015</v>
      </c>
      <c r="BB45" s="194">
        <f>(BA45/AY45)-1</f>
        <v>-9.2572812077196254E-4</v>
      </c>
    </row>
    <row r="46" spans="1:54" x14ac:dyDescent="0.2">
      <c r="A46" s="47" t="s">
        <v>51</v>
      </c>
      <c r="B46" s="29"/>
      <c r="C46" s="29"/>
      <c r="D46" s="28"/>
      <c r="E46" s="29"/>
      <c r="F46" s="28"/>
      <c r="G46" s="29"/>
      <c r="H46" s="28"/>
      <c r="I46" s="24"/>
      <c r="J46" s="28"/>
      <c r="K46" s="24"/>
      <c r="L46" s="28"/>
      <c r="M46" s="24"/>
      <c r="N46" s="28"/>
      <c r="O46" s="24"/>
      <c r="P46" s="28"/>
      <c r="Q46" s="24"/>
      <c r="R46" s="28"/>
      <c r="S46" s="24"/>
      <c r="T46" s="28"/>
      <c r="U46" s="24"/>
      <c r="V46" s="28"/>
      <c r="W46" s="24"/>
      <c r="X46" s="28"/>
      <c r="Y46" s="24"/>
      <c r="Z46" s="28"/>
      <c r="AA46" s="24"/>
      <c r="AB46" s="28"/>
      <c r="AC46" s="24"/>
      <c r="AD46" s="28"/>
      <c r="AE46" s="24"/>
      <c r="AF46" s="28"/>
      <c r="AG46" s="24"/>
      <c r="AH46" s="28"/>
      <c r="AI46" s="100"/>
      <c r="AJ46" s="28"/>
      <c r="AK46" s="24"/>
      <c r="AL46" s="28"/>
      <c r="AM46" s="24">
        <v>1421</v>
      </c>
      <c r="AN46" s="28"/>
      <c r="AO46" s="24">
        <v>1795</v>
      </c>
      <c r="AP46" s="28">
        <f>(AO46/AM46) -1</f>
        <v>0.26319493314567199</v>
      </c>
      <c r="AQ46" s="24">
        <v>2344</v>
      </c>
      <c r="AR46" s="28">
        <f>(AQ46/AO46) -1</f>
        <v>0.30584958217270186</v>
      </c>
      <c r="AS46" s="24">
        <v>2204</v>
      </c>
      <c r="AT46" s="28">
        <f>(AS46/AQ46) -1</f>
        <v>-5.9726962457337884E-2</v>
      </c>
      <c r="AU46" s="24">
        <v>2505</v>
      </c>
      <c r="AV46" s="28">
        <f>(AU46/AS46) -1</f>
        <v>0.13656987295825762</v>
      </c>
      <c r="AW46" s="24">
        <v>3167</v>
      </c>
      <c r="AX46" s="28">
        <f>(AW46/AU46) -1</f>
        <v>0.26427145708582844</v>
      </c>
      <c r="AY46" s="24">
        <v>3074</v>
      </c>
      <c r="AZ46" s="28">
        <f t="shared" si="31"/>
        <v>-2.9365329965266862E-2</v>
      </c>
      <c r="BA46" s="24">
        <v>3237</v>
      </c>
      <c r="BB46" s="28">
        <f t="shared" ref="BB46" si="33">(BA46/AY46) -1</f>
        <v>5.3025374105400092E-2</v>
      </c>
    </row>
    <row r="47" spans="1:54" x14ac:dyDescent="0.2">
      <c r="A47" s="24" t="s">
        <v>52</v>
      </c>
      <c r="B47" s="29">
        <f>SUM(B35:B45)</f>
        <v>26930</v>
      </c>
      <c r="C47" s="29">
        <f>SUM(C35:C45)</f>
        <v>30050</v>
      </c>
      <c r="D47" s="28">
        <f>(C47-B47)/B47</f>
        <v>0.11585592276271815</v>
      </c>
      <c r="E47" s="29">
        <f>SUM(E35:E45)</f>
        <v>28713.5</v>
      </c>
      <c r="F47" s="28">
        <f>(E47-C47)/C47</f>
        <v>-4.4475873544093179E-2</v>
      </c>
      <c r="G47" s="29">
        <f>SUM(G35:G45)</f>
        <v>28222.5</v>
      </c>
      <c r="H47" s="28">
        <f>(G47-E47)/E47</f>
        <v>-1.7099970397199925E-2</v>
      </c>
      <c r="I47" s="29">
        <f>SUM(I35:I45)</f>
        <v>28742.5</v>
      </c>
      <c r="J47" s="28">
        <f>(I47-G47)/G47</f>
        <v>1.8425015501815929E-2</v>
      </c>
      <c r="K47" s="29">
        <f>SUM(K35:K45)</f>
        <v>29190</v>
      </c>
      <c r="L47" s="28">
        <f>(K47-I47)/I47</f>
        <v>1.5569278942332782E-2</v>
      </c>
      <c r="M47" s="24">
        <f>SUM(M34:M45)</f>
        <v>31457</v>
      </c>
      <c r="N47" s="28">
        <f>(M47-K47)/K47</f>
        <v>7.7663583418979096E-2</v>
      </c>
      <c r="O47" s="24">
        <f>SUM(O34:O45)</f>
        <v>32997.5</v>
      </c>
      <c r="P47" s="28">
        <f>(O47-M47)/M47</f>
        <v>4.8971612041834887E-2</v>
      </c>
      <c r="Q47" s="24">
        <f>SUM(Q34:Q45)</f>
        <v>31979.5</v>
      </c>
      <c r="R47" s="28">
        <f>(Q47-O47)/O47</f>
        <v>-3.0850822031972119E-2</v>
      </c>
      <c r="S47" s="24">
        <f>SUM(S34:S45)</f>
        <v>30831.5</v>
      </c>
      <c r="T47" s="28">
        <f>(S47-Q47)/Q47</f>
        <v>-3.5897997154427055E-2</v>
      </c>
      <c r="U47" s="24">
        <f>SUM(U34:U45)</f>
        <v>30367.5</v>
      </c>
      <c r="V47" s="28">
        <f>(U47-S47)/S47</f>
        <v>-1.5049543486369461E-2</v>
      </c>
      <c r="W47" s="24">
        <f>SUM(W35:W45)</f>
        <v>29131.75</v>
      </c>
      <c r="X47" s="28">
        <f>(W47/U47) -1</f>
        <v>-4.0693175269613913E-2</v>
      </c>
      <c r="Y47" s="24">
        <f>SUM(Y35:Y45)</f>
        <v>29083.75</v>
      </c>
      <c r="Z47" s="28">
        <f>(Y47/W47) -1</f>
        <v>-1.6476868022003988E-3</v>
      </c>
      <c r="AA47" s="24">
        <f>SUM(AA35:AA45)</f>
        <v>31900</v>
      </c>
      <c r="AB47" s="28">
        <f>(AA47/Y47) -1</f>
        <v>9.6832423604246376E-2</v>
      </c>
      <c r="AC47" s="24">
        <f>SUM(AC34:AC45)</f>
        <v>35980</v>
      </c>
      <c r="AD47" s="28">
        <f>(AC47/AA47) -1</f>
        <v>0.12789968652037609</v>
      </c>
      <c r="AE47" s="24">
        <f>SUM(AE35:AE45)</f>
        <v>30973</v>
      </c>
      <c r="AF47" s="28">
        <f>(AE47/AC47) -1</f>
        <v>-0.1391606448026681</v>
      </c>
      <c r="AG47" s="24">
        <f>SUM(AG35:AG45)</f>
        <v>30590</v>
      </c>
      <c r="AH47" s="28">
        <f>(AG47/AE47) -1</f>
        <v>-1.2365608756013335E-2</v>
      </c>
      <c r="AI47" s="24">
        <f>SUM(AI35:AI45)</f>
        <v>29406</v>
      </c>
      <c r="AJ47" s="28">
        <f>(AI47/AG47) -1</f>
        <v>-3.8705459300425016E-2</v>
      </c>
      <c r="AK47" s="24">
        <f>SUM(AK35:AK45)</f>
        <v>27321.599999999999</v>
      </c>
      <c r="AL47" s="28">
        <f>(AK47/AI47) -1</f>
        <v>-7.0883493164660361E-2</v>
      </c>
      <c r="AM47" s="24">
        <f>SUM(AM35:AM46)</f>
        <v>26247</v>
      </c>
      <c r="AN47" s="28">
        <f>(AM47/AK47) -1</f>
        <v>-3.9331517919887538E-2</v>
      </c>
      <c r="AO47" s="24">
        <f>SUM(AO35:AO46)</f>
        <v>26146.5</v>
      </c>
      <c r="AP47" s="28">
        <f>(AO47/AM47) -1</f>
        <v>-3.8290090296033696E-3</v>
      </c>
      <c r="AQ47" s="24">
        <f>SUM(AQ35:AQ46)</f>
        <v>27456</v>
      </c>
      <c r="AR47" s="28">
        <f>(AQ47/AO47) -1</f>
        <v>5.008318512994081E-2</v>
      </c>
      <c r="AS47" s="24">
        <f>SUM(AS35:AS46)</f>
        <v>28096</v>
      </c>
      <c r="AT47" s="28">
        <f>(AS47/AQ47) -1</f>
        <v>2.3310023310023409E-2</v>
      </c>
      <c r="AU47" s="24">
        <f>SUM(AU35:AU46)</f>
        <v>28607</v>
      </c>
      <c r="AV47" s="28">
        <f>(AU47/AS47) -1</f>
        <v>1.8187642369020596E-2</v>
      </c>
      <c r="AW47" s="24">
        <f>SUM(AW35:AW46)</f>
        <v>26548</v>
      </c>
      <c r="AX47" s="28">
        <f>(AW47/AU47) -1</f>
        <v>-7.1975390638654879E-2</v>
      </c>
      <c r="AY47" s="24">
        <f>SUM(AY35:AY46)</f>
        <v>27192.5</v>
      </c>
      <c r="AZ47" s="28">
        <f>(AY47/AW47) -1</f>
        <v>2.427678167846925E-2</v>
      </c>
      <c r="BA47" s="24">
        <f>SUM(BA35:BA46)</f>
        <v>27445</v>
      </c>
      <c r="BB47" s="28">
        <f>(BA47/AY47) -1</f>
        <v>9.285648616346398E-3</v>
      </c>
    </row>
    <row r="49" spans="1:54" x14ac:dyDescent="0.2">
      <c r="A49" s="161" t="s">
        <v>56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76"/>
      <c r="AB49" s="77"/>
    </row>
    <row r="50" spans="1:54" x14ac:dyDescent="0.2">
      <c r="A50" s="23" t="s">
        <v>35</v>
      </c>
      <c r="B50" s="23">
        <v>1996</v>
      </c>
      <c r="C50" s="23">
        <v>1997</v>
      </c>
      <c r="D50" s="23"/>
      <c r="E50" s="23">
        <v>1998</v>
      </c>
      <c r="F50" s="23"/>
      <c r="G50" s="23">
        <v>1999</v>
      </c>
      <c r="H50" s="23"/>
      <c r="I50" s="24">
        <v>2000</v>
      </c>
      <c r="J50" s="24"/>
      <c r="K50" s="24">
        <v>2001</v>
      </c>
      <c r="L50" s="24"/>
      <c r="M50" s="24">
        <v>2002</v>
      </c>
      <c r="N50" s="24"/>
      <c r="O50" s="24">
        <v>2003</v>
      </c>
      <c r="P50" s="24"/>
      <c r="Q50" s="24">
        <v>2004</v>
      </c>
      <c r="R50" s="24"/>
      <c r="S50" s="24">
        <v>2005</v>
      </c>
      <c r="T50" s="24"/>
      <c r="U50" s="24">
        <v>2006</v>
      </c>
      <c r="V50" s="24"/>
      <c r="W50" s="24">
        <v>2007</v>
      </c>
      <c r="X50" s="24"/>
      <c r="Y50" s="24">
        <v>2008</v>
      </c>
      <c r="Z50" s="24"/>
      <c r="AA50" s="24">
        <v>2009</v>
      </c>
      <c r="AB50" s="24"/>
      <c r="AC50" s="24">
        <v>2010</v>
      </c>
      <c r="AD50" s="24"/>
      <c r="AE50" s="24">
        <v>2011</v>
      </c>
      <c r="AF50" s="47"/>
      <c r="AG50" s="24">
        <v>2012</v>
      </c>
      <c r="AH50" s="24"/>
      <c r="AI50" s="24">
        <v>2013</v>
      </c>
      <c r="AJ50" s="24"/>
      <c r="AK50" s="24">
        <v>2014</v>
      </c>
      <c r="AL50" s="24"/>
      <c r="AM50" s="24">
        <v>2015</v>
      </c>
      <c r="AN50" s="24"/>
      <c r="AO50" s="24">
        <v>2016</v>
      </c>
      <c r="AP50" s="24"/>
      <c r="AQ50" s="24">
        <v>2017</v>
      </c>
      <c r="AR50" s="24"/>
      <c r="AS50" s="24">
        <v>2018</v>
      </c>
      <c r="AT50" s="24"/>
      <c r="AU50" s="24">
        <v>2019</v>
      </c>
      <c r="AV50" s="24"/>
      <c r="AW50" s="24">
        <v>2020</v>
      </c>
      <c r="AX50" s="24"/>
      <c r="AY50" s="24">
        <v>2021</v>
      </c>
      <c r="AZ50" s="24"/>
      <c r="BA50" s="24">
        <v>2022</v>
      </c>
      <c r="BB50" s="24"/>
    </row>
    <row r="51" spans="1:54" x14ac:dyDescent="0.2">
      <c r="A51" s="24" t="s">
        <v>39</v>
      </c>
      <c r="B51" s="28">
        <f>('Campus Enrollments - ALL'!B35/'Campus Enrollments - ALL'!B$47)</f>
        <v>0.10579279613813591</v>
      </c>
      <c r="C51" s="28">
        <f>('Campus Enrollments - ALL'!C35/'Campus Enrollments - ALL'!C$47)</f>
        <v>9.4475873544093175E-2</v>
      </c>
      <c r="D51" s="24"/>
      <c r="E51" s="28">
        <f>('Campus Enrollments - ALL'!E35/'Campus Enrollments - ALL'!E$47)</f>
        <v>0.12415762620370209</v>
      </c>
      <c r="F51" s="24"/>
      <c r="G51" s="28">
        <f>('Campus Enrollments - ALL'!G35/'Campus Enrollments - ALL'!G$47)</f>
        <v>0.1074320134644344</v>
      </c>
      <c r="H51" s="24"/>
      <c r="I51" s="28">
        <f>('Campus Enrollments - ALL'!I35/'Campus Enrollments - ALL'!I$47)</f>
        <v>0.10131338610072192</v>
      </c>
      <c r="J51" s="28"/>
      <c r="K51" s="28">
        <f>('Campus Enrollments - ALL'!K35/'Campus Enrollments - ALL'!K$47)</f>
        <v>0.10277492291880781</v>
      </c>
      <c r="L51" s="28"/>
      <c r="M51" s="28">
        <f>('Campus Enrollments - ALL'!M35/'Campus Enrollments - ALL'!M$47)</f>
        <v>9.2634389801951877E-2</v>
      </c>
      <c r="N51" s="24"/>
      <c r="O51" s="28">
        <f>('Campus Enrollments - ALL'!O35/'Campus Enrollments - ALL'!O$47)</f>
        <v>8.185468596105766E-2</v>
      </c>
      <c r="P51" s="24"/>
      <c r="Q51" s="28">
        <f>('Campus Enrollments - ALL'!Q35/'Campus Enrollments - ALL'!Q$47)</f>
        <v>0.10165887521693585</v>
      </c>
      <c r="R51" s="24"/>
      <c r="S51" s="28">
        <f>('Campus Enrollments - ALL'!S35/'Campus Enrollments - ALL'!S$47)</f>
        <v>7.01555227608128E-2</v>
      </c>
      <c r="T51" s="24"/>
      <c r="U51" s="28">
        <f>('Campus Enrollments - ALL'!U35/'Campus Enrollments - ALL'!U$47)</f>
        <v>6.8724788013501278E-2</v>
      </c>
      <c r="V51" s="24"/>
      <c r="W51" s="28">
        <f>W35/W$47</f>
        <v>8.3311163936255123E-2</v>
      </c>
      <c r="X51" s="24"/>
      <c r="Y51" s="28">
        <f t="shared" ref="Y51:Y58" si="34">Y35/Y$47</f>
        <v>9.6617526969527662E-2</v>
      </c>
      <c r="Z51" s="24"/>
      <c r="AA51" s="28">
        <f t="shared" ref="AA51:AA61" si="35">AA35/AA$47</f>
        <v>0.1019435736677116</v>
      </c>
      <c r="AB51" s="24"/>
      <c r="AC51" s="28">
        <f t="shared" ref="AC51:AC61" si="36">AC35/AC$47</f>
        <v>0.10464146748193441</v>
      </c>
      <c r="AD51" s="24"/>
      <c r="AE51" s="28">
        <f t="shared" ref="AE51:AE61" si="37">AE35/AE$47</f>
        <v>8.9174442256158587E-2</v>
      </c>
      <c r="AF51" s="24"/>
      <c r="AG51" s="28">
        <f t="shared" ref="AG51:AG61" si="38">AG35/AG$47</f>
        <v>8.117031709709055E-2</v>
      </c>
      <c r="AH51" s="24"/>
      <c r="AI51" s="28">
        <f t="shared" ref="AI51:AI61" si="39">AI35/AI$47</f>
        <v>7.0869890498537716E-2</v>
      </c>
      <c r="AJ51" s="24"/>
      <c r="AK51" s="28">
        <f t="shared" ref="AK51:AK61" si="40">AK35/AK$47</f>
        <v>7.1555106582337782E-2</v>
      </c>
      <c r="AL51" s="24"/>
      <c r="AM51" s="28">
        <f t="shared" ref="AM51:AO63" si="41">AM35/AM$47</f>
        <v>7.818036347011087E-2</v>
      </c>
      <c r="AN51" s="24"/>
      <c r="AO51" s="28">
        <f t="shared" si="41"/>
        <v>7.7218748207217025E-2</v>
      </c>
      <c r="AP51" s="24"/>
      <c r="AQ51" s="28">
        <f t="shared" ref="AQ51:AS63" si="42">AQ35/AQ$47</f>
        <v>7.5539044289044288E-2</v>
      </c>
      <c r="AR51" s="24"/>
      <c r="AS51" s="28">
        <f t="shared" si="42"/>
        <v>8.0153758542141226E-2</v>
      </c>
      <c r="AT51" s="24"/>
      <c r="AU51" s="28">
        <f t="shared" ref="AU51:AW63" si="43">AU35/AU$47</f>
        <v>8.1972943685112029E-2</v>
      </c>
      <c r="AV51" s="24"/>
      <c r="AW51" s="28">
        <f t="shared" si="43"/>
        <v>8.0684043995781232E-2</v>
      </c>
      <c r="AX51" s="24"/>
      <c r="AY51" s="28">
        <f t="shared" ref="AY51:BA51" si="44">AY35/AY$47</f>
        <v>6.3418221936195646E-2</v>
      </c>
      <c r="AZ51" s="24"/>
      <c r="BA51" s="28">
        <f t="shared" si="44"/>
        <v>6.2342867553288397E-2</v>
      </c>
      <c r="BB51" s="24"/>
    </row>
    <row r="52" spans="1:54" x14ac:dyDescent="0.2">
      <c r="A52" s="24" t="s">
        <v>40</v>
      </c>
      <c r="B52" s="28">
        <f>('Campus Enrollments - ALL'!B36/'Campus Enrollments - ALL'!B$47)</f>
        <v>0.17118455254363163</v>
      </c>
      <c r="C52" s="28">
        <f>('Campus Enrollments - ALL'!C36/'Campus Enrollments - ALL'!C$47)</f>
        <v>9.0748752079866893E-2</v>
      </c>
      <c r="D52" s="24"/>
      <c r="E52" s="28">
        <f>('Campus Enrollments - ALL'!E36/'Campus Enrollments - ALL'!E$47)</f>
        <v>8.6004840928483123E-2</v>
      </c>
      <c r="F52" s="24"/>
      <c r="G52" s="28">
        <f>('Campus Enrollments - ALL'!G36/'Campus Enrollments - ALL'!G$47)</f>
        <v>8.8812117990964654E-2</v>
      </c>
      <c r="H52" s="24"/>
      <c r="I52" s="28">
        <f>('Campus Enrollments - ALL'!I36/'Campus Enrollments - ALL'!I$47)</f>
        <v>8.7431503870574939E-2</v>
      </c>
      <c r="J52" s="28"/>
      <c r="K52" s="28">
        <f>('Campus Enrollments - ALL'!K36/'Campus Enrollments - ALL'!K$47)</f>
        <v>9.3456663240835902E-2</v>
      </c>
      <c r="L52" s="28"/>
      <c r="M52" s="28">
        <f>('Campus Enrollments - ALL'!M36/'Campus Enrollments - ALL'!M$47)</f>
        <v>7.538862574307785E-2</v>
      </c>
      <c r="N52" s="24"/>
      <c r="O52" s="28">
        <f>('Campus Enrollments - ALL'!O36/'Campus Enrollments - ALL'!O$47)</f>
        <v>0.10591711493294946</v>
      </c>
      <c r="P52" s="24"/>
      <c r="Q52" s="28">
        <f>('Campus Enrollments - ALL'!Q36/'Campus Enrollments - ALL'!Q$47)</f>
        <v>6.1820853984583875E-2</v>
      </c>
      <c r="R52" s="24"/>
      <c r="S52" s="28">
        <f>('Campus Enrollments - ALL'!S36/'Campus Enrollments - ALL'!S$47)</f>
        <v>6.2711836920033084E-2</v>
      </c>
      <c r="T52" s="24"/>
      <c r="U52" s="28">
        <f>('Campus Enrollments - ALL'!U36/'Campus Enrollments - ALL'!U$47)</f>
        <v>6.7918004445542107E-2</v>
      </c>
      <c r="V52" s="24"/>
      <c r="W52" s="28">
        <f>W36/W$47</f>
        <v>7.6394312047851576E-2</v>
      </c>
      <c r="X52" s="24"/>
      <c r="Y52" s="28">
        <f t="shared" si="34"/>
        <v>7.5583444363261268E-2</v>
      </c>
      <c r="Z52" s="24"/>
      <c r="AA52" s="28">
        <f t="shared" si="35"/>
        <v>6.1974921630094042E-2</v>
      </c>
      <c r="AB52" s="24"/>
      <c r="AC52" s="28">
        <f t="shared" si="36"/>
        <v>5.4196775986659257E-2</v>
      </c>
      <c r="AD52" s="24"/>
      <c r="AE52" s="28">
        <f t="shared" si="37"/>
        <v>6.1198463177606299E-2</v>
      </c>
      <c r="AF52" s="24"/>
      <c r="AG52" s="28">
        <f t="shared" si="38"/>
        <v>6.1523373651520108E-2</v>
      </c>
      <c r="AH52" s="24"/>
      <c r="AI52" s="28">
        <f t="shared" si="39"/>
        <v>6.3048357478065697E-2</v>
      </c>
      <c r="AJ52" s="24"/>
      <c r="AK52" s="28">
        <f t="shared" si="40"/>
        <v>8.1364195361911459E-2</v>
      </c>
      <c r="AL52" s="24"/>
      <c r="AM52" s="28">
        <f t="shared" si="41"/>
        <v>7.939955042481045E-2</v>
      </c>
      <c r="AN52" s="24"/>
      <c r="AO52" s="28">
        <f t="shared" si="41"/>
        <v>8.1578796397223333E-2</v>
      </c>
      <c r="AP52" s="24"/>
      <c r="AQ52" s="28">
        <f t="shared" si="42"/>
        <v>8.6793414918414913E-2</v>
      </c>
      <c r="AR52" s="24"/>
      <c r="AS52" s="28">
        <f t="shared" si="42"/>
        <v>9.695330296127562E-2</v>
      </c>
      <c r="AT52" s="24"/>
      <c r="AU52" s="28">
        <f t="shared" si="43"/>
        <v>0.10238752752822736</v>
      </c>
      <c r="AV52" s="24"/>
      <c r="AW52" s="28">
        <f t="shared" si="43"/>
        <v>0.11567726382401687</v>
      </c>
      <c r="AX52" s="24"/>
      <c r="AY52" s="28">
        <f t="shared" ref="AY52:BA52" si="45">AY36/AY$47</f>
        <v>0.13746437436793232</v>
      </c>
      <c r="AZ52" s="24"/>
      <c r="BA52" s="28">
        <f t="shared" si="45"/>
        <v>0.13915102933139006</v>
      </c>
      <c r="BB52" s="24"/>
    </row>
    <row r="53" spans="1:54" x14ac:dyDescent="0.2">
      <c r="A53" s="24" t="s">
        <v>41</v>
      </c>
      <c r="B53" s="182" t="s">
        <v>42</v>
      </c>
      <c r="C53" s="28"/>
      <c r="D53" s="24"/>
      <c r="E53" s="28"/>
      <c r="F53" s="24"/>
      <c r="G53" s="28"/>
      <c r="H53" s="24"/>
      <c r="I53" s="28"/>
      <c r="J53" s="28"/>
      <c r="K53" s="28"/>
      <c r="L53" s="28"/>
      <c r="M53" s="28"/>
      <c r="N53" s="24"/>
      <c r="O53" s="28"/>
      <c r="P53" s="24"/>
      <c r="Q53" s="28"/>
      <c r="R53" s="24"/>
      <c r="S53" s="28"/>
      <c r="T53" s="24"/>
      <c r="U53" s="28"/>
      <c r="V53" s="24"/>
      <c r="W53" s="28"/>
      <c r="X53" s="24"/>
      <c r="Y53" s="28">
        <f t="shared" si="34"/>
        <v>1.980487385567542E-2</v>
      </c>
      <c r="Z53" s="24"/>
      <c r="AA53" s="28">
        <f t="shared" si="35"/>
        <v>1.8996865203761756E-2</v>
      </c>
      <c r="AB53" s="24"/>
      <c r="AC53" s="28">
        <f t="shared" si="36"/>
        <v>2.1901056142301277E-2</v>
      </c>
      <c r="AD53" s="24"/>
      <c r="AE53" s="28">
        <f t="shared" si="37"/>
        <v>3.1027023536628676E-2</v>
      </c>
      <c r="AF53" s="24"/>
      <c r="AG53" s="28">
        <f t="shared" si="38"/>
        <v>3.125204315135665E-2</v>
      </c>
      <c r="AH53" s="24"/>
      <c r="AI53" s="28">
        <f t="shared" si="39"/>
        <v>3.5570971910494457E-2</v>
      </c>
      <c r="AJ53" s="24"/>
      <c r="AK53" s="28">
        <f t="shared" si="40"/>
        <v>0</v>
      </c>
      <c r="AL53" s="24"/>
      <c r="AM53" s="28">
        <f t="shared" si="41"/>
        <v>0</v>
      </c>
      <c r="AN53" s="24"/>
      <c r="AO53" s="28">
        <f t="shared" si="41"/>
        <v>0</v>
      </c>
      <c r="AP53" s="24"/>
      <c r="AQ53" s="28">
        <f t="shared" si="42"/>
        <v>0</v>
      </c>
      <c r="AR53" s="24"/>
      <c r="AS53" s="28">
        <f t="shared" si="42"/>
        <v>0</v>
      </c>
      <c r="AT53" s="24"/>
      <c r="AU53" s="28">
        <f t="shared" si="43"/>
        <v>0</v>
      </c>
      <c r="AV53" s="24"/>
      <c r="AW53" s="28">
        <f t="shared" si="43"/>
        <v>0</v>
      </c>
      <c r="AX53" s="24"/>
      <c r="AY53" s="28">
        <f t="shared" ref="AY53:BA53" si="46">AY37/AY$47</f>
        <v>0</v>
      </c>
      <c r="AZ53" s="24"/>
      <c r="BA53" s="28">
        <f t="shared" si="46"/>
        <v>0</v>
      </c>
      <c r="BB53" s="24"/>
    </row>
    <row r="54" spans="1:54" x14ac:dyDescent="0.2">
      <c r="A54" s="24" t="s">
        <v>43</v>
      </c>
      <c r="B54" s="28">
        <f>('Campus Enrollments - ALL'!B38/'Campus Enrollments - ALL'!B$47)</f>
        <v>0.20475306349795766</v>
      </c>
      <c r="C54" s="28">
        <f>('Campus Enrollments - ALL'!C38/'Campus Enrollments - ALL'!C$47)</f>
        <v>0.15806988352745424</v>
      </c>
      <c r="D54" s="24"/>
      <c r="E54" s="28">
        <f>('Campus Enrollments - ALL'!E38/'Campus Enrollments - ALL'!E$47)</f>
        <v>0.16737771431556586</v>
      </c>
      <c r="F54" s="24"/>
      <c r="G54" s="28">
        <f>('Campus Enrollments - ALL'!G38/'Campus Enrollments - ALL'!G$47)</f>
        <v>0.15746301709628843</v>
      </c>
      <c r="H54" s="24"/>
      <c r="I54" s="28">
        <f>('Campus Enrollments - ALL'!I38/'Campus Enrollments - ALL'!I$47)</f>
        <v>0.16484300252239714</v>
      </c>
      <c r="J54" s="28"/>
      <c r="K54" s="28">
        <f>('Campus Enrollments - ALL'!K38/'Campus Enrollments - ALL'!K$47)</f>
        <v>0.16536485097636178</v>
      </c>
      <c r="L54" s="28"/>
      <c r="M54" s="28">
        <f>('Campus Enrollments - ALL'!M38/'Campus Enrollments - ALL'!M$47)</f>
        <v>0.14988714753472995</v>
      </c>
      <c r="N54" s="24"/>
      <c r="O54" s="28">
        <f>('Campus Enrollments - ALL'!O38/'Campus Enrollments - ALL'!O$47)</f>
        <v>0.13425259489355254</v>
      </c>
      <c r="P54" s="24"/>
      <c r="Q54" s="28">
        <f>('Campus Enrollments - ALL'!Q38/'Campus Enrollments - ALL'!Q$47)</f>
        <v>0.13183445644866243</v>
      </c>
      <c r="R54" s="24"/>
      <c r="S54" s="28">
        <f>('Campus Enrollments - ALL'!S38/'Campus Enrollments - ALL'!S$47)</f>
        <v>0.13661352837195725</v>
      </c>
      <c r="T54" s="24"/>
      <c r="U54" s="28">
        <f>('Campus Enrollments - ALL'!U38/'Campus Enrollments - ALL'!U$47)</f>
        <v>0.13702148678686096</v>
      </c>
      <c r="V54" s="24"/>
      <c r="W54" s="28">
        <f>W38/W$47</f>
        <v>0.1483604658147897</v>
      </c>
      <c r="X54" s="24"/>
      <c r="Y54" s="28">
        <f t="shared" si="34"/>
        <v>0.12085786736579705</v>
      </c>
      <c r="Z54" s="24"/>
      <c r="AA54" s="28">
        <f t="shared" si="35"/>
        <v>0.13664576802507836</v>
      </c>
      <c r="AB54" s="24"/>
      <c r="AC54" s="28">
        <f t="shared" si="36"/>
        <v>0.12003891050583658</v>
      </c>
      <c r="AD54" s="24"/>
      <c r="AE54" s="28">
        <f t="shared" si="37"/>
        <v>0.12255835727892035</v>
      </c>
      <c r="AF54" s="24"/>
      <c r="AG54" s="28">
        <f t="shared" si="38"/>
        <v>0.12448512585812357</v>
      </c>
      <c r="AH54" s="24"/>
      <c r="AI54" s="28">
        <f t="shared" si="39"/>
        <v>0.133884241311297</v>
      </c>
      <c r="AJ54" s="24"/>
      <c r="AK54" s="28">
        <f t="shared" si="40"/>
        <v>0.12047244670883112</v>
      </c>
      <c r="AL54" s="24"/>
      <c r="AM54" s="28">
        <f t="shared" si="41"/>
        <v>0.12081380729226197</v>
      </c>
      <c r="AN54" s="24"/>
      <c r="AO54" s="28">
        <f t="shared" si="41"/>
        <v>0.10705065687568126</v>
      </c>
      <c r="AP54" s="24"/>
      <c r="AQ54" s="28">
        <f t="shared" si="42"/>
        <v>0.11028554778554779</v>
      </c>
      <c r="AR54" s="24"/>
      <c r="AS54" s="28">
        <f t="shared" si="42"/>
        <v>0.10855637813211845</v>
      </c>
      <c r="AT54" s="24"/>
      <c r="AU54" s="28">
        <f t="shared" si="43"/>
        <v>9.8926836089069103E-2</v>
      </c>
      <c r="AV54" s="24"/>
      <c r="AW54" s="28">
        <f t="shared" si="43"/>
        <v>8.5392496609914118E-2</v>
      </c>
      <c r="AX54" s="24"/>
      <c r="AY54" s="28">
        <f t="shared" ref="AY54:BA54" si="47">AY38/AY$47</f>
        <v>7.3034844166590049E-2</v>
      </c>
      <c r="AZ54" s="24"/>
      <c r="BA54" s="28">
        <f t="shared" si="47"/>
        <v>6.9557296411003833E-2</v>
      </c>
      <c r="BB54" s="24"/>
    </row>
    <row r="55" spans="1:54" x14ac:dyDescent="0.2">
      <c r="A55" s="24" t="s">
        <v>44</v>
      </c>
      <c r="B55" s="28">
        <f>('Campus Enrollments - ALL'!B39/'Campus Enrollments - ALL'!B$47)</f>
        <v>0.1927590048273301</v>
      </c>
      <c r="C55" s="28">
        <f>('Campus Enrollments - ALL'!C39/'Campus Enrollments - ALL'!C$47)</f>
        <v>0.23391014975041596</v>
      </c>
      <c r="D55" s="24"/>
      <c r="E55" s="28">
        <f>('Campus Enrollments - ALL'!E39/'Campus Enrollments - ALL'!E$47)</f>
        <v>0.22376234175562018</v>
      </c>
      <c r="F55" s="24"/>
      <c r="G55" s="28">
        <f>('Campus Enrollments - ALL'!G39/'Campus Enrollments - ALL'!G$47)</f>
        <v>0.2311453627424927</v>
      </c>
      <c r="H55" s="24"/>
      <c r="I55" s="28">
        <f>('Campus Enrollments - ALL'!I39/'Campus Enrollments - ALL'!I$47)</f>
        <v>0.23068626598243019</v>
      </c>
      <c r="J55" s="28"/>
      <c r="K55" s="28">
        <f>('Campus Enrollments - ALL'!K39/'Campus Enrollments - ALL'!K$47)</f>
        <v>0.20825625214114424</v>
      </c>
      <c r="L55" s="28"/>
      <c r="M55" s="28">
        <f>('Campus Enrollments - ALL'!M39/'Campus Enrollments - ALL'!M$47)</f>
        <v>0.17929236735861653</v>
      </c>
      <c r="N55" s="24"/>
      <c r="O55" s="28">
        <f>('Campus Enrollments - ALL'!O39/'Campus Enrollments - ALL'!O$47)</f>
        <v>0.14970831123569966</v>
      </c>
      <c r="P55" s="24"/>
      <c r="Q55" s="28">
        <f>('Campus Enrollments - ALL'!Q39/'Campus Enrollments - ALL'!Q$47)</f>
        <v>0.16682562266451945</v>
      </c>
      <c r="R55" s="24"/>
      <c r="S55" s="28">
        <f>('Campus Enrollments - ALL'!S39/'Campus Enrollments - ALL'!S$47)</f>
        <v>0.16042034931806756</v>
      </c>
      <c r="T55" s="24"/>
      <c r="U55" s="28">
        <f>('Campus Enrollments - ALL'!U39/'Campus Enrollments - ALL'!U$47)</f>
        <v>0.15289371861364945</v>
      </c>
      <c r="V55" s="24"/>
      <c r="W55" s="28">
        <f>W39/W$47</f>
        <v>0.16734319084847288</v>
      </c>
      <c r="X55" s="24"/>
      <c r="Y55" s="28">
        <f t="shared" si="34"/>
        <v>0.14123006833712984</v>
      </c>
      <c r="Z55" s="24"/>
      <c r="AA55" s="28">
        <f t="shared" si="35"/>
        <v>0.16025078369905957</v>
      </c>
      <c r="AB55" s="24"/>
      <c r="AC55" s="28">
        <f t="shared" si="36"/>
        <v>0.14262090050027793</v>
      </c>
      <c r="AD55" s="24"/>
      <c r="AE55" s="28">
        <f t="shared" si="37"/>
        <v>0.15511897459077262</v>
      </c>
      <c r="AF55" s="24"/>
      <c r="AG55" s="28">
        <f t="shared" si="38"/>
        <v>0.13687479568486433</v>
      </c>
      <c r="AH55" s="24"/>
      <c r="AI55" s="28">
        <f t="shared" si="39"/>
        <v>0.14439230089097463</v>
      </c>
      <c r="AJ55" s="24"/>
      <c r="AK55" s="28">
        <f t="shared" si="40"/>
        <v>0.19881705317404547</v>
      </c>
      <c r="AL55" s="24"/>
      <c r="AM55" s="28">
        <f t="shared" si="41"/>
        <v>0.15300796281479789</v>
      </c>
      <c r="AN55" s="24"/>
      <c r="AO55" s="28">
        <f t="shared" si="41"/>
        <v>0.14820339242346012</v>
      </c>
      <c r="AP55" s="24"/>
      <c r="AQ55" s="28">
        <f t="shared" si="42"/>
        <v>0.1440850815850816</v>
      </c>
      <c r="AR55" s="24"/>
      <c r="AS55" s="28">
        <f t="shared" si="42"/>
        <v>0.13888097949886105</v>
      </c>
      <c r="AT55" s="24"/>
      <c r="AU55" s="28">
        <f t="shared" si="43"/>
        <v>0.13720418079491034</v>
      </c>
      <c r="AV55" s="24"/>
      <c r="AW55" s="28">
        <f t="shared" si="43"/>
        <v>0.14987946361307819</v>
      </c>
      <c r="AX55" s="24"/>
      <c r="AY55" s="28">
        <f t="shared" ref="AY55:BA55" si="48">AY39/AY$47</f>
        <v>0.16361128987772364</v>
      </c>
      <c r="AZ55" s="24"/>
      <c r="BA55" s="28">
        <f t="shared" si="48"/>
        <v>0.1842412096921115</v>
      </c>
      <c r="BB55" s="24"/>
    </row>
    <row r="56" spans="1:54" x14ac:dyDescent="0.2">
      <c r="A56" s="24" t="s">
        <v>45</v>
      </c>
      <c r="B56" s="182" t="s">
        <v>42</v>
      </c>
      <c r="C56" s="28"/>
      <c r="D56" s="24"/>
      <c r="E56" s="28"/>
      <c r="F56" s="24"/>
      <c r="G56" s="28"/>
      <c r="H56" s="24"/>
      <c r="I56" s="28"/>
      <c r="J56" s="28"/>
      <c r="K56" s="28"/>
      <c r="L56" s="28"/>
      <c r="M56" s="28"/>
      <c r="N56" s="24"/>
      <c r="O56" s="28"/>
      <c r="P56" s="24"/>
      <c r="Q56" s="28"/>
      <c r="R56" s="24"/>
      <c r="S56" s="28"/>
      <c r="T56" s="24"/>
      <c r="U56" s="28"/>
      <c r="V56" s="24"/>
      <c r="W56" s="28"/>
      <c r="X56" s="24"/>
      <c r="Y56" s="28">
        <f t="shared" si="34"/>
        <v>2.5340611166029141E-2</v>
      </c>
      <c r="Z56" s="24"/>
      <c r="AA56" s="28">
        <f t="shared" si="35"/>
        <v>3.5454545454545454E-2</v>
      </c>
      <c r="AB56" s="24"/>
      <c r="AC56" s="28">
        <f t="shared" si="36"/>
        <v>3.9549749861033906E-2</v>
      </c>
      <c r="AD56" s="24"/>
      <c r="AE56" s="28">
        <f t="shared" si="37"/>
        <v>5.2561908759241924E-2</v>
      </c>
      <c r="AF56" s="24"/>
      <c r="AG56" s="28">
        <f t="shared" si="38"/>
        <v>4.9656750572082381E-2</v>
      </c>
      <c r="AH56" s="24"/>
      <c r="AI56" s="28">
        <f t="shared" si="39"/>
        <v>5.1792151261647282E-2</v>
      </c>
      <c r="AJ56" s="24"/>
      <c r="AK56" s="28">
        <f t="shared" si="40"/>
        <v>4.8642832044975409E-2</v>
      </c>
      <c r="AL56" s="24"/>
      <c r="AM56" s="28">
        <f t="shared" si="41"/>
        <v>5.2882234160094486E-2</v>
      </c>
      <c r="AN56" s="24"/>
      <c r="AO56" s="28">
        <f t="shared" si="41"/>
        <v>6.170998030329107E-2</v>
      </c>
      <c r="AP56" s="24"/>
      <c r="AQ56" s="28">
        <f t="shared" si="42"/>
        <v>4.2905011655011656E-2</v>
      </c>
      <c r="AR56" s="24"/>
      <c r="AS56" s="28">
        <f t="shared" si="42"/>
        <v>4.0076879271070613E-2</v>
      </c>
      <c r="AT56" s="24"/>
      <c r="AU56" s="28">
        <f t="shared" si="43"/>
        <v>3.8452127101758313E-2</v>
      </c>
      <c r="AV56" s="24"/>
      <c r="AW56" s="28">
        <f t="shared" si="43"/>
        <v>4.2526744010848272E-2</v>
      </c>
      <c r="AX56" s="24"/>
      <c r="AY56" s="28">
        <f t="shared" ref="AY56:BA56" si="49">AY40/AY$47</f>
        <v>3.9974257607796271E-2</v>
      </c>
      <c r="AZ56" s="24"/>
      <c r="BA56" s="28">
        <f t="shared" si="49"/>
        <v>3.845873565312443E-2</v>
      </c>
      <c r="BB56" s="24"/>
    </row>
    <row r="57" spans="1:54" x14ac:dyDescent="0.2">
      <c r="A57" s="24" t="s">
        <v>46</v>
      </c>
      <c r="B57" s="182" t="s">
        <v>42</v>
      </c>
      <c r="C57" s="28"/>
      <c r="D57" s="24"/>
      <c r="E57" s="28"/>
      <c r="F57" s="24"/>
      <c r="G57" s="28"/>
      <c r="H57" s="24"/>
      <c r="I57" s="28"/>
      <c r="J57" s="28"/>
      <c r="K57" s="28"/>
      <c r="L57" s="28"/>
      <c r="M57" s="28"/>
      <c r="N57" s="24"/>
      <c r="O57" s="28"/>
      <c r="P57" s="24"/>
      <c r="Q57" s="28"/>
      <c r="R57" s="24"/>
      <c r="S57" s="28"/>
      <c r="T57" s="24"/>
      <c r="U57" s="28"/>
      <c r="V57" s="24"/>
      <c r="W57" s="28"/>
      <c r="X57" s="24"/>
      <c r="Y57" s="28">
        <f t="shared" si="34"/>
        <v>2.8263205398203463E-2</v>
      </c>
      <c r="Z57" s="24"/>
      <c r="AA57" s="28">
        <f t="shared" si="35"/>
        <v>5.1567398119122254E-2</v>
      </c>
      <c r="AB57" s="24"/>
      <c r="AC57" s="28">
        <f t="shared" si="36"/>
        <v>6.0491939966648138E-2</v>
      </c>
      <c r="AD57" s="24"/>
      <c r="AE57" s="28">
        <f t="shared" si="37"/>
        <v>8.0263455267491041E-2</v>
      </c>
      <c r="AF57" s="24"/>
      <c r="AG57" s="28">
        <f t="shared" si="38"/>
        <v>8.8591042824452432E-2</v>
      </c>
      <c r="AH57" s="24"/>
      <c r="AI57" s="28">
        <f t="shared" si="39"/>
        <v>8.5339726586410938E-2</v>
      </c>
      <c r="AJ57" s="24"/>
      <c r="AK57" s="28">
        <f t="shared" si="40"/>
        <v>7.9826950105411104E-2</v>
      </c>
      <c r="AL57" s="24"/>
      <c r="AM57" s="28">
        <f t="shared" si="41"/>
        <v>8.4390597020611885E-2</v>
      </c>
      <c r="AN57" s="24"/>
      <c r="AO57" s="28">
        <f t="shared" si="41"/>
        <v>7.8710343640640237E-2</v>
      </c>
      <c r="AP57" s="24"/>
      <c r="AQ57" s="28">
        <f t="shared" si="42"/>
        <v>7.0913461538461536E-2</v>
      </c>
      <c r="AR57" s="24"/>
      <c r="AS57" s="28">
        <f t="shared" si="42"/>
        <v>7.050825740318907E-2</v>
      </c>
      <c r="AT57" s="24"/>
      <c r="AU57" s="28">
        <f t="shared" si="43"/>
        <v>7.0839305065193828E-2</v>
      </c>
      <c r="AV57" s="24"/>
      <c r="AW57" s="28">
        <f t="shared" si="43"/>
        <v>7.6502938074431218E-2</v>
      </c>
      <c r="AX57" s="24"/>
      <c r="AY57" s="28">
        <f t="shared" ref="AY57:BA57" si="50">AY41/AY$47</f>
        <v>6.4539854739358277E-2</v>
      </c>
      <c r="AZ57" s="24"/>
      <c r="BA57" s="28">
        <f t="shared" si="50"/>
        <v>5.7314629258517033E-2</v>
      </c>
      <c r="BB57" s="24"/>
    </row>
    <row r="58" spans="1:54" x14ac:dyDescent="0.2">
      <c r="A58" s="24" t="s">
        <v>47</v>
      </c>
      <c r="B58" s="28">
        <f>('Campus Enrollments - ALL'!B42/'Campus Enrollments - ALL'!B$47)</f>
        <v>0.12877831414779056</v>
      </c>
      <c r="C58" s="28">
        <f>('Campus Enrollments - ALL'!C42/'Campus Enrollments - ALL'!C$47)</f>
        <v>0.1307820299500832</v>
      </c>
      <c r="D58" s="24"/>
      <c r="E58" s="28">
        <f>('Campus Enrollments - ALL'!E42/'Campus Enrollments - ALL'!E$47)</f>
        <v>0.11618228359482473</v>
      </c>
      <c r="F58" s="24"/>
      <c r="G58" s="28">
        <f>('Campus Enrollments - ALL'!G42/'Campus Enrollments - ALL'!G$47)</f>
        <v>0.12925857028966251</v>
      </c>
      <c r="H58" s="24"/>
      <c r="I58" s="28">
        <f>('Campus Enrollments - ALL'!I42/'Campus Enrollments - ALL'!I$47)</f>
        <v>0.1258415238757937</v>
      </c>
      <c r="J58" s="28"/>
      <c r="K58" s="28">
        <f>('Campus Enrollments - ALL'!K42/'Campus Enrollments - ALL'!K$47)</f>
        <v>0.11817403220280918</v>
      </c>
      <c r="L58" s="28"/>
      <c r="M58" s="28">
        <f>('Campus Enrollments - ALL'!M42/'Campus Enrollments - ALL'!M$47)</f>
        <v>0.10827478780557587</v>
      </c>
      <c r="N58" s="24"/>
      <c r="O58" s="28">
        <f>('Campus Enrollments - ALL'!O42/'Campus Enrollments - ALL'!O$47)</f>
        <v>0.12226683839684825</v>
      </c>
      <c r="P58" s="24"/>
      <c r="Q58" s="28">
        <f>('Campus Enrollments - ALL'!Q42/'Campus Enrollments - ALL'!Q$47)</f>
        <v>0.12611204052596195</v>
      </c>
      <c r="R58" s="24"/>
      <c r="S58" s="28">
        <f>('Campus Enrollments - ALL'!S42/'Campus Enrollments - ALL'!S$47)</f>
        <v>0.11744482104341339</v>
      </c>
      <c r="T58" s="24"/>
      <c r="U58" s="28">
        <f>('Campus Enrollments - ALL'!U42/'Campus Enrollments - ALL'!U$47)</f>
        <v>0.12615460607557422</v>
      </c>
      <c r="V58" s="24"/>
      <c r="W58" s="28">
        <f>W42/W$47</f>
        <v>0.12333622250637191</v>
      </c>
      <c r="X58" s="24"/>
      <c r="Y58" s="28">
        <f t="shared" si="34"/>
        <v>9.6101775046202778E-2</v>
      </c>
      <c r="Z58" s="24"/>
      <c r="AA58" s="28">
        <f t="shared" si="35"/>
        <v>0.10561128526645767</v>
      </c>
      <c r="AB58" s="24"/>
      <c r="AC58" s="28">
        <f t="shared" si="36"/>
        <v>0.1047804335742079</v>
      </c>
      <c r="AD58" s="24"/>
      <c r="AE58" s="28">
        <f t="shared" si="37"/>
        <v>0.10334807735769865</v>
      </c>
      <c r="AF58" s="24"/>
      <c r="AG58" s="28">
        <f t="shared" si="38"/>
        <v>0.10627656096763648</v>
      </c>
      <c r="AH58" s="24"/>
      <c r="AI58" s="28">
        <f t="shared" si="39"/>
        <v>9.7531116098755352E-2</v>
      </c>
      <c r="AJ58" s="24"/>
      <c r="AK58" s="28">
        <f t="shared" si="40"/>
        <v>0.10727775825720309</v>
      </c>
      <c r="AL58" s="24"/>
      <c r="AM58" s="28">
        <f t="shared" si="41"/>
        <v>8.000914390216024E-2</v>
      </c>
      <c r="AN58" s="24"/>
      <c r="AO58" s="28">
        <f t="shared" si="41"/>
        <v>9.5347369628822218E-2</v>
      </c>
      <c r="AP58" s="24"/>
      <c r="AQ58" s="28">
        <f t="shared" si="42"/>
        <v>8.0456002331002335E-2</v>
      </c>
      <c r="AR58" s="24"/>
      <c r="AS58" s="28">
        <f t="shared" si="42"/>
        <v>8.6845102505694757E-2</v>
      </c>
      <c r="AT58" s="24"/>
      <c r="AU58" s="28">
        <f t="shared" si="43"/>
        <v>9.0851889397699864E-2</v>
      </c>
      <c r="AV58" s="24"/>
      <c r="AW58" s="28">
        <f t="shared" si="43"/>
        <v>8.3546783185174028E-2</v>
      </c>
      <c r="AX58" s="24"/>
      <c r="AY58" s="28">
        <f t="shared" ref="AY58:BA58" si="51">AY42/AY$47</f>
        <v>8.6696699457571025E-2</v>
      </c>
      <c r="AZ58" s="24"/>
      <c r="BA58" s="28">
        <f t="shared" si="51"/>
        <v>7.5387137912188013E-2</v>
      </c>
      <c r="BB58" s="24"/>
    </row>
    <row r="59" spans="1:54" x14ac:dyDescent="0.2">
      <c r="A59" s="24" t="s">
        <v>48</v>
      </c>
      <c r="B59" s="183" t="s">
        <v>57</v>
      </c>
      <c r="C59" s="28"/>
      <c r="D59" s="24"/>
      <c r="E59" s="28"/>
      <c r="F59" s="24"/>
      <c r="G59" s="28"/>
      <c r="H59" s="24"/>
      <c r="I59" s="28"/>
      <c r="J59" s="28"/>
      <c r="K59" s="28"/>
      <c r="L59" s="28"/>
      <c r="M59" s="28"/>
      <c r="N59" s="24"/>
      <c r="O59" s="28"/>
      <c r="P59" s="24"/>
      <c r="Q59" s="28"/>
      <c r="R59" s="24"/>
      <c r="S59" s="28"/>
      <c r="T59" s="24"/>
      <c r="U59" s="28"/>
      <c r="V59" s="24"/>
      <c r="W59" s="28"/>
      <c r="X59" s="24"/>
      <c r="Y59" s="28"/>
      <c r="Z59" s="24"/>
      <c r="AA59" s="28">
        <f t="shared" si="35"/>
        <v>1.5987460815047021E-3</v>
      </c>
      <c r="AB59" s="24"/>
      <c r="AC59" s="28">
        <f t="shared" si="36"/>
        <v>1.0200111172873819E-2</v>
      </c>
      <c r="AD59" s="24"/>
      <c r="AE59" s="28">
        <f t="shared" si="37"/>
        <v>2.2148322732702678E-2</v>
      </c>
      <c r="AF59" s="24"/>
      <c r="AG59" s="28">
        <f t="shared" si="38"/>
        <v>2.6021575678326251E-2</v>
      </c>
      <c r="AH59" s="24"/>
      <c r="AI59" s="28">
        <f t="shared" si="39"/>
        <v>2.1322179147112832E-2</v>
      </c>
      <c r="AJ59" s="24"/>
      <c r="AK59" s="28">
        <f t="shared" si="40"/>
        <v>1.9105762473647224E-2</v>
      </c>
      <c r="AL59" s="24"/>
      <c r="AM59" s="28">
        <f t="shared" si="41"/>
        <v>1.5087438564407361E-2</v>
      </c>
      <c r="AN59" s="24"/>
      <c r="AO59" s="28">
        <f t="shared" si="41"/>
        <v>0</v>
      </c>
      <c r="AP59" s="24"/>
      <c r="AQ59" s="28">
        <f t="shared" si="42"/>
        <v>0</v>
      </c>
      <c r="AR59" s="24"/>
      <c r="AS59" s="28">
        <f t="shared" si="42"/>
        <v>0</v>
      </c>
      <c r="AT59" s="24"/>
      <c r="AU59" s="28">
        <f t="shared" si="43"/>
        <v>0</v>
      </c>
      <c r="AV59" s="24"/>
      <c r="AW59" s="28">
        <f t="shared" si="43"/>
        <v>0</v>
      </c>
      <c r="AX59" s="24"/>
      <c r="AY59" s="28">
        <f t="shared" ref="AY59:BA59" si="52">AY43/AY$47</f>
        <v>0</v>
      </c>
      <c r="AZ59" s="24"/>
      <c r="BA59" s="28">
        <f t="shared" si="52"/>
        <v>0</v>
      </c>
      <c r="BB59" s="24"/>
    </row>
    <row r="60" spans="1:54" x14ac:dyDescent="0.2">
      <c r="A60" s="24" t="s">
        <v>49</v>
      </c>
      <c r="B60" s="28">
        <f>('Campus Enrollments - ALL'!B44/'Campus Enrollments - ALL'!B$47)</f>
        <v>0</v>
      </c>
      <c r="C60" s="28">
        <f>('Campus Enrollments - ALL'!C44/'Campus Enrollments - ALL'!C$47)</f>
        <v>3.2612312811980035E-3</v>
      </c>
      <c r="D60" s="24"/>
      <c r="E60" s="28">
        <f>('Campus Enrollments - ALL'!E44/'Campus Enrollments - ALL'!E$47)</f>
        <v>5.2936771901718705E-3</v>
      </c>
      <c r="F60" s="24"/>
      <c r="G60" s="28">
        <f>('Campus Enrollments - ALL'!G44/'Campus Enrollments - ALL'!G$47)</f>
        <v>8.5038533085304274E-3</v>
      </c>
      <c r="H60" s="24"/>
      <c r="I60" s="28">
        <f>('Campus Enrollments - ALL'!I44/'Campus Enrollments - ALL'!I$47)</f>
        <v>6.6104201095938068E-3</v>
      </c>
      <c r="J60" s="28"/>
      <c r="K60" s="28">
        <f>('Campus Enrollments - ALL'!K44/'Campus Enrollments - ALL'!K$47)</f>
        <v>1.0277492291880781E-4</v>
      </c>
      <c r="L60" s="28"/>
      <c r="M60" s="28">
        <f>('Campus Enrollments - ALL'!M44/'Campus Enrollments - ALL'!M$47)</f>
        <v>0</v>
      </c>
      <c r="N60" s="24"/>
      <c r="O60" s="28">
        <f>('Campus Enrollments - ALL'!O44/'Campus Enrollments - ALL'!O$47)</f>
        <v>0</v>
      </c>
      <c r="P60" s="24"/>
      <c r="Q60" s="28">
        <f>('Campus Enrollments - ALL'!Q44/'Campus Enrollments - ALL'!Q$47)</f>
        <v>0</v>
      </c>
      <c r="R60" s="24"/>
      <c r="S60" s="28">
        <f>('Campus Enrollments - ALL'!S44/'Campus Enrollments - ALL'!S$47)</f>
        <v>0</v>
      </c>
      <c r="T60" s="24"/>
      <c r="U60" s="28">
        <f>('Campus Enrollments - ALL'!U44/'Campus Enrollments - ALL'!U$47)</f>
        <v>0</v>
      </c>
      <c r="V60" s="24"/>
      <c r="W60" s="28">
        <f>W44/W$47</f>
        <v>0</v>
      </c>
      <c r="X60" s="24"/>
      <c r="Y60" s="28">
        <f>Y44/Y$47</f>
        <v>0</v>
      </c>
      <c r="Z60" s="24"/>
      <c r="AA60" s="28">
        <f t="shared" si="35"/>
        <v>0</v>
      </c>
      <c r="AB60" s="24"/>
      <c r="AC60" s="28">
        <f t="shared" si="36"/>
        <v>0</v>
      </c>
      <c r="AD60" s="24"/>
      <c r="AE60" s="28">
        <f t="shared" si="37"/>
        <v>0</v>
      </c>
      <c r="AF60" s="24"/>
      <c r="AG60" s="28">
        <f t="shared" si="38"/>
        <v>0</v>
      </c>
      <c r="AH60" s="24"/>
      <c r="AI60" s="28">
        <f t="shared" si="39"/>
        <v>0</v>
      </c>
      <c r="AJ60" s="24"/>
      <c r="AK60" s="28">
        <f t="shared" si="40"/>
        <v>0</v>
      </c>
      <c r="AL60" s="24"/>
      <c r="AM60" s="28">
        <f t="shared" si="41"/>
        <v>0</v>
      </c>
      <c r="AN60" s="24"/>
      <c r="AO60" s="28">
        <f t="shared" si="41"/>
        <v>0</v>
      </c>
      <c r="AP60" s="24"/>
      <c r="AQ60" s="28">
        <f t="shared" si="42"/>
        <v>0</v>
      </c>
      <c r="AR60" s="24"/>
      <c r="AS60" s="28">
        <f t="shared" si="42"/>
        <v>0</v>
      </c>
      <c r="AT60" s="24"/>
      <c r="AU60" s="28">
        <f t="shared" si="43"/>
        <v>0</v>
      </c>
      <c r="AV60" s="24"/>
      <c r="AW60" s="28">
        <f t="shared" si="43"/>
        <v>0</v>
      </c>
      <c r="AX60" s="24"/>
      <c r="AY60" s="28">
        <f t="shared" ref="AY60:BA60" si="53">AY44/AY$47</f>
        <v>0</v>
      </c>
      <c r="AZ60" s="24"/>
      <c r="BA60" s="28">
        <f t="shared" si="53"/>
        <v>0</v>
      </c>
      <c r="BB60" s="24"/>
    </row>
    <row r="61" spans="1:54" x14ac:dyDescent="0.2">
      <c r="A61" s="24" t="s">
        <v>50</v>
      </c>
      <c r="B61" s="28">
        <f>('Campus Enrollments - ALL'!B45/'Campus Enrollments - ALL'!B$47)</f>
        <v>0.1967322688451541</v>
      </c>
      <c r="C61" s="28">
        <f>('Campus Enrollments - ALL'!C45/'Campus Enrollments - ALL'!C$47)</f>
        <v>0.2887520798668885</v>
      </c>
      <c r="D61" s="24"/>
      <c r="E61" s="28">
        <f>('Campus Enrollments - ALL'!E45/'Campus Enrollments - ALL'!E$47)</f>
        <v>0.27722151601163214</v>
      </c>
      <c r="F61" s="24"/>
      <c r="G61" s="28">
        <f>('Campus Enrollments - ALL'!G45/'Campus Enrollments - ALL'!G$47)</f>
        <v>0.27738506510762689</v>
      </c>
      <c r="H61" s="24"/>
      <c r="I61" s="28">
        <f>('Campus Enrollments - ALL'!I45/'Campus Enrollments - ALL'!I$47)</f>
        <v>0.28327389753848831</v>
      </c>
      <c r="J61" s="28"/>
      <c r="K61" s="28">
        <f>('Campus Enrollments - ALL'!K45/'Campus Enrollments - ALL'!K$47)</f>
        <v>0.31187050359712232</v>
      </c>
      <c r="L61" s="28"/>
      <c r="M61" s="28">
        <f>('Campus Enrollments - ALL'!M45/'Campus Enrollments - ALL'!M$47)</f>
        <v>0.33088024922910642</v>
      </c>
      <c r="N61" s="24"/>
      <c r="O61" s="28">
        <f>('Campus Enrollments - ALL'!O45/'Campus Enrollments - ALL'!O$47)</f>
        <v>0.34529888627926358</v>
      </c>
      <c r="P61" s="24"/>
      <c r="Q61" s="28">
        <f>('Campus Enrollments - ALL'!Q45/'Campus Enrollments - ALL'!Q$47)</f>
        <v>0.34908300630091155</v>
      </c>
      <c r="R61" s="24"/>
      <c r="S61" s="28">
        <f>('Campus Enrollments - ALL'!S45/'Campus Enrollments - ALL'!S$47)</f>
        <v>0.38762304785689961</v>
      </c>
      <c r="T61" s="24"/>
      <c r="U61" s="28">
        <f>('Campus Enrollments - ALL'!U45/'Campus Enrollments - ALL'!U$47)</f>
        <v>0.38122993331686839</v>
      </c>
      <c r="V61" s="24"/>
      <c r="W61" s="28">
        <f>W45/W$47</f>
        <v>0.40125464484625883</v>
      </c>
      <c r="X61" s="24"/>
      <c r="Y61" s="28">
        <f>Y45/Y$47</f>
        <v>0.39620062749817336</v>
      </c>
      <c r="Z61" s="24"/>
      <c r="AA61" s="28">
        <f t="shared" si="35"/>
        <v>0.32595611285266457</v>
      </c>
      <c r="AB61" s="24"/>
      <c r="AC61" s="28">
        <f t="shared" si="36"/>
        <v>0.2857142857142857</v>
      </c>
      <c r="AD61" s="24"/>
      <c r="AE61" s="28">
        <f t="shared" si="37"/>
        <v>0.2826009750427792</v>
      </c>
      <c r="AF61" s="24"/>
      <c r="AG61" s="28">
        <f t="shared" si="38"/>
        <v>0.29414841451454726</v>
      </c>
      <c r="AH61" s="24"/>
      <c r="AI61" s="28">
        <f t="shared" si="39"/>
        <v>0.2962490648167041</v>
      </c>
      <c r="AJ61" s="24"/>
      <c r="AK61" s="28">
        <f t="shared" si="40"/>
        <v>0.27293789529163742</v>
      </c>
      <c r="AL61" s="24"/>
      <c r="AM61" s="28">
        <f t="shared" si="41"/>
        <v>0.28208938164361641</v>
      </c>
      <c r="AN61" s="24"/>
      <c r="AO61" s="28">
        <f t="shared" si="41"/>
        <v>0.28152907654944259</v>
      </c>
      <c r="AP61" s="24"/>
      <c r="AQ61" s="28">
        <f t="shared" si="42"/>
        <v>0.30364947552447552</v>
      </c>
      <c r="AR61" s="24"/>
      <c r="AS61" s="28">
        <f t="shared" si="42"/>
        <v>0.29958001138952162</v>
      </c>
      <c r="AT61" s="24"/>
      <c r="AU61" s="28">
        <f t="shared" si="43"/>
        <v>0.29179920998357045</v>
      </c>
      <c r="AV61" s="24"/>
      <c r="AW61" s="28">
        <f t="shared" si="43"/>
        <v>0.24649691125508513</v>
      </c>
      <c r="AX61" s="24"/>
      <c r="AY61" s="28">
        <f t="shared" ref="AY61:BA61" si="54">AY45/AY$47</f>
        <v>0.25821458122644109</v>
      </c>
      <c r="AZ61" s="24"/>
      <c r="BA61" s="28">
        <f t="shared" si="54"/>
        <v>0.25560211331754418</v>
      </c>
      <c r="BB61" s="24"/>
    </row>
    <row r="62" spans="1:54" x14ac:dyDescent="0.2">
      <c r="A62" s="47" t="s">
        <v>51</v>
      </c>
      <c r="B62" s="28"/>
      <c r="C62" s="28"/>
      <c r="D62" s="24"/>
      <c r="E62" s="28"/>
      <c r="F62" s="24"/>
      <c r="G62" s="28"/>
      <c r="H62" s="24"/>
      <c r="I62" s="28"/>
      <c r="J62" s="28"/>
      <c r="K62" s="28"/>
      <c r="L62" s="28"/>
      <c r="M62" s="28"/>
      <c r="N62" s="24"/>
      <c r="O62" s="28"/>
      <c r="P62" s="24"/>
      <c r="Q62" s="28"/>
      <c r="R62" s="24"/>
      <c r="S62" s="28"/>
      <c r="T62" s="24"/>
      <c r="U62" s="28"/>
      <c r="V62" s="24"/>
      <c r="W62" s="28"/>
      <c r="X62" s="24"/>
      <c r="Y62" s="28"/>
      <c r="Z62" s="24"/>
      <c r="AA62" s="28"/>
      <c r="AB62" s="24"/>
      <c r="AC62" s="28"/>
      <c r="AD62" s="24"/>
      <c r="AE62" s="28"/>
      <c r="AF62" s="24"/>
      <c r="AG62" s="28"/>
      <c r="AH62" s="24"/>
      <c r="AI62" s="28"/>
      <c r="AJ62" s="24"/>
      <c r="AK62" s="28"/>
      <c r="AL62" s="24"/>
      <c r="AM62" s="28">
        <f t="shared" si="41"/>
        <v>5.4139520707128436E-2</v>
      </c>
      <c r="AN62" s="24"/>
      <c r="AO62" s="28">
        <f t="shared" si="41"/>
        <v>6.8651635974222178E-2</v>
      </c>
      <c r="AP62" s="24"/>
      <c r="AQ62" s="28">
        <f t="shared" si="42"/>
        <v>8.5372960372960369E-2</v>
      </c>
      <c r="AR62" s="24"/>
      <c r="AS62" s="28">
        <f t="shared" si="42"/>
        <v>7.8445330296127561E-2</v>
      </c>
      <c r="AT62" s="24"/>
      <c r="AU62" s="28">
        <f t="shared" si="43"/>
        <v>8.75659803544587E-2</v>
      </c>
      <c r="AV62" s="24"/>
      <c r="AW62" s="28">
        <f t="shared" si="43"/>
        <v>0.11929335543167094</v>
      </c>
      <c r="AX62" s="24"/>
      <c r="AY62" s="28">
        <f t="shared" ref="AY62:BA62" si="55">AY46/AY$47</f>
        <v>0.11304587662039166</v>
      </c>
      <c r="AZ62" s="24"/>
      <c r="BA62" s="28">
        <f t="shared" si="55"/>
        <v>0.11794498087083258</v>
      </c>
      <c r="BB62" s="24"/>
    </row>
    <row r="63" spans="1:54" x14ac:dyDescent="0.2">
      <c r="A63" s="24" t="s">
        <v>52</v>
      </c>
      <c r="B63" s="28">
        <f>('Campus Enrollments - ALL'!B47/'Campus Enrollments - ALL'!B$47)</f>
        <v>1</v>
      </c>
      <c r="C63" s="28">
        <f>('Campus Enrollments - ALL'!C47/'Campus Enrollments - ALL'!C$47)</f>
        <v>1</v>
      </c>
      <c r="D63" s="24"/>
      <c r="E63" s="28">
        <f>('Campus Enrollments - ALL'!E47/'Campus Enrollments - ALL'!E$47)</f>
        <v>1</v>
      </c>
      <c r="F63" s="24"/>
      <c r="G63" s="28">
        <f>('Campus Enrollments - ALL'!G47/'Campus Enrollments - ALL'!G$47)</f>
        <v>1</v>
      </c>
      <c r="H63" s="24"/>
      <c r="I63" s="28">
        <f>('Campus Enrollments - ALL'!I47/'Campus Enrollments - ALL'!I$47)</f>
        <v>1</v>
      </c>
      <c r="J63" s="28"/>
      <c r="K63" s="28">
        <f>('Campus Enrollments - ALL'!K47/'Campus Enrollments - ALL'!K$47)</f>
        <v>1</v>
      </c>
      <c r="L63" s="28"/>
      <c r="M63" s="28">
        <f>('Campus Enrollments - ALL'!M47/'Campus Enrollments - ALL'!M$47)</f>
        <v>1</v>
      </c>
      <c r="N63" s="24"/>
      <c r="O63" s="28">
        <f>('Campus Enrollments - ALL'!O47/'Campus Enrollments - ALL'!O$47)</f>
        <v>1</v>
      </c>
      <c r="P63" s="24"/>
      <c r="Q63" s="28">
        <f>('Campus Enrollments - ALL'!Q47/'Campus Enrollments - ALL'!Q$47)</f>
        <v>1</v>
      </c>
      <c r="R63" s="24"/>
      <c r="S63" s="28">
        <f>('Campus Enrollments - ALL'!S47/'Campus Enrollments - ALL'!S$47)</f>
        <v>1</v>
      </c>
      <c r="T63" s="24"/>
      <c r="U63" s="28">
        <f>('Campus Enrollments - ALL'!U47/'Campus Enrollments - ALL'!U$47)</f>
        <v>1</v>
      </c>
      <c r="V63" s="24"/>
      <c r="W63" s="28">
        <f>W47/W$47</f>
        <v>1</v>
      </c>
      <c r="X63" s="24"/>
      <c r="Y63" s="28">
        <f>Y47/Y$47</f>
        <v>1</v>
      </c>
      <c r="Z63" s="24"/>
      <c r="AA63" s="28">
        <f>AA47/AA$47</f>
        <v>1</v>
      </c>
      <c r="AB63" s="24"/>
      <c r="AC63" s="28">
        <f>AC47/AC$47</f>
        <v>1</v>
      </c>
      <c r="AD63" s="24"/>
      <c r="AE63" s="28">
        <f>AE47/AE$47</f>
        <v>1</v>
      </c>
      <c r="AF63" s="24"/>
      <c r="AG63" s="28">
        <f>AG47/AG$47</f>
        <v>1</v>
      </c>
      <c r="AH63" s="24"/>
      <c r="AI63" s="28">
        <f>AI47/AI$47</f>
        <v>1</v>
      </c>
      <c r="AJ63" s="24"/>
      <c r="AK63" s="28">
        <f>AK47/AK$47</f>
        <v>1</v>
      </c>
      <c r="AL63" s="24"/>
      <c r="AM63" s="28">
        <f t="shared" si="41"/>
        <v>1</v>
      </c>
      <c r="AN63" s="24"/>
      <c r="AO63" s="28">
        <f t="shared" si="41"/>
        <v>1</v>
      </c>
      <c r="AP63" s="24"/>
      <c r="AQ63" s="28">
        <f t="shared" si="42"/>
        <v>1</v>
      </c>
      <c r="AR63" s="24"/>
      <c r="AS63" s="28">
        <f t="shared" si="42"/>
        <v>1</v>
      </c>
      <c r="AT63" s="24"/>
      <c r="AU63" s="28">
        <f t="shared" si="43"/>
        <v>1</v>
      </c>
      <c r="AV63" s="24"/>
      <c r="AW63" s="28">
        <f t="shared" si="43"/>
        <v>1</v>
      </c>
      <c r="AX63" s="24"/>
      <c r="AY63" s="28">
        <f t="shared" ref="AY63:BA63" si="56">AY47/AY$47</f>
        <v>1</v>
      </c>
      <c r="AZ63" s="24"/>
      <c r="BA63" s="28">
        <f t="shared" si="56"/>
        <v>1</v>
      </c>
      <c r="BB63" s="24"/>
    </row>
  </sheetData>
  <mergeCells count="1">
    <mergeCell ref="A17:Z17"/>
  </mergeCells>
  <phoneticPr fontId="0" type="noConversion"/>
  <pageMargins left="0.75" right="0.75" top="1" bottom="1" header="0.5" footer="0.5"/>
  <pageSetup scale="84" orientation="portrait" useFirstPageNumber="1" r:id="rId1"/>
  <headerFooter alignWithMargins="0">
    <oddFooter>Page &amp;P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5"/>
  <sheetViews>
    <sheetView zoomScaleNormal="100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Y15" sqref="AY15"/>
    </sheetView>
  </sheetViews>
  <sheetFormatPr defaultRowHeight="12.75" x14ac:dyDescent="0.2"/>
  <cols>
    <col min="1" max="1" width="16.140625" customWidth="1"/>
    <col min="2" max="20" width="0" hidden="1" customWidth="1"/>
  </cols>
  <sheetData>
    <row r="1" spans="1:54" x14ac:dyDescent="0.2">
      <c r="A1" s="158" t="s">
        <v>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54" x14ac:dyDescent="0.2">
      <c r="A2" s="23" t="s">
        <v>35</v>
      </c>
      <c r="B2" s="23">
        <v>1996</v>
      </c>
      <c r="C2" s="23">
        <v>1997</v>
      </c>
      <c r="D2" s="23" t="s">
        <v>37</v>
      </c>
      <c r="E2" s="23">
        <v>1998</v>
      </c>
      <c r="F2" s="23" t="s">
        <v>37</v>
      </c>
      <c r="G2" s="23">
        <v>1999</v>
      </c>
      <c r="H2" s="23" t="s">
        <v>37</v>
      </c>
      <c r="I2" s="23">
        <v>2000</v>
      </c>
      <c r="J2" s="23" t="s">
        <v>37</v>
      </c>
      <c r="K2" s="33">
        <v>2001</v>
      </c>
      <c r="L2" s="33" t="s">
        <v>37</v>
      </c>
      <c r="M2" s="24">
        <v>2002</v>
      </c>
      <c r="N2" s="24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24">
        <v>2010</v>
      </c>
      <c r="AD2" s="47" t="s">
        <v>37</v>
      </c>
      <c r="AE2" s="24">
        <v>2011</v>
      </c>
      <c r="AF2" s="24" t="s">
        <v>37</v>
      </c>
      <c r="AG2" s="24">
        <v>2012</v>
      </c>
      <c r="AH2" s="24" t="s">
        <v>37</v>
      </c>
      <c r="AI2" s="24">
        <v>2013</v>
      </c>
      <c r="AJ2" s="47" t="s">
        <v>37</v>
      </c>
      <c r="AK2" s="24">
        <v>2014</v>
      </c>
      <c r="AL2" s="47" t="s">
        <v>37</v>
      </c>
      <c r="AM2">
        <v>2015</v>
      </c>
      <c r="AN2" s="87" t="s">
        <v>37</v>
      </c>
      <c r="AO2" s="24">
        <v>2016</v>
      </c>
      <c r="AP2" s="47" t="s">
        <v>37</v>
      </c>
      <c r="AQ2" s="24">
        <v>2017</v>
      </c>
      <c r="AR2" s="47" t="s">
        <v>37</v>
      </c>
      <c r="AS2" s="24">
        <v>2018</v>
      </c>
      <c r="AT2" s="47" t="s">
        <v>37</v>
      </c>
      <c r="AU2" s="24">
        <v>2019</v>
      </c>
      <c r="AV2" s="47" t="s">
        <v>37</v>
      </c>
      <c r="AW2" s="24">
        <v>2020</v>
      </c>
      <c r="AX2" s="47" t="s">
        <v>37</v>
      </c>
      <c r="AY2" s="24">
        <v>2021</v>
      </c>
      <c r="AZ2" s="47" t="s">
        <v>37</v>
      </c>
      <c r="BA2" s="24">
        <v>2022</v>
      </c>
      <c r="BB2" s="47" t="s">
        <v>37</v>
      </c>
    </row>
    <row r="3" spans="1:54" x14ac:dyDescent="0.2">
      <c r="A3" s="24" t="s">
        <v>39</v>
      </c>
      <c r="B3" s="34">
        <f>+'Campus Enrollments - ALL'!B35/'Campus Enrollments - ALL'!B3</f>
        <v>14.17412935323383</v>
      </c>
      <c r="C3" s="34">
        <f>+'Campus Enrollments - ALL'!C35/'Campus Enrollments - ALL'!C3</f>
        <v>15.513661202185792</v>
      </c>
      <c r="D3" s="28">
        <f>C3/B3 - 1</f>
        <v>9.4505405980815915E-2</v>
      </c>
      <c r="E3" s="34">
        <f>+'Campus Enrollments - ALL'!E35/'Campus Enrollments - ALL'!E3</f>
        <v>15.235042735042734</v>
      </c>
      <c r="F3" s="28">
        <f>E3/C3 - 1</f>
        <v>-1.7959556001119981E-2</v>
      </c>
      <c r="G3" s="34">
        <f>+'Campus Enrollments - ALL'!G35/'Campus Enrollments - ALL'!G3</f>
        <v>13.125541125541126</v>
      </c>
      <c r="H3" s="28">
        <f>G3/E3 - 1</f>
        <v>-0.13846378025901163</v>
      </c>
      <c r="I3" s="24">
        <v>13.29</v>
      </c>
      <c r="J3" s="28">
        <f>I3/G3 - 1</f>
        <v>1.2529683377308531E-2</v>
      </c>
      <c r="K3" s="34">
        <f>+'Campus Enrollments - ALL'!K35/'Campus Enrollments - ALL'!K3</f>
        <v>14.634146341463415</v>
      </c>
      <c r="L3" s="28">
        <f>K3/I3 - 1</f>
        <v>0.10113967956835346</v>
      </c>
      <c r="M3" s="34">
        <f>+'Campus Enrollments - ALL'!M35/'Campus Enrollments - ALL'!M3</f>
        <v>14.425742574257425</v>
      </c>
      <c r="N3" s="28">
        <f>M3/K3 - 1</f>
        <v>-1.4240924092409291E-2</v>
      </c>
      <c r="O3" s="34">
        <f>+'Campus Enrollments - ALL'!O35/'Campus Enrollments - ALL'!O3</f>
        <v>13.240196078431373</v>
      </c>
      <c r="P3" s="28">
        <f>O3/M3 - 1</f>
        <v>-8.2182701495148502E-2</v>
      </c>
      <c r="Q3" s="34">
        <f>+'Campus Enrollments - ALL'!Q35/'Campus Enrollments - ALL'!Q3</f>
        <v>15.262910798122066</v>
      </c>
      <c r="R3" s="28">
        <f>Q3/O3 - 1</f>
        <v>0.15277075261640194</v>
      </c>
      <c r="S3" s="24">
        <v>14.42</v>
      </c>
      <c r="T3" s="28">
        <f>S3/Q3 - 1</f>
        <v>-5.5226084281759458E-2</v>
      </c>
      <c r="U3" s="34">
        <f>+'Campus Enrollments - ALL'!U35/'Campus Enrollments - ALL'!U3</f>
        <v>14.594405594405595</v>
      </c>
      <c r="V3" s="28">
        <f>U3/S3 - 1</f>
        <v>1.2094701415089837E-2</v>
      </c>
      <c r="W3" s="34">
        <f>+'Campus Enrollments - ALL'!W35/'Campus Enrollments - ALL'!W3</f>
        <v>14.36094674556213</v>
      </c>
      <c r="X3" s="28">
        <f>W3/U3 - 1</f>
        <v>-1.5996461612178048E-2</v>
      </c>
      <c r="Y3" s="34">
        <f>+'Campus Enrollments - ALL'!Y35/'Campus Enrollments - ALL'!Y3</f>
        <v>15.026737967914439</v>
      </c>
      <c r="Z3" s="28">
        <f>Y3/W3 - 1</f>
        <v>4.6361234683782504E-2</v>
      </c>
      <c r="AA3" s="24">
        <v>14.64</v>
      </c>
      <c r="AB3" s="28">
        <f t="shared" ref="AB3:AR10" si="0">AA3/Y3 - 1</f>
        <v>-2.5736654804270453E-2</v>
      </c>
      <c r="AC3" s="24">
        <v>14.2</v>
      </c>
      <c r="AD3" s="28">
        <f t="shared" si="0"/>
        <v>-3.0054644808743203E-2</v>
      </c>
      <c r="AE3" s="34">
        <f>+'Campus Enrollments - ALL'!AE35/'Campus Enrollments - ALL'!AE3</f>
        <v>14.091836734693878</v>
      </c>
      <c r="AF3" s="28">
        <f t="shared" si="0"/>
        <v>-7.6171313595859713E-3</v>
      </c>
      <c r="AG3" s="34">
        <f>+'Campus Enrollments - ALL'!AG35/'Campus Enrollments - ALL'!AG3</f>
        <v>14.107954545454545</v>
      </c>
      <c r="AH3" s="28">
        <f t="shared" si="0"/>
        <v>1.1437693371074698E-3</v>
      </c>
      <c r="AI3" s="34">
        <f>+'Campus Enrollments - ALL'!AI35/'Campus Enrollments - ALL'!AI3</f>
        <v>12.630303030303031</v>
      </c>
      <c r="AJ3" s="28">
        <f t="shared" si="0"/>
        <v>-0.10473889112632562</v>
      </c>
      <c r="AK3" s="34">
        <f>+'Campus Enrollments - ALL'!AK35/'Campus Enrollments - ALL'!AK3</f>
        <v>11.848484848484848</v>
      </c>
      <c r="AL3" s="28">
        <f t="shared" si="0"/>
        <v>-6.1900191938579763E-2</v>
      </c>
      <c r="AM3" s="34">
        <f>+'Campus Enrollments - ALL'!AM35/'Campus Enrollments - ALL'!AM3</f>
        <v>10.6875</v>
      </c>
      <c r="AN3" s="95">
        <f t="shared" si="0"/>
        <v>-9.798593350383622E-2</v>
      </c>
      <c r="AO3" s="24">
        <v>9.9</v>
      </c>
      <c r="AP3" s="95">
        <f t="shared" si="0"/>
        <v>-7.3684210526315796E-2</v>
      </c>
      <c r="AQ3" s="34">
        <f>+'Campus Enrollments - ALL'!AQ35/'Campus Enrollments - ALL'!AQ3</f>
        <v>9.5576036866359448</v>
      </c>
      <c r="AR3" s="28">
        <f t="shared" si="0"/>
        <v>-3.4585486198389415E-2</v>
      </c>
      <c r="AS3" s="34">
        <f>+'Campus Enrollments - ALL'!AS35/'Campus Enrollments - ALL'!AS3</f>
        <v>9.5021097046413505</v>
      </c>
      <c r="AT3" s="28">
        <f>AS3/AQ3 - 1</f>
        <v>-5.8062652327999231E-3</v>
      </c>
      <c r="AU3" s="34">
        <f>+'Campus Enrollments - ALL'!AU35/'Campus Enrollments - ALL'!AU3</f>
        <v>9.2687747035573125</v>
      </c>
      <c r="AV3" s="28">
        <f>AU3/AS3 - 1</f>
        <v>-2.4556125780158533E-2</v>
      </c>
      <c r="AW3" s="34">
        <f>+'Campus Enrollments - ALL'!AW35/'Campus Enrollments - ALL'!AW3</f>
        <v>9.6923076923076916</v>
      </c>
      <c r="AX3" s="28">
        <f>AW3/AU3 - 1</f>
        <v>4.5694603903559061E-2</v>
      </c>
      <c r="AY3" s="34">
        <f>+'Campus Enrollments - ALL'!AY35/'Campus Enrollments - ALL'!AY3</f>
        <v>10.264880952380953</v>
      </c>
      <c r="AZ3" s="28">
        <f>AY3/AW3 - 1</f>
        <v>5.9075018896447506E-2</v>
      </c>
      <c r="BA3" s="34">
        <f>+'Campus Enrollments - ALL'!BA35/'Campus Enrollments - ALL'!BA3</f>
        <v>10.829113924050633</v>
      </c>
      <c r="BB3" s="28">
        <f>BA3/AY3 - 1</f>
        <v>5.4967317622792944E-2</v>
      </c>
    </row>
    <row r="4" spans="1:54" x14ac:dyDescent="0.2">
      <c r="A4" s="24" t="s">
        <v>40</v>
      </c>
      <c r="B4" s="34">
        <f>+'Campus Enrollments - ALL'!B36/'Campus Enrollments - ALL'!B4</f>
        <v>4.407265774378585</v>
      </c>
      <c r="C4" s="34">
        <f>+'Campus Enrollments - ALL'!C36/'Campus Enrollments - ALL'!C4</f>
        <v>3.6119205298013246</v>
      </c>
      <c r="D4" s="28">
        <f>C4/B4 - 1</f>
        <v>-0.1804622832598296</v>
      </c>
      <c r="E4" s="34">
        <f>+'Campus Enrollments - ALL'!E36/'Campus Enrollments - ALL'!E4</f>
        <v>3.7303625377643503</v>
      </c>
      <c r="F4" s="28">
        <f>E4/C4 - 1</f>
        <v>3.279197506860454E-2</v>
      </c>
      <c r="G4" s="34">
        <f>+'Campus Enrollments - ALL'!G36/'Campus Enrollments - ALL'!G4</f>
        <v>3.520365168539326</v>
      </c>
      <c r="H4" s="28">
        <f>G4/E4 - 1</f>
        <v>-5.6294091284456838E-2</v>
      </c>
      <c r="I4" s="24">
        <v>2.96</v>
      </c>
      <c r="J4" s="28">
        <f>I4/G4 - 1</f>
        <v>-0.15917813684420512</v>
      </c>
      <c r="K4" s="34">
        <f>+'Campus Enrollments - ALL'!K36/'Campus Enrollments - ALL'!K4</f>
        <v>3.492957746478873</v>
      </c>
      <c r="L4" s="28">
        <f>K4/I4 - 1</f>
        <v>0.180053292729349</v>
      </c>
      <c r="M4" s="34">
        <f>+'Campus Enrollments - ALL'!M36/'Campus Enrollments - ALL'!M4</f>
        <v>3.8435980551053484</v>
      </c>
      <c r="N4" s="28">
        <f>M4/K4 - 1</f>
        <v>0.10038492706645052</v>
      </c>
      <c r="O4" s="34">
        <f>+'Campus Enrollments - ALL'!O36/'Campus Enrollments - ALL'!O4</f>
        <v>5.0071633237822351</v>
      </c>
      <c r="P4" s="28">
        <f>O4/M4 - 1</f>
        <v>0.30272813441857016</v>
      </c>
      <c r="Q4" s="34">
        <f>+'Campus Enrollments - ALL'!Q36/'Campus Enrollments - ALL'!Q4</f>
        <v>4.1974522292993628</v>
      </c>
      <c r="R4" s="28">
        <f>Q4/O4 - 1</f>
        <v>-0.16171054190244483</v>
      </c>
      <c r="S4" s="24">
        <v>4.1500000000000004</v>
      </c>
      <c r="T4" s="28">
        <f>S4/Q4 - 1</f>
        <v>-1.130500758725328E-2</v>
      </c>
      <c r="U4" s="34">
        <f>+'Campus Enrollments - ALL'!U36/'Campus Enrollments - ALL'!U4</f>
        <v>3.9587332053742803</v>
      </c>
      <c r="V4" s="28">
        <f>U4/S4 - 1</f>
        <v>-4.608838424716144E-2</v>
      </c>
      <c r="W4" s="34">
        <f>+'Campus Enrollments - ALL'!W36/'Campus Enrollments - ALL'!W4</f>
        <v>3.7656514382402708</v>
      </c>
      <c r="X4" s="28">
        <f>W4/U4 - 1</f>
        <v>-4.8773624570578877E-2</v>
      </c>
      <c r="Y4" s="34">
        <f>+'Campus Enrollments - ALL'!Y36/'Campus Enrollments - ALL'!Y4</f>
        <v>4.1476415094339627</v>
      </c>
      <c r="Z4" s="28">
        <f>Y4/W4 - 1</f>
        <v>0.10144063449807761</v>
      </c>
      <c r="AA4" s="24">
        <v>4.1399999999999997</v>
      </c>
      <c r="AB4" s="28">
        <f t="shared" si="0"/>
        <v>-1.8423746161720933E-3</v>
      </c>
      <c r="AC4" s="24">
        <v>4.0999999999999996</v>
      </c>
      <c r="AD4" s="28">
        <f t="shared" si="0"/>
        <v>-9.6618357487923134E-3</v>
      </c>
      <c r="AE4" s="34">
        <f>+'Campus Enrollments - ALL'!AE36/'Campus Enrollments - ALL'!AE4</f>
        <v>3.7460474308300395</v>
      </c>
      <c r="AF4" s="28">
        <f t="shared" si="0"/>
        <v>-8.6329894919502492E-2</v>
      </c>
      <c r="AG4" s="34">
        <f>+'Campus Enrollments - ALL'!AG36/'Campus Enrollments - ALL'!AG4</f>
        <v>4.2387387387387383</v>
      </c>
      <c r="AH4" s="28">
        <f t="shared" si="0"/>
        <v>0.13152297641878219</v>
      </c>
      <c r="AI4" s="34">
        <f>+'Campus Enrollments - ALL'!AI36/'Campus Enrollments - ALL'!AI4</f>
        <v>4.2136363636363638</v>
      </c>
      <c r="AJ4" s="28">
        <f t="shared" si="0"/>
        <v>-5.9221331272338862E-3</v>
      </c>
      <c r="AK4" s="34">
        <f>+'Campus Enrollments - ALL'!AK36/'Campus Enrollments - ALL'!AK4</f>
        <v>3.9838709677419355</v>
      </c>
      <c r="AL4" s="28">
        <f t="shared" si="0"/>
        <v>-5.4529004419389682E-2</v>
      </c>
      <c r="AM4" s="34">
        <f>+'Campus Enrollments - ALL'!AM36/'Campus Enrollments - ALL'!AM4</f>
        <v>4.3146997929606625</v>
      </c>
      <c r="AN4" s="95">
        <f t="shared" si="0"/>
        <v>8.3042053293769458E-2</v>
      </c>
      <c r="AO4" s="24">
        <v>4.3</v>
      </c>
      <c r="AP4" s="95">
        <f t="shared" si="0"/>
        <v>-3.4069097888675959E-3</v>
      </c>
      <c r="AQ4" s="34">
        <f>+'Campus Enrollments - ALL'!AQ36/'Campus Enrollments - ALL'!AQ4</f>
        <v>4.5915221579961463</v>
      </c>
      <c r="AR4" s="28">
        <f t="shared" si="0"/>
        <v>6.7795850696778182E-2</v>
      </c>
      <c r="AS4" s="34">
        <f>+'Campus Enrollments - ALL'!AS36/'Campus Enrollments - ALL'!AS4</f>
        <v>4.7622377622377625</v>
      </c>
      <c r="AT4" s="28">
        <f>AS4/AQ4 - 1</f>
        <v>3.7180612086193277E-2</v>
      </c>
      <c r="AU4" s="34">
        <f>+'Campus Enrollments - ALL'!AU36/'Campus Enrollments - ALL'!AU4</f>
        <v>4.9812925170068025</v>
      </c>
      <c r="AV4" s="28">
        <f>AU4/AS4 - 1</f>
        <v>4.5998281838432797E-2</v>
      </c>
      <c r="AW4" s="34">
        <f>+'Campus Enrollments - ALL'!AW36/'Campus Enrollments - ALL'!AW4</f>
        <v>4.7318952234206471</v>
      </c>
      <c r="AX4" s="28">
        <f>AW4/AU4 - 1</f>
        <v>-5.0066783417090921E-2</v>
      </c>
      <c r="AY4" s="34">
        <f>+'Campus Enrollments - ALL'!AY36/'Campus Enrollments - ALL'!AY4</f>
        <v>4.7861715749039693</v>
      </c>
      <c r="AZ4" s="28">
        <f t="shared" ref="AZ4:AZ14" si="1">AY4/AW4 - 1</f>
        <v>1.1470319802239004E-2</v>
      </c>
      <c r="BA4" s="34">
        <f>+'Campus Enrollments - ALL'!BA36/'Campus Enrollments - ALL'!BA4</f>
        <v>4.979139504563233</v>
      </c>
      <c r="BB4" s="28">
        <f t="shared" ref="BB4" si="2">BA4/AY4 - 1</f>
        <v>4.0317804457968176E-2</v>
      </c>
    </row>
    <row r="5" spans="1:54" x14ac:dyDescent="0.2">
      <c r="A5" s="24" t="s">
        <v>41</v>
      </c>
      <c r="B5" s="182" t="s">
        <v>42</v>
      </c>
      <c r="C5" s="34"/>
      <c r="D5" s="28"/>
      <c r="E5" s="34"/>
      <c r="F5" s="28"/>
      <c r="G5" s="34"/>
      <c r="H5" s="28"/>
      <c r="I5" s="24"/>
      <c r="J5" s="28"/>
      <c r="K5" s="34"/>
      <c r="L5" s="28"/>
      <c r="M5" s="34"/>
      <c r="N5" s="28"/>
      <c r="O5" s="34"/>
      <c r="P5" s="28"/>
      <c r="Q5" s="34"/>
      <c r="R5" s="28"/>
      <c r="S5" s="24"/>
      <c r="T5" s="28"/>
      <c r="U5" s="34"/>
      <c r="V5" s="28"/>
      <c r="W5" s="34"/>
      <c r="X5" s="28"/>
      <c r="Y5" s="34">
        <f>+'Campus Enrollments - ALL'!Y37/'Campus Enrollments - ALL'!Y5</f>
        <v>11.52</v>
      </c>
      <c r="Z5" s="28"/>
      <c r="AA5" s="24">
        <v>10.82</v>
      </c>
      <c r="AB5" s="28">
        <f t="shared" si="0"/>
        <v>-6.076388888888884E-2</v>
      </c>
      <c r="AC5" s="24">
        <v>10.36</v>
      </c>
      <c r="AD5" s="28">
        <f t="shared" si="0"/>
        <v>-4.2513863216266268E-2</v>
      </c>
      <c r="AE5" s="34">
        <f>+'Campus Enrollments - ALL'!AE37/'Campus Enrollments - ALL'!AE5</f>
        <v>9.7070707070707076</v>
      </c>
      <c r="AF5" s="28">
        <f t="shared" si="0"/>
        <v>-6.3024063024062937E-2</v>
      </c>
      <c r="AG5" s="34">
        <f>+'Campus Enrollments - ALL'!AG37/'Campus Enrollments - ALL'!AG5</f>
        <v>8.6909090909090914</v>
      </c>
      <c r="AH5" s="28">
        <f t="shared" si="0"/>
        <v>-0.10468262226847036</v>
      </c>
      <c r="AI5" s="34">
        <f>+'Campus Enrollments - ALL'!AI37/'Campus Enrollments - ALL'!AI5</f>
        <v>9.0172413793103452</v>
      </c>
      <c r="AJ5" s="28">
        <f t="shared" si="0"/>
        <v>3.7548694272110827E-2</v>
      </c>
      <c r="AK5" s="34">
        <v>0</v>
      </c>
      <c r="AL5" s="28">
        <v>0</v>
      </c>
      <c r="AM5" s="34">
        <v>0</v>
      </c>
      <c r="AN5" s="95">
        <v>0</v>
      </c>
      <c r="AO5" s="34">
        <v>0</v>
      </c>
      <c r="AP5" s="95">
        <v>0</v>
      </c>
      <c r="AQ5" s="34">
        <v>0</v>
      </c>
      <c r="AR5" s="28">
        <v>0</v>
      </c>
      <c r="AS5" s="34">
        <v>0</v>
      </c>
      <c r="AT5" s="28">
        <v>0</v>
      </c>
      <c r="AU5" s="34">
        <v>0</v>
      </c>
      <c r="AV5" s="28">
        <v>0</v>
      </c>
      <c r="AW5" s="34">
        <v>0</v>
      </c>
      <c r="AX5" s="28">
        <v>0</v>
      </c>
      <c r="AY5" s="34">
        <v>0</v>
      </c>
      <c r="AZ5" s="28">
        <v>0</v>
      </c>
      <c r="BA5" s="34">
        <v>0</v>
      </c>
      <c r="BB5" s="28">
        <v>0</v>
      </c>
    </row>
    <row r="6" spans="1:54" x14ac:dyDescent="0.2">
      <c r="A6" s="24" t="s">
        <v>43</v>
      </c>
      <c r="B6" s="34">
        <f>+'Campus Enrollments - ALL'!B38/'Campus Enrollments - ALL'!B6</f>
        <v>14.862533692722373</v>
      </c>
      <c r="C6" s="34">
        <f>+'Campus Enrollments - ALL'!C38/'Campus Enrollments - ALL'!C6</f>
        <v>15.031645569620252</v>
      </c>
      <c r="D6" s="28">
        <f>C6/B6 - 1</f>
        <v>1.1378401583081788E-2</v>
      </c>
      <c r="E6" s="34">
        <f>+'Campus Enrollments - ALL'!E38/'Campus Enrollments - ALL'!E6</f>
        <v>15.113207547169811</v>
      </c>
      <c r="F6" s="28">
        <f>E6/C6 - 1</f>
        <v>5.4260178748759547E-3</v>
      </c>
      <c r="G6" s="34">
        <f>+'Campus Enrollments - ALL'!G38/'Campus Enrollments - ALL'!G6</f>
        <v>10.918918918918919</v>
      </c>
      <c r="H6" s="28">
        <f>G6/E6 - 1</f>
        <v>-0.27752471572696291</v>
      </c>
      <c r="I6" s="24">
        <v>13.12</v>
      </c>
      <c r="J6" s="28">
        <f>I6/G6 - 1</f>
        <v>0.20158415841584154</v>
      </c>
      <c r="K6" s="34">
        <f>+'Campus Enrollments - ALL'!K38/'Campus Enrollments - ALL'!K6</f>
        <v>12.128140703517587</v>
      </c>
      <c r="L6" s="28">
        <f>K6/I6 - 1</f>
        <v>-7.559903174408622E-2</v>
      </c>
      <c r="M6" s="34">
        <f>+'Campus Enrollments - ALL'!M38/'Campus Enrollments - ALL'!M6</f>
        <v>12.473544973544973</v>
      </c>
      <c r="N6" s="28">
        <f>M6/K6 - 1</f>
        <v>2.8479573124279955E-2</v>
      </c>
      <c r="O6" s="34">
        <f>+'Campus Enrollments - ALL'!O38/'Campus Enrollments - ALL'!O6</f>
        <v>11.596858638743456</v>
      </c>
      <c r="P6" s="28">
        <f>O6/M6 - 1</f>
        <v>-7.0283655260863998E-2</v>
      </c>
      <c r="Q6" s="34">
        <f>+'Campus Enrollments - ALL'!Q38/'Campus Enrollments - ALL'!Q6</f>
        <v>12.436578171091446</v>
      </c>
      <c r="R6" s="28">
        <f>Q6/O6 - 1</f>
        <v>7.2409223782603283E-2</v>
      </c>
      <c r="S6" s="24">
        <v>12.35</v>
      </c>
      <c r="T6" s="28">
        <f>S6/Q6 - 1</f>
        <v>-6.9615749525617776E-3</v>
      </c>
      <c r="U6" s="34">
        <f>+'Campus Enrollments - ALL'!U38/'Campus Enrollments - ALL'!U6</f>
        <v>12.495495495495495</v>
      </c>
      <c r="V6" s="28">
        <f>U6/S6 - 1</f>
        <v>1.1781011781011763E-2</v>
      </c>
      <c r="W6" s="34">
        <f>+'Campus Enrollments - ALL'!W38/'Campus Enrollments - ALL'!W6</f>
        <v>12.749262536873156</v>
      </c>
      <c r="X6" s="28">
        <f>W6/U6 - 1</f>
        <v>2.0308681754088065E-2</v>
      </c>
      <c r="Y6" s="34">
        <f>+'Campus Enrollments - ALL'!Y38/'Campus Enrollments - ALL'!Y6</f>
        <v>11.755852842809364</v>
      </c>
      <c r="Z6" s="28">
        <f>Y6/W6 - 1</f>
        <v>-7.7918992662569408E-2</v>
      </c>
      <c r="AA6" s="24">
        <v>12.07</v>
      </c>
      <c r="AB6" s="28">
        <f t="shared" si="0"/>
        <v>2.6722617354196343E-2</v>
      </c>
      <c r="AC6" s="24">
        <v>11.2</v>
      </c>
      <c r="AD6" s="28">
        <f t="shared" si="0"/>
        <v>-7.2079536039768133E-2</v>
      </c>
      <c r="AE6" s="34">
        <f>+'Campus Enrollments - ALL'!AE38/'Campus Enrollments - ALL'!AE6</f>
        <v>10.176943699731904</v>
      </c>
      <c r="AF6" s="28">
        <f t="shared" si="0"/>
        <v>-9.1344312523937043E-2</v>
      </c>
      <c r="AG6" s="34">
        <f>+'Campus Enrollments - ALL'!AG38/'Campus Enrollments - ALL'!AG6</f>
        <v>10.319783197831978</v>
      </c>
      <c r="AH6" s="28">
        <f t="shared" si="0"/>
        <v>1.4035598733226351E-2</v>
      </c>
      <c r="AI6" s="34">
        <f>+'Campus Enrollments - ALL'!AI38/'Campus Enrollments - ALL'!AI6</f>
        <v>10.875690607734807</v>
      </c>
      <c r="AJ6" s="28">
        <f t="shared" si="0"/>
        <v>5.386812874321012E-2</v>
      </c>
      <c r="AK6" s="34">
        <f>+'Campus Enrollments - ALL'!AK38/'Campus Enrollments - ALL'!AK6</f>
        <v>10.065749235474007</v>
      </c>
      <c r="AL6" s="28">
        <f t="shared" si="0"/>
        <v>-7.4472638241912525E-2</v>
      </c>
      <c r="AM6" s="34">
        <f>+'Campus Enrollments - ALL'!AM38/'Campus Enrollments - ALL'!AM6</f>
        <v>10.098726114649681</v>
      </c>
      <c r="AN6" s="95">
        <f t="shared" si="0"/>
        <v>3.2761474982365701E-3</v>
      </c>
      <c r="AO6" s="24">
        <v>9.4</v>
      </c>
      <c r="AP6" s="95">
        <f t="shared" si="0"/>
        <v>-6.9189530116682385E-2</v>
      </c>
      <c r="AQ6" s="34">
        <f>+'Campus Enrollments - ALL'!AQ38/'Campus Enrollments - ALL'!AQ6</f>
        <v>9.8311688311688314</v>
      </c>
      <c r="AR6" s="28">
        <f t="shared" si="0"/>
        <v>4.586902459242892E-2</v>
      </c>
      <c r="AS6" s="34">
        <f>+'Campus Enrollments - ALL'!AS38/'Campus Enrollments - ALL'!AS6</f>
        <v>8.3561643835616444</v>
      </c>
      <c r="AT6" s="28">
        <f>AS6/AQ6 - 1</f>
        <v>-0.15003347749769269</v>
      </c>
      <c r="AU6" s="34">
        <f>+'Campus Enrollments - ALL'!AU38/'Campus Enrollments - ALL'!AU6</f>
        <v>8.524096385542169</v>
      </c>
      <c r="AV6" s="28">
        <f>AU6/AS6 - 1</f>
        <v>2.0096780564882399E-2</v>
      </c>
      <c r="AW6" s="34">
        <f>+'Campus Enrollments - ALL'!AW38/'Campus Enrollments - ALL'!AW6</f>
        <v>8.0964285714285715</v>
      </c>
      <c r="AX6" s="28">
        <f>AW6/AU6 - 1</f>
        <v>-5.0171630489651675E-2</v>
      </c>
      <c r="AY6" s="34">
        <f>+'Campus Enrollments - ALL'!AY38/'Campus Enrollments - ALL'!AY6</f>
        <v>7.975903614457831</v>
      </c>
      <c r="AZ6" s="28">
        <f t="shared" si="1"/>
        <v>-1.4886187892283798E-2</v>
      </c>
      <c r="BA6" s="34">
        <f>+'Campus Enrollments - ALL'!BA38/'Campus Enrollments - ALL'!BA6</f>
        <v>7.2310606060606064</v>
      </c>
      <c r="BB6" s="28">
        <f t="shared" ref="BB6:BB10" si="3">BA6/AY6 - 1</f>
        <v>-9.3386661173670116E-2</v>
      </c>
    </row>
    <row r="7" spans="1:54" x14ac:dyDescent="0.2">
      <c r="A7" s="24" t="s">
        <v>44</v>
      </c>
      <c r="B7" s="34">
        <f>+'Campus Enrollments - ALL'!B39/'Campus Enrollments - ALL'!B7</f>
        <v>10.508097165991902</v>
      </c>
      <c r="C7" s="34">
        <f>+'Campus Enrollments - ALL'!C39/'Campus Enrollments - ALL'!C7</f>
        <v>9.0231065468549421</v>
      </c>
      <c r="D7" s="28">
        <f>C7/B7 - 1</f>
        <v>-0.14131869887375426</v>
      </c>
      <c r="E7" s="34">
        <f>+'Campus Enrollments - ALL'!E39/'Campus Enrollments - ALL'!E7</f>
        <v>9.0876944837340883</v>
      </c>
      <c r="F7" s="28">
        <f>E7/C7 - 1</f>
        <v>7.1580598703735454E-3</v>
      </c>
      <c r="G7" s="34">
        <f>+'Campus Enrollments - ALL'!G39/'Campus Enrollments - ALL'!G7</f>
        <v>9.4406657018813309</v>
      </c>
      <c r="H7" s="28">
        <f>G7/E7 - 1</f>
        <v>3.8840568284840504E-2</v>
      </c>
      <c r="I7" s="24">
        <v>8.7200000000000006</v>
      </c>
      <c r="J7" s="28">
        <f>I7/G7 - 1</f>
        <v>-7.633632252625111E-2</v>
      </c>
      <c r="K7" s="34">
        <f>+'Campus Enrollments - ALL'!K39/'Campus Enrollments - ALL'!K7</f>
        <v>9.4541213063763614</v>
      </c>
      <c r="L7" s="28">
        <f>K7/I7 - 1</f>
        <v>8.4188223208298218E-2</v>
      </c>
      <c r="M7" s="34">
        <f>+'Campus Enrollments - ALL'!M39/'Campus Enrollments - ALL'!M7</f>
        <v>9.0967741935483879</v>
      </c>
      <c r="N7" s="28">
        <f>M7/K7 - 1</f>
        <v>-3.7798024929821872E-2</v>
      </c>
      <c r="O7" s="34">
        <f>+'Campus Enrollments - ALL'!O39/'Campus Enrollments - ALL'!O7</f>
        <v>9.6108949416342409</v>
      </c>
      <c r="P7" s="28">
        <f>O7/M7 - 1</f>
        <v>5.6516819825040532E-2</v>
      </c>
      <c r="Q7" s="34">
        <f>+'Campus Enrollments - ALL'!Q39/'Campus Enrollments - ALL'!Q7</f>
        <v>11.699561403508772</v>
      </c>
      <c r="R7" s="28">
        <f>Q7/O7 - 1</f>
        <v>0.21732278570921237</v>
      </c>
      <c r="S7" s="24">
        <v>11.09</v>
      </c>
      <c r="T7" s="28">
        <f>S7/Q7 - 1</f>
        <v>-5.2101218369259628E-2</v>
      </c>
      <c r="U7" s="34">
        <f>+'Campus Enrollments - ALL'!U39/'Campus Enrollments - ALL'!U7</f>
        <v>10.504524886877828</v>
      </c>
      <c r="V7" s="28">
        <f>U7/S7 - 1</f>
        <v>-5.2793067008311212E-2</v>
      </c>
      <c r="W7" s="34">
        <f>+'Campus Enrollments - ALL'!W39/'Campus Enrollments - ALL'!W7</f>
        <v>11.607142857142858</v>
      </c>
      <c r="X7" s="28">
        <f>W7/U7 - 1</f>
        <v>0.10496600104612175</v>
      </c>
      <c r="Y7" s="34">
        <f>+'Campus Enrollments - ALL'!Y39/'Campus Enrollments - ALL'!Y7</f>
        <v>10.924202127659575</v>
      </c>
      <c r="Z7" s="28">
        <f>Y7/W7 - 1</f>
        <v>-5.8837970540098206E-2</v>
      </c>
      <c r="AA7" s="24">
        <v>10.78</v>
      </c>
      <c r="AB7" s="28">
        <f t="shared" si="0"/>
        <v>-1.320024345709081E-2</v>
      </c>
      <c r="AC7" s="24">
        <v>9.5</v>
      </c>
      <c r="AD7" s="28">
        <f t="shared" si="0"/>
        <v>-0.11873840445269013</v>
      </c>
      <c r="AE7" s="34">
        <f>+'Campus Enrollments - ALL'!AE39/'Campus Enrollments - ALL'!AE7</f>
        <v>10.03027139874739</v>
      </c>
      <c r="AF7" s="28">
        <f t="shared" si="0"/>
        <v>5.5818041973409338E-2</v>
      </c>
      <c r="AG7" s="34">
        <f>+'Campus Enrollments - ALL'!AG39/'Campus Enrollments - ALL'!AG7</f>
        <v>8.145914396887159</v>
      </c>
      <c r="AH7" s="28">
        <f t="shared" si="0"/>
        <v>-0.18786700049766902</v>
      </c>
      <c r="AI7" s="34">
        <f>+'Campus Enrollments - ALL'!AI39/'Campus Enrollments - ALL'!AI7</f>
        <v>9.5630630630630638</v>
      </c>
      <c r="AJ7" s="28">
        <f t="shared" si="0"/>
        <v>0.17397048349997979</v>
      </c>
      <c r="AK7" s="34">
        <f>+'Campus Enrollments - ALL'!AK39/'Campus Enrollments - ALL'!AK7</f>
        <v>9.4469565217391303</v>
      </c>
      <c r="AL7" s="28">
        <f t="shared" si="0"/>
        <v>-1.2141145630670369E-2</v>
      </c>
      <c r="AM7" s="34">
        <f>+'Campus Enrollments - ALL'!AM39/'Campus Enrollments - ALL'!AM7</f>
        <v>10.115869017632242</v>
      </c>
      <c r="AN7" s="95">
        <f t="shared" si="0"/>
        <v>7.0807195349510188E-2</v>
      </c>
      <c r="AO7" s="24">
        <v>9.6999999999999993</v>
      </c>
      <c r="AP7" s="95">
        <f t="shared" si="0"/>
        <v>-4.1110557768924472E-2</v>
      </c>
      <c r="AQ7" s="34">
        <f>+'Campus Enrollments - ALL'!AQ39/'Campus Enrollments - ALL'!AQ7</f>
        <v>10.988888888888889</v>
      </c>
      <c r="AR7" s="28">
        <f t="shared" si="0"/>
        <v>0.13287514318442173</v>
      </c>
      <c r="AS7" s="34">
        <f>+'Campus Enrollments - ALL'!AS39/'Campus Enrollments - ALL'!AS7</f>
        <v>11.180515759312321</v>
      </c>
      <c r="AT7" s="28">
        <f>AS7/AQ7 - 1</f>
        <v>1.7438238966743125E-2</v>
      </c>
      <c r="AU7" s="34">
        <f>+'Campus Enrollments - ALL'!AU39/'Campus Enrollments - ALL'!AU7</f>
        <v>10.902777777777779</v>
      </c>
      <c r="AV7" s="28">
        <f>AU7/AS7 - 1</f>
        <v>-2.4841249501679985E-2</v>
      </c>
      <c r="AW7" s="34">
        <f>+'Campus Enrollments - ALL'!AW39/'Campus Enrollments - ALL'!AW7</f>
        <v>10.696236559139784</v>
      </c>
      <c r="AX7" s="28">
        <f>AW7/AU7 - 1</f>
        <v>-1.8943907951510353E-2</v>
      </c>
      <c r="AY7" s="34">
        <f>+'Campus Enrollments - ALL'!AY39/'Campus Enrollments - ALL'!AY7</f>
        <v>11.707894736842105</v>
      </c>
      <c r="AZ7" s="28">
        <f t="shared" si="1"/>
        <v>9.4580759513763102E-2</v>
      </c>
      <c r="BA7" s="34">
        <f>+'Campus Enrollments - ALL'!BA39/'Campus Enrollments - ALL'!BA7</f>
        <v>11.236666666666666</v>
      </c>
      <c r="BB7" s="28">
        <f t="shared" si="3"/>
        <v>-4.0248745036337796E-2</v>
      </c>
    </row>
    <row r="8" spans="1:54" x14ac:dyDescent="0.2">
      <c r="A8" s="24" t="s">
        <v>45</v>
      </c>
      <c r="B8" s="182" t="s">
        <v>42</v>
      </c>
      <c r="C8" s="34"/>
      <c r="D8" s="28"/>
      <c r="E8" s="34"/>
      <c r="F8" s="28"/>
      <c r="G8" s="34"/>
      <c r="H8" s="28"/>
      <c r="I8" s="24"/>
      <c r="J8" s="28"/>
      <c r="K8" s="34"/>
      <c r="L8" s="28"/>
      <c r="M8" s="34"/>
      <c r="N8" s="28"/>
      <c r="O8" s="34"/>
      <c r="P8" s="28"/>
      <c r="Q8" s="34"/>
      <c r="R8" s="28"/>
      <c r="S8" s="24"/>
      <c r="T8" s="28"/>
      <c r="U8" s="34"/>
      <c r="V8" s="28"/>
      <c r="W8" s="34"/>
      <c r="X8" s="28"/>
      <c r="Y8" s="34">
        <f>+'Campus Enrollments - ALL'!Y40/'Campus Enrollments - ALL'!Y8</f>
        <v>11.515625</v>
      </c>
      <c r="Z8" s="28"/>
      <c r="AA8" s="24">
        <v>12.29</v>
      </c>
      <c r="AB8" s="28">
        <f t="shared" si="0"/>
        <v>6.7245590230664787E-2</v>
      </c>
      <c r="AC8" s="24">
        <v>12.83</v>
      </c>
      <c r="AD8" s="28">
        <f t="shared" si="0"/>
        <v>4.3938161106590767E-2</v>
      </c>
      <c r="AE8" s="34">
        <f>+'Campus Enrollments - ALL'!AE40/'Campus Enrollments - ALL'!AE8</f>
        <v>12.523076923076923</v>
      </c>
      <c r="AF8" s="28">
        <f t="shared" si="0"/>
        <v>-2.3922297499850087E-2</v>
      </c>
      <c r="AG8" s="34">
        <f>+'Campus Enrollments - ALL'!AG40/'Campus Enrollments - ALL'!AG8</f>
        <v>11.8671875</v>
      </c>
      <c r="AH8" s="28">
        <f t="shared" si="0"/>
        <v>-5.237446253071254E-2</v>
      </c>
      <c r="AI8" s="34">
        <f>+'Campus Enrollments - ALL'!AI40/'Campus Enrollments - ALL'!AI8</f>
        <v>11.8984375</v>
      </c>
      <c r="AJ8" s="28">
        <f t="shared" si="0"/>
        <v>2.6333113890717463E-3</v>
      </c>
      <c r="AK8" s="34">
        <f>+'Campus Enrollments - ALL'!AK40/'Campus Enrollments - ALL'!AK8</f>
        <v>10.632</v>
      </c>
      <c r="AL8" s="28">
        <f t="shared" si="0"/>
        <v>-0.10643729481286934</v>
      </c>
      <c r="AM8" s="34">
        <f>+'Campus Enrollments - ALL'!AM40/'Campus Enrollments - ALL'!AM8</f>
        <v>11.663865546218487</v>
      </c>
      <c r="AN8" s="95">
        <f t="shared" si="0"/>
        <v>9.7052816611972181E-2</v>
      </c>
      <c r="AO8" s="24">
        <v>11.7</v>
      </c>
      <c r="AP8" s="95">
        <f t="shared" si="0"/>
        <v>3.0979827089336887E-3</v>
      </c>
      <c r="AQ8" s="34">
        <f>+'Campus Enrollments - ALL'!AQ40/'Campus Enrollments - ALL'!AQ8</f>
        <v>11.8989898989899</v>
      </c>
      <c r="AR8" s="28">
        <f t="shared" si="0"/>
        <v>1.700768367435046E-2</v>
      </c>
      <c r="AS8" s="34">
        <f>+'Campus Enrollments - ALL'!AS40/'Campus Enrollments - ALL'!AS8</f>
        <v>11.608247422680412</v>
      </c>
      <c r="AT8" s="28">
        <f>AS8/AQ8 - 1</f>
        <v>-2.443421490207065E-2</v>
      </c>
      <c r="AU8" s="34">
        <f>+'Campus Enrollments - ALL'!AU40/'Campus Enrollments - ALL'!AU8</f>
        <v>11.702127659574469</v>
      </c>
      <c r="AV8" s="28">
        <f>AU8/AS8 - 1</f>
        <v>8.0873738709801302E-3</v>
      </c>
      <c r="AW8" s="34">
        <f>+'Campus Enrollments - ALL'!AW40/'Campus Enrollments - ALL'!AW8</f>
        <v>12.01063829787234</v>
      </c>
      <c r="AX8" s="28">
        <f>AW8/AU8 - 1</f>
        <v>2.6363636363636367E-2</v>
      </c>
      <c r="AY8" s="34">
        <f>+'Campus Enrollments - ALL'!AY40/'Campus Enrollments - ALL'!AY8</f>
        <v>11.815217391304348</v>
      </c>
      <c r="AZ8" s="28">
        <f t="shared" si="1"/>
        <v>-1.6270651211152565E-2</v>
      </c>
      <c r="BA8" s="34">
        <f>+'Campus Enrollments - ALL'!BA40/'Campus Enrollments - ALL'!BA8</f>
        <v>10.881443298969073</v>
      </c>
      <c r="BB8" s="28">
        <f t="shared" si="3"/>
        <v>-7.9031477916141069E-2</v>
      </c>
    </row>
    <row r="9" spans="1:54" x14ac:dyDescent="0.2">
      <c r="A9" s="24" t="s">
        <v>46</v>
      </c>
      <c r="B9" s="182" t="s">
        <v>42</v>
      </c>
      <c r="C9" s="34"/>
      <c r="D9" s="28"/>
      <c r="E9" s="34"/>
      <c r="F9" s="28"/>
      <c r="G9" s="34"/>
      <c r="H9" s="28"/>
      <c r="I9" s="24"/>
      <c r="J9" s="28"/>
      <c r="K9" s="34"/>
      <c r="L9" s="28"/>
      <c r="M9" s="34"/>
      <c r="N9" s="28"/>
      <c r="O9" s="34"/>
      <c r="P9" s="28"/>
      <c r="Q9" s="34"/>
      <c r="R9" s="28"/>
      <c r="S9" s="24"/>
      <c r="T9" s="28"/>
      <c r="U9" s="34"/>
      <c r="V9" s="28"/>
      <c r="W9" s="34"/>
      <c r="X9" s="28"/>
      <c r="Y9" s="34">
        <f>+'Campus Enrollments - ALL'!Y41/'Campus Enrollments - ALL'!Y9</f>
        <v>7.4054054054054053</v>
      </c>
      <c r="Z9" s="28"/>
      <c r="AA9" s="24">
        <v>7.55</v>
      </c>
      <c r="AB9" s="28">
        <f t="shared" si="0"/>
        <v>1.9525547445255365E-2</v>
      </c>
      <c r="AC9" s="24">
        <v>8.1999999999999993</v>
      </c>
      <c r="AD9" s="28">
        <f t="shared" si="0"/>
        <v>8.6092715231788075E-2</v>
      </c>
      <c r="AE9" s="34">
        <f>+'Campus Enrollments - ALL'!AE41/'Campus Enrollments - ALL'!AE9</f>
        <v>7.9171974522292992</v>
      </c>
      <c r="AF9" s="28">
        <f t="shared" si="0"/>
        <v>-3.4488115581792655E-2</v>
      </c>
      <c r="AG9" s="34">
        <f>+'Campus Enrollments - ALL'!AG41/'Campus Enrollments - ALL'!AG9</f>
        <v>7.6338028169014081</v>
      </c>
      <c r="AH9" s="28">
        <f t="shared" si="0"/>
        <v>-3.5794817173353866E-2</v>
      </c>
      <c r="AI9" s="34">
        <f>+'Campus Enrollments - ALL'!AI41/'Campus Enrollments - ALL'!AI9</f>
        <v>8.4211409395973149</v>
      </c>
      <c r="AJ9" s="28">
        <f t="shared" si="0"/>
        <v>0.10313838876643788</v>
      </c>
      <c r="AK9" s="34">
        <f>+'Campus Enrollments - ALL'!AK41/'Campus Enrollments - ALL'!AK9</f>
        <v>8.4208494208494216</v>
      </c>
      <c r="AL9" s="28">
        <f t="shared" si="0"/>
        <v>-3.4617488293364751E-5</v>
      </c>
      <c r="AM9" s="34">
        <f>+'Campus Enrollments - ALL'!AM41/'Campus Enrollments - ALL'!AM9</f>
        <v>8.86</v>
      </c>
      <c r="AN9" s="95">
        <f t="shared" si="0"/>
        <v>5.2150389729481716E-2</v>
      </c>
      <c r="AO9" s="24">
        <v>8.9</v>
      </c>
      <c r="AP9" s="95">
        <f t="shared" si="0"/>
        <v>4.5146726862304032E-3</v>
      </c>
      <c r="AQ9" s="34">
        <f>+'Campus Enrollments - ALL'!AQ41/'Campus Enrollments - ALL'!AQ9</f>
        <v>9.0558139534883715</v>
      </c>
      <c r="AR9" s="28">
        <f t="shared" si="0"/>
        <v>1.7507185785210266E-2</v>
      </c>
      <c r="AS9" s="34">
        <f>+'Campus Enrollments - ALL'!AS41/'Campus Enrollments - ALL'!AS9</f>
        <v>8.4297872340425535</v>
      </c>
      <c r="AT9" s="28">
        <f>AS9/AQ9 - 1</f>
        <v>-6.9129812368182275E-2</v>
      </c>
      <c r="AU9" s="34">
        <f>+'Campus Enrollments - ALL'!AU41/'Campus Enrollments - ALL'!AU9</f>
        <v>9.128378378378379</v>
      </c>
      <c r="AV9" s="28">
        <f>AU9/AS9 - 1</f>
        <v>8.287174099894945E-2</v>
      </c>
      <c r="AW9" s="34">
        <f>+'Campus Enrollments - ALL'!AW41/'Campus Enrollments - ALL'!AW9</f>
        <v>9.2318181818181824</v>
      </c>
      <c r="AX9" s="28">
        <f>AW9/AU9 - 1</f>
        <v>1.1331673507839257E-2</v>
      </c>
      <c r="AY9" s="34">
        <f>+'Campus Enrollments - ALL'!AY41/'Campus Enrollments - ALL'!AY9</f>
        <v>8.7750000000000004</v>
      </c>
      <c r="AZ9" s="28">
        <f t="shared" si="1"/>
        <v>-4.9483013293943889E-2</v>
      </c>
      <c r="BA9" s="34">
        <f>+'Campus Enrollments - ALL'!BA41/'Campus Enrollments - ALL'!BA9</f>
        <v>8.4117647058823533</v>
      </c>
      <c r="BB9" s="28">
        <f t="shared" si="3"/>
        <v>-4.1394335511982572E-2</v>
      </c>
    </row>
    <row r="10" spans="1:54" x14ac:dyDescent="0.2">
      <c r="A10" s="24" t="s">
        <v>47</v>
      </c>
      <c r="B10" s="34">
        <f>+'Campus Enrollments - ALL'!B42/'Campus Enrollments - ALL'!B10</f>
        <v>13.287356321839081</v>
      </c>
      <c r="C10" s="34">
        <f>+'Campus Enrollments - ALL'!C42/'Campus Enrollments - ALL'!C10</f>
        <v>13.277027027027026</v>
      </c>
      <c r="D10" s="28">
        <f>C10/B10 - 1</f>
        <v>-7.7737772374453229E-4</v>
      </c>
      <c r="E10" s="34">
        <f>+'Campus Enrollments - ALL'!E42/'Campus Enrollments - ALL'!E10</f>
        <v>13.133858267716535</v>
      </c>
      <c r="F10" s="28">
        <f>E10/C10 - 1</f>
        <v>-1.0783194085472125E-2</v>
      </c>
      <c r="G10" s="34">
        <f>+'Campus Enrollments - ALL'!G42/'Campus Enrollments - ALL'!G10</f>
        <v>11.50788643533123</v>
      </c>
      <c r="H10" s="28">
        <f>G10/E10 - 1</f>
        <v>-0.12380001361686677</v>
      </c>
      <c r="I10" s="24">
        <v>11.83</v>
      </c>
      <c r="J10" s="28">
        <f>I10/G10 - 1</f>
        <v>2.7990679824561493E-2</v>
      </c>
      <c r="K10" s="34">
        <f>+'Campus Enrollments - ALL'!K42/'Campus Enrollments - ALL'!K10</f>
        <v>12.775925925925925</v>
      </c>
      <c r="L10" s="28">
        <f>K10/I10 - 1</f>
        <v>7.9959926113772228E-2</v>
      </c>
      <c r="M10" s="34">
        <f>+'Campus Enrollments - ALL'!M42/'Campus Enrollments - ALL'!M10</f>
        <v>13.2015503875969</v>
      </c>
      <c r="N10" s="28">
        <f>M10/K10 - 1</f>
        <v>3.3314568676956924E-2</v>
      </c>
      <c r="O10" s="34">
        <f>+'Campus Enrollments - ALL'!O42/'Campus Enrollments - ALL'!O10</f>
        <v>13.271381578947368</v>
      </c>
      <c r="P10" s="28">
        <f>O10/M10 - 1</f>
        <v>5.2896204839756322E-3</v>
      </c>
      <c r="Q10" s="34">
        <f>+'Campus Enrollments - ALL'!Q42/'Campus Enrollments - ALL'!Q10</f>
        <v>12.884984025559106</v>
      </c>
      <c r="R10" s="28">
        <f>Q10/O10 - 1</f>
        <v>-2.9115096351476466E-2</v>
      </c>
      <c r="S10" s="24">
        <v>13.72</v>
      </c>
      <c r="T10" s="28">
        <f>S10/Q10 - 1</f>
        <v>6.4805355814530063E-2</v>
      </c>
      <c r="U10" s="34">
        <f>+'Campus Enrollments - ALL'!U42/'Campus Enrollments - ALL'!U10</f>
        <v>13.395104895104895</v>
      </c>
      <c r="V10" s="28">
        <f>U10/S10 - 1</f>
        <v>-2.3680401231421677E-2</v>
      </c>
      <c r="W10" s="34">
        <f>+'Campus Enrollments - ALL'!W42/'Campus Enrollments - ALL'!W10</f>
        <v>12.74113475177305</v>
      </c>
      <c r="X10" s="28">
        <f>W10/U10 - 1</f>
        <v>-4.8821576871027839E-2</v>
      </c>
      <c r="Y10" s="34">
        <f>+'Campus Enrollments - ALL'!Y42/'Campus Enrollments - ALL'!Y10</f>
        <v>11.502057613168724</v>
      </c>
      <c r="Z10" s="28">
        <f>Y10/W10 - 1</f>
        <v>-9.7250140018485975E-2</v>
      </c>
      <c r="AA10" s="24">
        <v>12.3</v>
      </c>
      <c r="AB10" s="28">
        <f t="shared" si="0"/>
        <v>6.9373881932021542E-2</v>
      </c>
      <c r="AC10" s="24">
        <v>12</v>
      </c>
      <c r="AD10" s="28">
        <f t="shared" si="0"/>
        <v>-2.4390243902439046E-2</v>
      </c>
      <c r="AE10" s="34">
        <f>+'Campus Enrollments - ALL'!AE42/'Campus Enrollments - ALL'!AE10</f>
        <v>11.192307692307692</v>
      </c>
      <c r="AF10" s="28">
        <f t="shared" si="0"/>
        <v>-6.7307692307692402E-2</v>
      </c>
      <c r="AG10" s="34">
        <f>+'Campus Enrollments - ALL'!AG42/'Campus Enrollments - ALL'!AG10</f>
        <v>10.487096774193548</v>
      </c>
      <c r="AH10" s="28">
        <f t="shared" si="0"/>
        <v>-6.3008535639064389E-2</v>
      </c>
      <c r="AI10" s="34">
        <f>+'Campus Enrollments - ALL'!AI42/'Campus Enrollments - ALL'!AI10</f>
        <v>10.353790613718411</v>
      </c>
      <c r="AJ10" s="28">
        <f t="shared" si="0"/>
        <v>-1.2711445631280349E-2</v>
      </c>
      <c r="AK10" s="34">
        <f>+'Campus Enrollments - ALL'!AK42/'Campus Enrollments - ALL'!AK10</f>
        <v>8.6715976331360949</v>
      </c>
      <c r="AL10" s="28">
        <f t="shared" si="0"/>
        <v>-0.16247121883587923</v>
      </c>
      <c r="AM10" s="34">
        <f>+'Campus Enrollments - ALL'!AM42/'Campus Enrollments - ALL'!AM10</f>
        <v>9.67741935483871</v>
      </c>
      <c r="AN10" s="95">
        <f t="shared" si="0"/>
        <v>0.11599035889985809</v>
      </c>
      <c r="AO10" s="24">
        <v>10.199999999999999</v>
      </c>
      <c r="AP10" s="95">
        <f t="shared" si="0"/>
        <v>5.3999999999999826E-2</v>
      </c>
      <c r="AQ10" s="34">
        <f>+'Campus Enrollments - ALL'!AQ42/'Campus Enrollments - ALL'!AQ10</f>
        <v>9.3601694915254239</v>
      </c>
      <c r="AR10" s="28">
        <f t="shared" si="0"/>
        <v>-8.2336324360252511E-2</v>
      </c>
      <c r="AS10" s="34">
        <f>+'Campus Enrollments - ALL'!AS42/'Campus Enrollments - ALL'!AS10</f>
        <v>9.3486590038314183</v>
      </c>
      <c r="AT10" s="28">
        <f>AS10/AQ10 - 1</f>
        <v>-1.2297306907130823E-3</v>
      </c>
      <c r="AU10" s="34">
        <f>+'Campus Enrollments - ALL'!AU42/'Campus Enrollments - ALL'!AU10</f>
        <v>8.663333333333334</v>
      </c>
      <c r="AV10" s="28">
        <f>AU10/AS10 - 1</f>
        <v>-7.3307377049180333E-2</v>
      </c>
      <c r="AW10" s="34">
        <f>+'Campus Enrollments - ALL'!AW42/'Campus Enrollments - ALL'!AW10</f>
        <v>8.7322834645669296</v>
      </c>
      <c r="AX10" s="28">
        <f>AW10/AU10 - 1</f>
        <v>7.9588454675176834E-3</v>
      </c>
      <c r="AY10" s="34">
        <f>+'Campus Enrollments - ALL'!AY42/'Campus Enrollments - ALL'!AY10</f>
        <v>8.5727272727272723</v>
      </c>
      <c r="AZ10" s="28">
        <f t="shared" si="1"/>
        <v>-1.8271989507336772E-2</v>
      </c>
      <c r="BA10" s="34">
        <f>+'Campus Enrollments - ALL'!BA42/'Campus Enrollments - ALL'!BA10</f>
        <v>7.3109540636042407</v>
      </c>
      <c r="BB10" s="28">
        <f t="shared" si="3"/>
        <v>-0.1471845737047015</v>
      </c>
    </row>
    <row r="11" spans="1:54" x14ac:dyDescent="0.2">
      <c r="A11" s="24" t="s">
        <v>48</v>
      </c>
      <c r="B11" s="184" t="s">
        <v>57</v>
      </c>
      <c r="C11" s="34"/>
      <c r="D11" s="28"/>
      <c r="E11" s="34"/>
      <c r="F11" s="28"/>
      <c r="G11" s="34"/>
      <c r="H11" s="28"/>
      <c r="I11" s="24"/>
      <c r="J11" s="28"/>
      <c r="K11" s="34"/>
      <c r="L11" s="28"/>
      <c r="M11" s="34"/>
      <c r="N11" s="28"/>
      <c r="O11" s="34"/>
      <c r="P11" s="28"/>
      <c r="Q11" s="34"/>
      <c r="R11" s="28"/>
      <c r="S11" s="24"/>
      <c r="T11" s="28"/>
      <c r="U11" s="34"/>
      <c r="V11" s="28"/>
      <c r="W11" s="34"/>
      <c r="X11" s="28"/>
      <c r="Y11" s="34"/>
      <c r="Z11" s="28"/>
      <c r="AA11" s="24">
        <v>8.5</v>
      </c>
      <c r="AB11" s="28">
        <v>0</v>
      </c>
      <c r="AC11" s="24">
        <v>10.14</v>
      </c>
      <c r="AD11" s="28">
        <v>0</v>
      </c>
      <c r="AE11" s="34">
        <f>+'Campus Enrollments - ALL'!AE43/'Campus Enrollments - ALL'!AE11</f>
        <v>9.3972602739726021</v>
      </c>
      <c r="AF11" s="28">
        <v>0</v>
      </c>
      <c r="AG11" s="34">
        <f>+'Campus Enrollments - ALL'!AG43/'Campus Enrollments - ALL'!AG11</f>
        <v>9.4761904761904763</v>
      </c>
      <c r="AH11" s="28">
        <v>0</v>
      </c>
      <c r="AI11" s="34">
        <f>+'Campus Enrollments - ALL'!AI43/'Campus Enrollments - ALL'!AI11</f>
        <v>8.9571428571428573</v>
      </c>
      <c r="AJ11" s="28">
        <v>0</v>
      </c>
      <c r="AK11" s="34">
        <f>+'Campus Enrollments - ALL'!AK43/'Campus Enrollments - ALL'!AK11</f>
        <v>8.2857142857142865</v>
      </c>
      <c r="AL11" s="28">
        <v>0</v>
      </c>
      <c r="AM11" s="34">
        <f>+'Campus Enrollments - ALL'!AM43/'Campus Enrollments - ALL'!AM11</f>
        <v>8.4255319148936163</v>
      </c>
      <c r="AN11" s="95">
        <v>0</v>
      </c>
      <c r="AO11" s="34">
        <v>0</v>
      </c>
      <c r="AP11" s="95">
        <v>0</v>
      </c>
      <c r="AQ11" s="34">
        <v>0</v>
      </c>
      <c r="AR11" s="28">
        <v>0</v>
      </c>
      <c r="AS11" s="34">
        <v>0</v>
      </c>
      <c r="AT11" s="28">
        <v>0</v>
      </c>
      <c r="AU11" s="34">
        <v>0</v>
      </c>
      <c r="AV11" s="28">
        <v>0</v>
      </c>
      <c r="AW11" s="34">
        <v>0</v>
      </c>
      <c r="AX11" s="28">
        <v>0</v>
      </c>
      <c r="AY11" s="34">
        <v>0</v>
      </c>
      <c r="AZ11" s="28">
        <v>0</v>
      </c>
      <c r="BA11" s="34">
        <v>0</v>
      </c>
      <c r="BB11" s="28">
        <v>0</v>
      </c>
    </row>
    <row r="12" spans="1:54" x14ac:dyDescent="0.2">
      <c r="A12" s="24" t="s">
        <v>49</v>
      </c>
      <c r="B12" s="34"/>
      <c r="C12" s="34">
        <f>+'Campus Enrollments - ALL'!C44/'Campus Enrollments - ALL'!C12</f>
        <v>8.1666666666666661</v>
      </c>
      <c r="D12" s="28"/>
      <c r="E12" s="34">
        <f>+'Campus Enrollments - ALL'!E44/'Campus Enrollments - ALL'!E12</f>
        <v>3.8974358974358974</v>
      </c>
      <c r="F12" s="28">
        <f>E12/C12 - 1</f>
        <v>-0.52276295133437989</v>
      </c>
      <c r="G12" s="34">
        <f>+'Campus Enrollments - ALL'!G44/'Campus Enrollments - ALL'!G12</f>
        <v>4.615384615384615</v>
      </c>
      <c r="H12" s="28">
        <f>G12/E12 - 1</f>
        <v>0.18421052631578938</v>
      </c>
      <c r="I12" s="24">
        <v>4.5199999999999996</v>
      </c>
      <c r="J12" s="28">
        <f>I12/G12 - 1</f>
        <v>-2.0666666666666722E-2</v>
      </c>
      <c r="K12" s="34">
        <v>0</v>
      </c>
      <c r="L12" s="28">
        <f>K12/I12 - 1</f>
        <v>-1</v>
      </c>
      <c r="M12" s="34"/>
      <c r="N12" s="28" t="s">
        <v>55</v>
      </c>
      <c r="O12" s="34"/>
      <c r="P12" s="28" t="s">
        <v>55</v>
      </c>
      <c r="Q12" s="34"/>
      <c r="R12" s="28" t="s">
        <v>55</v>
      </c>
      <c r="S12" s="24"/>
      <c r="T12" s="28" t="s">
        <v>55</v>
      </c>
      <c r="U12" s="34"/>
      <c r="V12" s="28" t="s">
        <v>55</v>
      </c>
      <c r="W12" s="34"/>
      <c r="X12" s="28" t="s">
        <v>55</v>
      </c>
      <c r="Y12" s="34"/>
      <c r="Z12" s="28"/>
      <c r="AA12" s="24"/>
      <c r="AB12" s="28"/>
      <c r="AC12" s="24">
        <v>8.1</v>
      </c>
      <c r="AD12" s="28"/>
      <c r="AE12" s="34"/>
      <c r="AF12" s="28"/>
      <c r="AG12" s="24"/>
      <c r="AH12" s="28"/>
      <c r="AI12" s="34"/>
      <c r="AJ12" s="28"/>
      <c r="AK12" s="34"/>
      <c r="AL12" s="28"/>
      <c r="AM12" s="34"/>
      <c r="AN12" s="95"/>
      <c r="AO12" s="24"/>
      <c r="AP12" s="95"/>
      <c r="AQ12" s="34"/>
      <c r="AR12" s="28"/>
      <c r="AS12" s="34"/>
      <c r="AT12" s="28"/>
      <c r="AU12" s="34"/>
      <c r="AV12" s="28"/>
      <c r="AW12" s="34"/>
      <c r="AX12" s="28"/>
      <c r="AY12" s="34"/>
      <c r="AZ12" s="194" t="s">
        <v>55</v>
      </c>
      <c r="BA12" s="34"/>
      <c r="BB12" s="194" t="s">
        <v>55</v>
      </c>
    </row>
    <row r="13" spans="1:54" x14ac:dyDescent="0.2">
      <c r="A13" s="24" t="s">
        <v>50</v>
      </c>
      <c r="B13" s="34">
        <f>+'Campus Enrollments - ALL'!B45/'Campus Enrollments - ALL'!B13</f>
        <v>11.153684210526317</v>
      </c>
      <c r="C13" s="34">
        <f>+'Campus Enrollments - ALL'!C45/'Campus Enrollments - ALL'!C13</f>
        <v>11.789402173913043</v>
      </c>
      <c r="D13" s="28">
        <f>C13/B13 - 1</f>
        <v>5.6996231145469034E-2</v>
      </c>
      <c r="E13" s="34">
        <f>+'Campus Enrollments - ALL'!E45/'Campus Enrollments - ALL'!E13</f>
        <v>12.078907435508347</v>
      </c>
      <c r="F13" s="28">
        <f>E13/C13 - 1</f>
        <v>2.4556398816888647E-2</v>
      </c>
      <c r="G13" s="34">
        <f>+'Campus Enrollments - ALL'!G45/'Campus Enrollments - ALL'!G13</f>
        <v>11.988514548238898</v>
      </c>
      <c r="H13" s="28">
        <f>G13/E13 - 1</f>
        <v>-7.4835317475586693E-3</v>
      </c>
      <c r="I13" s="24">
        <v>10.84</v>
      </c>
      <c r="J13" s="28">
        <f>I13/G13 - 1</f>
        <v>-9.5801239062400234E-2</v>
      </c>
      <c r="K13" s="34">
        <f>+'Campus Enrollments - ALL'!K45/'Campus Enrollments - ALL'!K13</f>
        <v>10.735259433962264</v>
      </c>
      <c r="L13" s="28">
        <f>K13/I13 - 1</f>
        <v>-9.6624138411195437E-3</v>
      </c>
      <c r="M13" s="34">
        <f>+'Campus Enrollments - ALL'!M45/'Campus Enrollments - ALL'!M13</f>
        <v>10.387724550898204</v>
      </c>
      <c r="N13" s="28">
        <f>M13/K13 - 1</f>
        <v>-3.2373216986689046E-2</v>
      </c>
      <c r="O13" s="34">
        <f>+'Campus Enrollments - ALL'!O45/'Campus Enrollments - ALL'!O13</f>
        <v>10.579387186629527</v>
      </c>
      <c r="P13" s="28">
        <f>O13/M13 - 1</f>
        <v>1.8450877744419003E-2</v>
      </c>
      <c r="Q13" s="34">
        <f>+'Campus Enrollments - ALL'!Q45/'Campus Enrollments - ALL'!Q13</f>
        <v>10.78599033816425</v>
      </c>
      <c r="R13" s="28">
        <f>Q13/O13 - 1</f>
        <v>1.9528839231428563E-2</v>
      </c>
      <c r="S13" s="24">
        <v>10.75</v>
      </c>
      <c r="T13" s="28">
        <f>S13/Q13 - 1</f>
        <v>-3.3367671429210821E-3</v>
      </c>
      <c r="U13" s="34">
        <f>+'Campus Enrollments - ALL'!U45/'Campus Enrollments - ALL'!U13</f>
        <v>10.308993766696348</v>
      </c>
      <c r="V13" s="28">
        <f>U13/S13 - 1</f>
        <v>-4.102383565615364E-2</v>
      </c>
      <c r="W13" s="34">
        <f>+'Campus Enrollments - ALL'!W45/'Campus Enrollments - ALL'!W13</f>
        <v>10.271748681898067</v>
      </c>
      <c r="X13" s="28">
        <f>W13/U13 - 1</f>
        <v>-3.6128729574561591E-3</v>
      </c>
      <c r="Y13" s="34">
        <f>+'Campus Enrollments - ALL'!Y45/'Campus Enrollments - ALL'!Y13</f>
        <v>10.090192644483363</v>
      </c>
      <c r="Z13" s="28">
        <f>Y13/W13 - 1</f>
        <v>-1.7675280328330212E-2</v>
      </c>
      <c r="AA13" s="24">
        <v>10.08</v>
      </c>
      <c r="AB13" s="28">
        <f>AA13/Y13 - 1</f>
        <v>-1.0101536058317873E-3</v>
      </c>
      <c r="AC13" s="24">
        <v>10.4</v>
      </c>
      <c r="AD13" s="28">
        <f>AC13/AA13 - 1</f>
        <v>3.1746031746031855E-2</v>
      </c>
      <c r="AE13" s="34">
        <f>+'Campus Enrollments - ALL'!AE45/'Campus Enrollments - ALL'!AE13</f>
        <v>9.6504961411245862</v>
      </c>
      <c r="AF13" s="28">
        <f>AE13/AC13 - 1</f>
        <v>-7.2067678738020557E-2</v>
      </c>
      <c r="AG13" s="34">
        <f>+'Campus Enrollments - ALL'!AG45/'Campus Enrollments - ALL'!AG13</f>
        <v>9.2192622950819665</v>
      </c>
      <c r="AH13" s="28">
        <f>AG13/AE13 - 1</f>
        <v>-4.4685147761985178E-2</v>
      </c>
      <c r="AI13" s="34">
        <f>+'Campus Enrollments - ALL'!AI45/'Campus Enrollments - ALL'!AI13</f>
        <v>9.3772874058127016</v>
      </c>
      <c r="AJ13" s="28">
        <f>AI13/AG13 - 1</f>
        <v>1.7140754397999336E-2</v>
      </c>
      <c r="AK13" s="34">
        <f>+'Campus Enrollments - ALL'!AK45/'Campus Enrollments - ALL'!AK13</f>
        <v>9.6594559585492235</v>
      </c>
      <c r="AL13" s="28">
        <f>AK13/AI13 - 1</f>
        <v>3.0090637145408827E-2</v>
      </c>
      <c r="AM13" s="34">
        <f>+'Campus Enrollments - ALL'!AM45/'Campus Enrollments - ALL'!AM13</f>
        <v>10.059782608695652</v>
      </c>
      <c r="AN13" s="95">
        <f>AM13/AK13 - 1</f>
        <v>4.1444016294946096E-2</v>
      </c>
      <c r="AO13" s="24">
        <v>10.3</v>
      </c>
      <c r="AP13" s="95">
        <f>AO13/AM13 - 1</f>
        <v>2.3878984332793118E-2</v>
      </c>
      <c r="AQ13" s="34">
        <f>+'Campus Enrollments - ALL'!AQ45/'Campus Enrollments - ALL'!AQ13</f>
        <v>10.539823008849558</v>
      </c>
      <c r="AR13" s="28">
        <f>AQ13/AO13 - 1</f>
        <v>2.3283787266947353E-2</v>
      </c>
      <c r="AS13" s="34">
        <f>+'Campus Enrollments - ALL'!AS45/'Campus Enrollments - ALL'!AS13</f>
        <v>9.9140164899882208</v>
      </c>
      <c r="AT13" s="28">
        <f>AS13/AQ13 - 1</f>
        <v>-5.9375429581302375E-2</v>
      </c>
      <c r="AU13" s="34">
        <f>+'Campus Enrollments - ALL'!AU45/'Campus Enrollments - ALL'!AU13</f>
        <v>9.9731182795698921</v>
      </c>
      <c r="AV13" s="28">
        <f>AU13/AS13 - 1</f>
        <v>5.9614374901792999E-3</v>
      </c>
      <c r="AW13" s="34">
        <f>+'Campus Enrollments - ALL'!AW45/'Campus Enrollments - ALL'!AW13</f>
        <v>9.8406015037593981</v>
      </c>
      <c r="AX13" s="28">
        <f>AW13/AU13 - 1</f>
        <v>-1.328739638854548E-2</v>
      </c>
      <c r="AY13" s="34">
        <f>+'Campus Enrollments - ALL'!AY45/'Campus Enrollments - ALL'!AY13</f>
        <v>9.7520833333333332</v>
      </c>
      <c r="AZ13" s="28">
        <f t="shared" si="1"/>
        <v>-8.9951991646290974E-3</v>
      </c>
      <c r="BA13" s="34">
        <f>+'Campus Enrollments - ALL'!BA45/'Campus Enrollments - ALL'!BA13</f>
        <v>10.628787878787879</v>
      </c>
      <c r="BB13" s="28">
        <f t="shared" ref="BB13:BB14" si="4">BA13/AY13 - 1</f>
        <v>8.9899205686430728E-2</v>
      </c>
    </row>
    <row r="14" spans="1:54" x14ac:dyDescent="0.2">
      <c r="A14" s="47" t="s">
        <v>51</v>
      </c>
      <c r="B14" s="34"/>
      <c r="C14" s="34"/>
      <c r="D14" s="28"/>
      <c r="E14" s="34"/>
      <c r="F14" s="28"/>
      <c r="G14" s="34"/>
      <c r="H14" s="28"/>
      <c r="I14" s="24"/>
      <c r="J14" s="28"/>
      <c r="K14" s="34"/>
      <c r="L14" s="28"/>
      <c r="M14" s="34"/>
      <c r="N14" s="28"/>
      <c r="O14" s="34"/>
      <c r="P14" s="28"/>
      <c r="Q14" s="34"/>
      <c r="R14" s="28"/>
      <c r="S14" s="24"/>
      <c r="T14" s="28"/>
      <c r="U14" s="34"/>
      <c r="V14" s="28"/>
      <c r="W14" s="34"/>
      <c r="X14" s="28"/>
      <c r="Y14" s="34"/>
      <c r="Z14" s="28"/>
      <c r="AA14" s="24"/>
      <c r="AB14" s="28"/>
      <c r="AC14" s="24"/>
      <c r="AD14" s="28"/>
      <c r="AE14" s="34"/>
      <c r="AF14" s="28"/>
      <c r="AG14" s="34"/>
      <c r="AH14" s="28"/>
      <c r="AI14" s="34"/>
      <c r="AJ14" s="28"/>
      <c r="AK14" s="34"/>
      <c r="AL14" s="28"/>
      <c r="AN14" s="95"/>
      <c r="AO14" s="24">
        <v>6</v>
      </c>
      <c r="AP14" s="95"/>
      <c r="AQ14" s="34">
        <f>+'Campus Enrollments - ALL'!AQ46/'Campus Enrollments - ALL'!AQ14</f>
        <v>5.6211031175059949</v>
      </c>
      <c r="AR14" s="28">
        <f>AQ14/AO14 - 1</f>
        <v>-6.314948041566748E-2</v>
      </c>
      <c r="AS14" s="34">
        <f>+'Campus Enrollments - ALL'!AS46/'Campus Enrollments - ALL'!AS14</f>
        <v>5.5376884422110555</v>
      </c>
      <c r="AT14" s="28">
        <f>AS14/AQ14 - 1</f>
        <v>-1.4839556142487109E-2</v>
      </c>
      <c r="AU14" s="34">
        <f>+'Campus Enrollments - ALL'!AU46/'Campus Enrollments - ALL'!AU14</f>
        <v>5.7322654462242566</v>
      </c>
      <c r="AV14" s="28">
        <f>AU14/AS14 - 1</f>
        <v>3.5136863701113352E-2</v>
      </c>
      <c r="AW14" s="34">
        <f>+'Campus Enrollments - ALL'!AW46/'Campus Enrollments - ALL'!AW14</f>
        <v>6.3594377510040161</v>
      </c>
      <c r="AX14" s="28">
        <f>AW14/AU14 - 1</f>
        <v>0.10941089708133922</v>
      </c>
      <c r="AY14" s="34">
        <f>+'Campus Enrollments - ALL'!AY46/'Campus Enrollments - ALL'!AY14</f>
        <v>6.3643892339544514</v>
      </c>
      <c r="AZ14" s="28">
        <f t="shared" si="1"/>
        <v>7.7860388674344527E-4</v>
      </c>
      <c r="BA14" s="34">
        <f>+'Campus Enrollments - ALL'!BA46/'Campus Enrollments - ALL'!BA14</f>
        <v>6.6604938271604937</v>
      </c>
      <c r="BB14" s="28">
        <f t="shared" si="4"/>
        <v>4.652521747511984E-2</v>
      </c>
    </row>
    <row r="15" spans="1:54" x14ac:dyDescent="0.2">
      <c r="A15" s="24" t="s">
        <v>52</v>
      </c>
      <c r="B15" s="34">
        <f>+'Campus Enrollments - ALL'!B47/'Campus Enrollments - ALL'!B15</f>
        <v>9.4557584269662929</v>
      </c>
      <c r="C15" s="34">
        <f>+'Campus Enrollments - ALL'!C47/'Campus Enrollments - ALL'!C15</f>
        <v>9.7660058498537534</v>
      </c>
      <c r="D15" s="28">
        <f>C15/B15 - 1</f>
        <v>3.2810421848625593E-2</v>
      </c>
      <c r="E15" s="34">
        <f>+'Campus Enrollments - ALL'!E47/'Campus Enrollments - ALL'!E15</f>
        <v>9.9942568743473714</v>
      </c>
      <c r="F15" s="28">
        <f>E15/C15 - 1</f>
        <v>2.3371993423190185E-2</v>
      </c>
      <c r="G15" s="34">
        <f>+'Campus Enrollments - ALL'!G47/'Campus Enrollments - ALL'!G15</f>
        <v>9.2140058765915764</v>
      </c>
      <c r="H15" s="28">
        <f>G15/E15 - 1</f>
        <v>-7.8069936320977917E-2</v>
      </c>
      <c r="I15" s="34">
        <f>+'Campus Enrollments - ALL'!I47/'Campus Enrollments - ALL'!I15</f>
        <v>8.7442957103742014</v>
      </c>
      <c r="J15" s="28">
        <f>I15/G15 - 1</f>
        <v>-5.0977845305122504E-2</v>
      </c>
      <c r="K15" s="34">
        <f>+'Campus Enrollments - ALL'!K47/'Campus Enrollments - ALL'!K15</f>
        <v>9.2784488239033696</v>
      </c>
      <c r="L15" s="28">
        <f>K15/I15 - 1</f>
        <v>6.1085893160663707E-2</v>
      </c>
      <c r="M15" s="34">
        <f>+'Campus Enrollments - ALL'!M47/'Campus Enrollments - ALL'!M15</f>
        <v>10.223269418264543</v>
      </c>
      <c r="N15" s="28">
        <f>M15/K15 - 1</f>
        <v>0.10182958512710694</v>
      </c>
      <c r="O15" s="34">
        <f>+'Campus Enrollments - ALL'!O47/'Campus Enrollments - ALL'!O15</f>
        <v>10.379836426549229</v>
      </c>
      <c r="P15" s="28">
        <f>O15/M15 - 1</f>
        <v>1.5314768874717277E-2</v>
      </c>
      <c r="Q15" s="34">
        <f>+'Campus Enrollments - ALL'!Q47/'Campus Enrollments - ALL'!Q15</f>
        <v>11.31216837637071</v>
      </c>
      <c r="R15" s="28">
        <f>Q15/O15 - 1</f>
        <v>8.9821449154708466E-2</v>
      </c>
      <c r="S15" s="34">
        <f>+'Campus Enrollments - ALL'!S47/'Campus Enrollments - ALL'!S15</f>
        <v>11.106448126801153</v>
      </c>
      <c r="T15" s="28">
        <f>S15/Q15 - 1</f>
        <v>-1.8185748543070979E-2</v>
      </c>
      <c r="U15" s="34">
        <f>+'Campus Enrollments - ALL'!U47/'Campus Enrollments - ALL'!U15</f>
        <v>10.662745786516854</v>
      </c>
      <c r="V15" s="28">
        <f>U15/S15 - 1</f>
        <v>-3.9949976375758922E-2</v>
      </c>
      <c r="W15" s="34">
        <f>+'Campus Enrollments - ALL'!W47/'Campus Enrollments - ALL'!W15</f>
        <v>9.9121299761823742</v>
      </c>
      <c r="X15" s="28">
        <f>W15/U15 - 1</f>
        <v>-7.0396108597434726E-2</v>
      </c>
      <c r="Y15" s="34">
        <f>+'Campus Enrollments - ALL'!Y47/'Campus Enrollments - ALL'!Y15</f>
        <v>9.6881245836109269</v>
      </c>
      <c r="Z15" s="28">
        <f>Y15/W15 - 1</f>
        <v>-2.2599117758716258E-2</v>
      </c>
      <c r="AA15" s="34">
        <f>+'Campus Enrollments - ALL'!AA47/'Campus Enrollments - ALL'!AA15</f>
        <v>9.9376947040498447</v>
      </c>
      <c r="AB15" s="28">
        <f>AA15/Y15 - 1</f>
        <v>2.5760416093441485E-2</v>
      </c>
      <c r="AC15" s="34">
        <f>+'Campus Enrollments - ALL'!AC47/'Campus Enrollments - ALL'!AC15</f>
        <v>10.389835402829917</v>
      </c>
      <c r="AD15" s="28">
        <f>AC15/AA15 - 1</f>
        <v>4.5497543670345753E-2</v>
      </c>
      <c r="AE15" s="34">
        <f>+'Campus Enrollments - ALL'!AE47/'Campus Enrollments - ALL'!AE15</f>
        <v>9.209931608682723</v>
      </c>
      <c r="AF15" s="28">
        <f>AE15/AC15 - 1</f>
        <v>-0.11356328068737442</v>
      </c>
      <c r="AG15" s="34">
        <f>+'Campus Enrollments - ALL'!AG47/'Campus Enrollments - ALL'!AG15</f>
        <v>8.8257357184073868</v>
      </c>
      <c r="AH15" s="28">
        <f>AG15/AE15 - 1</f>
        <v>-4.1715390146125797E-2</v>
      </c>
      <c r="AI15" s="34">
        <f>+'Campus Enrollments - ALL'!AI47/'Campus Enrollments - ALL'!AI15</f>
        <v>9.1068442242180243</v>
      </c>
      <c r="AJ15" s="28">
        <f>AI15/AG15 - 1</f>
        <v>3.185099971035199E-2</v>
      </c>
      <c r="AK15" s="34">
        <f>+'Campus Enrollments - ALL'!AK47/'Campus Enrollments - ALL'!AK15</f>
        <v>8.5862979258328096</v>
      </c>
      <c r="AL15" s="28">
        <f>AK15/AI15 - 1</f>
        <v>-5.7159899254773161E-2</v>
      </c>
      <c r="AM15" s="34">
        <f>+'Campus Enrollments - ALL'!AM47/'Campus Enrollments - ALL'!AM15</f>
        <v>8.6766942148760329</v>
      </c>
      <c r="AN15" s="95">
        <f>AM15/AK15 - 1</f>
        <v>1.0527970240964635E-2</v>
      </c>
      <c r="AO15" s="34">
        <v>8.6</v>
      </c>
      <c r="AP15" s="95">
        <f>AO15/AM15 - 1</f>
        <v>-8.8391054215719578E-3</v>
      </c>
      <c r="AQ15" s="34">
        <f>+'Campus Enrollments - ALL'!AQ47/'Campus Enrollments - ALL'!AQ15</f>
        <v>8.6831119544592035</v>
      </c>
      <c r="AR15" s="28">
        <f>AQ15/AO15 - 1</f>
        <v>9.6641807510702282E-3</v>
      </c>
      <c r="AS15" s="34">
        <f>+'Campus Enrollments - ALL'!AS47/'Campus Enrollments - ALL'!AS15</f>
        <v>8.3544454356229565</v>
      </c>
      <c r="AT15" s="28">
        <f>AS15/AQ15 - 1</f>
        <v>-3.7851235888702428E-2</v>
      </c>
      <c r="AU15" s="34">
        <f>+'Campus Enrollments - ALL'!AU47/'Campus Enrollments - ALL'!AU15</f>
        <v>8.3572889278410756</v>
      </c>
      <c r="AV15" s="28">
        <f>AU15/AS15 - 1</f>
        <v>3.403567884943115E-4</v>
      </c>
      <c r="AW15" s="34">
        <f>+'Campus Enrollments - ALL'!AW47/'Campus Enrollments - ALL'!AW15</f>
        <v>8.1610820780817708</v>
      </c>
      <c r="AX15" s="28">
        <f>AW15/AU15 - 1</f>
        <v>-2.3477332356629521E-2</v>
      </c>
      <c r="AY15" s="34">
        <f>+'Campus Enrollments - ALL'!AY47/'Campus Enrollments - ALL'!AY15</f>
        <v>8.122013142174433</v>
      </c>
      <c r="AZ15" s="28">
        <f>AY15/AW15 - 1</f>
        <v>-4.7872249701134129E-3</v>
      </c>
      <c r="BA15" s="34">
        <f>+'Campus Enrollments - ALL'!BA47/'Campus Enrollments - ALL'!BA15</f>
        <v>8.1876491646778042</v>
      </c>
      <c r="BB15" s="28">
        <f>BA15/AY15 - 1</f>
        <v>8.0812504676395225E-3</v>
      </c>
    </row>
  </sheetData>
  <phoneticPr fontId="0" type="noConversion"/>
  <pageMargins left="0.75" right="0.75" top="1" bottom="1" header="0.5" footer="0.5"/>
  <pageSetup scale="83" firstPageNumber="3" orientation="portrait" useFirstPageNumber="1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55"/>
  <sheetViews>
    <sheetView zoomScaleNormal="100" workbookViewId="0">
      <pane xSplit="1" ySplit="1" topLeftCell="AO32" activePane="bottomRight" state="frozen"/>
      <selection pane="topRight" activeCell="B1" sqref="B1"/>
      <selection pane="bottomLeft" activeCell="A2" sqref="A2"/>
      <selection pane="bottomRight" activeCell="BA43" sqref="BA43"/>
    </sheetView>
  </sheetViews>
  <sheetFormatPr defaultRowHeight="12.75" x14ac:dyDescent="0.2"/>
  <cols>
    <col min="1" max="1" width="45.85546875" customWidth="1"/>
    <col min="2" max="10" width="8.28515625" hidden="1" customWidth="1"/>
    <col min="11" max="20" width="0" hidden="1" customWidth="1"/>
  </cols>
  <sheetData>
    <row r="1" spans="1:54" x14ac:dyDescent="0.2">
      <c r="A1" s="161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54" x14ac:dyDescent="0.2">
      <c r="A2" s="23" t="s">
        <v>35</v>
      </c>
      <c r="B2" s="23">
        <v>1996</v>
      </c>
      <c r="C2" s="23">
        <v>1997</v>
      </c>
      <c r="D2" s="23" t="s">
        <v>37</v>
      </c>
      <c r="E2" s="23">
        <v>1998</v>
      </c>
      <c r="F2" s="23" t="s">
        <v>37</v>
      </c>
      <c r="G2" s="23">
        <v>1999</v>
      </c>
      <c r="H2" s="23" t="s">
        <v>37</v>
      </c>
      <c r="I2" s="23" t="s">
        <v>60</v>
      </c>
      <c r="J2" s="24" t="s">
        <v>37</v>
      </c>
      <c r="K2" s="24">
        <v>2001</v>
      </c>
      <c r="L2" s="24" t="s">
        <v>37</v>
      </c>
      <c r="M2" s="24">
        <v>2002</v>
      </c>
      <c r="N2" s="24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24">
        <v>2010</v>
      </c>
      <c r="AD2" s="47" t="s">
        <v>37</v>
      </c>
      <c r="AE2">
        <v>2011</v>
      </c>
      <c r="AF2" t="s">
        <v>37</v>
      </c>
      <c r="AG2" s="24">
        <v>2012</v>
      </c>
      <c r="AH2" s="24" t="s">
        <v>37</v>
      </c>
      <c r="AI2" s="24">
        <v>2013</v>
      </c>
      <c r="AJ2" s="47" t="s">
        <v>37</v>
      </c>
      <c r="AK2" s="24">
        <v>2014</v>
      </c>
      <c r="AL2" s="47" t="s">
        <v>37</v>
      </c>
      <c r="AM2">
        <v>2015</v>
      </c>
      <c r="AN2" s="87" t="s">
        <v>37</v>
      </c>
      <c r="AO2" s="24">
        <v>2016</v>
      </c>
      <c r="AP2" s="47" t="s">
        <v>37</v>
      </c>
      <c r="AQ2" s="24">
        <v>2017</v>
      </c>
      <c r="AR2" s="47" t="s">
        <v>37</v>
      </c>
      <c r="AS2" s="24">
        <v>2018</v>
      </c>
      <c r="AT2" s="47" t="s">
        <v>37</v>
      </c>
      <c r="AU2" s="24">
        <v>2019</v>
      </c>
      <c r="AV2" s="47" t="s">
        <v>37</v>
      </c>
      <c r="AW2" s="24">
        <v>2020</v>
      </c>
      <c r="AX2" s="47" t="s">
        <v>37</v>
      </c>
      <c r="AY2" s="24">
        <v>2021</v>
      </c>
      <c r="AZ2" s="47" t="s">
        <v>37</v>
      </c>
      <c r="BA2" s="24">
        <v>2022</v>
      </c>
      <c r="BB2" s="47" t="s">
        <v>37</v>
      </c>
    </row>
    <row r="3" spans="1:54" x14ac:dyDescent="0.2">
      <c r="A3" s="24" t="s">
        <v>39</v>
      </c>
      <c r="B3" s="35">
        <f>('Campus Enrollments - ALL'!B35/15)</f>
        <v>189.93333333333334</v>
      </c>
      <c r="C3" s="35">
        <f>('Campus Enrollments - ALL'!C35/15)</f>
        <v>189.26666666666668</v>
      </c>
      <c r="D3" s="28">
        <f>(C3/B3) - 1</f>
        <v>-3.5100035100034122E-3</v>
      </c>
      <c r="E3" s="35">
        <f>('Campus Enrollments - ALL'!E35/15)</f>
        <v>237.66666666666666</v>
      </c>
      <c r="F3" s="28">
        <f>E3/C3 - 1</f>
        <v>0.25572384642479729</v>
      </c>
      <c r="G3" s="35">
        <f>('Campus Enrollments - ALL'!G35/15)</f>
        <v>202.13333333333333</v>
      </c>
      <c r="H3" s="28">
        <f>G3/E3 - 1</f>
        <v>-0.14950911640953712</v>
      </c>
      <c r="I3" s="35">
        <f>('Campus Enrollments - ALL'!I35/15)</f>
        <v>194.13333333333333</v>
      </c>
      <c r="J3" s="28">
        <f>I3/G3 - 1</f>
        <v>-3.9577836411609502E-2</v>
      </c>
      <c r="K3" s="35">
        <f>('Campus Enrollments - ALL'!K35/15)</f>
        <v>200</v>
      </c>
      <c r="L3" s="28">
        <f>K3/I3 - 1</f>
        <v>3.0219780219780334E-2</v>
      </c>
      <c r="M3" s="35">
        <f>('Campus Enrollments - ALL'!M35/15)</f>
        <v>194.26666666666668</v>
      </c>
      <c r="N3" s="28">
        <f>M3/K3 - 1</f>
        <v>-2.8666666666666618E-2</v>
      </c>
      <c r="O3" s="35">
        <f>('Campus Enrollments - ALL'!O35/15)</f>
        <v>180.06666666666666</v>
      </c>
      <c r="P3" s="28">
        <f>O3/M3 - 1</f>
        <v>-7.3095401509952085E-2</v>
      </c>
      <c r="Q3" s="24">
        <v>216.13</v>
      </c>
      <c r="R3" s="28">
        <f>Q3/O3 - 1</f>
        <v>0.20027767493520909</v>
      </c>
      <c r="S3" s="24">
        <v>144.19999999999999</v>
      </c>
      <c r="T3" s="28">
        <f>S3/Q3 - 1</f>
        <v>-0.33280895757183182</v>
      </c>
      <c r="U3" s="35">
        <f>('Campus Enrollments - ALL'!U35/15)</f>
        <v>139.13333333333333</v>
      </c>
      <c r="V3" s="28">
        <f>U3/S3 - 1</f>
        <v>-3.5136384650947705E-2</v>
      </c>
      <c r="W3" s="35">
        <f>('Campus Enrollments - ALL'!W35/15)</f>
        <v>161.80000000000001</v>
      </c>
      <c r="X3" s="28">
        <f>W3/U3 - 1</f>
        <v>0.16291327264015343</v>
      </c>
      <c r="Y3" s="35">
        <f>('Campus Enrollments - ALL'!Y35/15)</f>
        <v>187.33333333333334</v>
      </c>
      <c r="Z3" s="28">
        <f>Y3/W3 - 1</f>
        <v>0.15780799340749896</v>
      </c>
      <c r="AA3" s="24">
        <v>216.8</v>
      </c>
      <c r="AB3" s="28">
        <f t="shared" ref="AB3:AR9" si="0">AA3/Y3 - 1</f>
        <v>0.15729537366548052</v>
      </c>
      <c r="AC3" s="24">
        <v>251</v>
      </c>
      <c r="AD3" s="28">
        <f t="shared" si="0"/>
        <v>0.15774907749077482</v>
      </c>
      <c r="AE3" s="35">
        <f>('Campus Enrollments - ALL'!AE35/15)</f>
        <v>184.13333333333333</v>
      </c>
      <c r="AF3" s="95">
        <f t="shared" si="0"/>
        <v>-0.26640106241699868</v>
      </c>
      <c r="AG3" s="35">
        <f>('Campus Enrollments - ALL'!AG35/15)</f>
        <v>165.53333333333333</v>
      </c>
      <c r="AH3" s="28">
        <f t="shared" si="0"/>
        <v>-0.10101375814627078</v>
      </c>
      <c r="AI3" s="24">
        <v>138.91999999999999</v>
      </c>
      <c r="AJ3" s="28">
        <f t="shared" si="0"/>
        <v>-0.16077325815545718</v>
      </c>
      <c r="AK3" s="35">
        <f>('Campus Enrollments - ALL'!AK35/15)</f>
        <v>130.33333333333334</v>
      </c>
      <c r="AL3" s="28">
        <f t="shared" si="0"/>
        <v>-6.1810154525386185E-2</v>
      </c>
      <c r="AM3">
        <v>136.80000000000001</v>
      </c>
      <c r="AN3" s="95">
        <f t="shared" si="0"/>
        <v>4.9616368286445001E-2</v>
      </c>
      <c r="AO3" s="24">
        <v>134.80000000000001</v>
      </c>
      <c r="AP3" s="28">
        <f t="shared" si="0"/>
        <v>-1.4619883040935644E-2</v>
      </c>
      <c r="AQ3" s="24">
        <v>138.26</v>
      </c>
      <c r="AR3" s="28">
        <f t="shared" si="0"/>
        <v>2.5667655786349997E-2</v>
      </c>
      <c r="AS3" s="24">
        <v>150.13</v>
      </c>
      <c r="AT3" s="28">
        <f>AS3/AQ3 - 1</f>
        <v>8.5852741212208983E-2</v>
      </c>
      <c r="AU3" s="24">
        <v>156.30000000000001</v>
      </c>
      <c r="AV3" s="28">
        <f>AU3/AS3 - 1</f>
        <v>4.1097715313395122E-2</v>
      </c>
      <c r="AW3" s="24">
        <v>142.80000000000001</v>
      </c>
      <c r="AX3" s="28">
        <f>AW3/AU3 - 1</f>
        <v>-8.6372360844529705E-2</v>
      </c>
      <c r="AY3" s="24">
        <v>114.97</v>
      </c>
      <c r="AZ3" s="28">
        <f>AY3/AW3 - 1</f>
        <v>-0.19488795518207291</v>
      </c>
      <c r="BA3" s="24">
        <v>114.07</v>
      </c>
      <c r="BB3" s="28">
        <f>BA3/AY3 - 1</f>
        <v>-7.8281290771505807E-3</v>
      </c>
    </row>
    <row r="4" spans="1:54" x14ac:dyDescent="0.2">
      <c r="A4" s="24" t="s">
        <v>40</v>
      </c>
      <c r="B4" s="35">
        <f>('Campus Enrollments - ALL'!B36/15)</f>
        <v>307.33333333333331</v>
      </c>
      <c r="C4" s="35">
        <f>('Campus Enrollments - ALL'!C36/15)</f>
        <v>181.8</v>
      </c>
      <c r="D4" s="28">
        <f>(C4/B4) - 1</f>
        <v>-0.40845986984815608</v>
      </c>
      <c r="E4" s="35">
        <f>('Campus Enrollments - ALL'!E36/15)</f>
        <v>164.63333333333333</v>
      </c>
      <c r="F4" s="28">
        <f>E4/C4 - 1</f>
        <v>-9.4426109277594539E-2</v>
      </c>
      <c r="G4" s="35">
        <f>('Campus Enrollments - ALL'!G36/15)</f>
        <v>167.1</v>
      </c>
      <c r="H4" s="28">
        <f>G4/E4 - 1</f>
        <v>1.4982790038469362E-2</v>
      </c>
      <c r="I4" s="35">
        <f>('Campus Enrollments - ALL'!I36/15)</f>
        <v>167.53333333333333</v>
      </c>
      <c r="J4" s="28">
        <f>I4/G4 - 1</f>
        <v>2.5932575304208338E-3</v>
      </c>
      <c r="K4" s="35">
        <f>('Campus Enrollments - ALL'!K36/15)</f>
        <v>181.86666666666667</v>
      </c>
      <c r="L4" s="28">
        <f>K4/I4 - 1</f>
        <v>8.5555113410266781E-2</v>
      </c>
      <c r="M4" s="35">
        <f>('Campus Enrollments - ALL'!M36/15)</f>
        <v>158.1</v>
      </c>
      <c r="N4" s="28">
        <f>M4/K4 - 1</f>
        <v>-0.13068181818181823</v>
      </c>
      <c r="O4" s="35">
        <f>('Campus Enrollments - ALL'!O36/15)</f>
        <v>233</v>
      </c>
      <c r="P4" s="28">
        <f>O4/M4 - 1</f>
        <v>0.47375079063883629</v>
      </c>
      <c r="Q4" s="24">
        <v>131.80000000000001</v>
      </c>
      <c r="R4" s="28">
        <f>Q4/O4 - 1</f>
        <v>-0.43433476394849779</v>
      </c>
      <c r="S4" s="24">
        <v>129.69999999999999</v>
      </c>
      <c r="T4" s="28">
        <f>S4/Q4 - 1</f>
        <v>-1.5933232169954681E-2</v>
      </c>
      <c r="U4" s="35">
        <f>('Campus Enrollments - ALL'!U36/15)</f>
        <v>137.5</v>
      </c>
      <c r="V4" s="28">
        <f>U4/S4 - 1</f>
        <v>6.0138781804163655E-2</v>
      </c>
      <c r="W4" s="35">
        <f>('Campus Enrollments - ALL'!W36/15)</f>
        <v>148.36666666666667</v>
      </c>
      <c r="X4" s="28">
        <f>W4/U4 - 1</f>
        <v>7.9030303030303006E-2</v>
      </c>
      <c r="Y4" s="35">
        <f>('Campus Enrollments - ALL'!Y36/15)</f>
        <v>146.55000000000001</v>
      </c>
      <c r="Z4" s="28">
        <f>Y4/W4 - 1</f>
        <v>-1.2244439451808531E-2</v>
      </c>
      <c r="AA4" s="24">
        <v>131.80000000000001</v>
      </c>
      <c r="AB4" s="28">
        <f t="shared" si="0"/>
        <v>-0.10064824292050489</v>
      </c>
      <c r="AC4" s="24">
        <v>130</v>
      </c>
      <c r="AD4" s="28">
        <f t="shared" si="0"/>
        <v>-1.3657056145675361E-2</v>
      </c>
      <c r="AE4" s="35">
        <f>('Campus Enrollments - ALL'!AE36/15)</f>
        <v>126.36666666666666</v>
      </c>
      <c r="AF4" s="95">
        <f t="shared" si="0"/>
        <v>-2.7948717948718005E-2</v>
      </c>
      <c r="AG4" s="35">
        <f>('Campus Enrollments - ALL'!AG36/15)</f>
        <v>125.46666666666667</v>
      </c>
      <c r="AH4" s="28">
        <f t="shared" si="0"/>
        <v>-7.1221313637561678E-3</v>
      </c>
      <c r="AI4" s="24">
        <v>123.59</v>
      </c>
      <c r="AJ4" s="28">
        <f t="shared" si="0"/>
        <v>-1.4957492029755604E-2</v>
      </c>
      <c r="AK4" s="35">
        <f>('Campus Enrollments - ALL'!AK36/15)</f>
        <v>148.19999999999999</v>
      </c>
      <c r="AL4" s="28">
        <f t="shared" si="0"/>
        <v>0.19912614289181962</v>
      </c>
      <c r="AM4">
        <v>138.91999999999999</v>
      </c>
      <c r="AN4" s="95">
        <f t="shared" si="0"/>
        <v>-6.2618083670715308E-2</v>
      </c>
      <c r="AO4" s="24">
        <v>142.19</v>
      </c>
      <c r="AP4" s="28">
        <f t="shared" si="0"/>
        <v>2.3538727325079334E-2</v>
      </c>
      <c r="AQ4" s="24">
        <v>158.86000000000001</v>
      </c>
      <c r="AR4" s="28">
        <f t="shared" si="0"/>
        <v>0.11723749912089465</v>
      </c>
      <c r="AS4" s="24">
        <v>181.57</v>
      </c>
      <c r="AT4" s="28">
        <f>AS4/AQ4 - 1</f>
        <v>0.14295606194133192</v>
      </c>
      <c r="AU4" s="24">
        <v>195.2</v>
      </c>
      <c r="AV4" s="28">
        <f>AU4/AS4 - 1</f>
        <v>7.5067467092581275E-2</v>
      </c>
      <c r="AW4" s="24">
        <v>204.7</v>
      </c>
      <c r="AX4" s="28">
        <f>AW4/AU4 - 1</f>
        <v>4.866803278688514E-2</v>
      </c>
      <c r="AY4" s="24">
        <v>249.2</v>
      </c>
      <c r="AZ4" s="28">
        <f>AY4/AW4 - 1</f>
        <v>0.21739130434782616</v>
      </c>
      <c r="BA4" s="24">
        <v>254.6</v>
      </c>
      <c r="BB4" s="28">
        <f>BA4/AY4 - 1</f>
        <v>2.1669341894061001E-2</v>
      </c>
    </row>
    <row r="5" spans="1:54" x14ac:dyDescent="0.2">
      <c r="A5" s="24" t="s">
        <v>41</v>
      </c>
      <c r="B5" s="182" t="s">
        <v>42</v>
      </c>
      <c r="C5" s="35"/>
      <c r="D5" s="28"/>
      <c r="E5" s="35"/>
      <c r="F5" s="28"/>
      <c r="G5" s="35"/>
      <c r="H5" s="28"/>
      <c r="I5" s="35"/>
      <c r="J5" s="28"/>
      <c r="K5" s="35"/>
      <c r="L5" s="28"/>
      <c r="M5" s="35"/>
      <c r="N5" s="28"/>
      <c r="O5" s="35"/>
      <c r="P5" s="28"/>
      <c r="Q5" s="24"/>
      <c r="R5" s="28"/>
      <c r="S5" s="24"/>
      <c r="T5" s="28"/>
      <c r="U5" s="35"/>
      <c r="V5" s="28"/>
      <c r="W5" s="35"/>
      <c r="X5" s="28"/>
      <c r="Y5" s="35">
        <f>('Campus Enrollments - ALL'!Y37/15)</f>
        <v>38.4</v>
      </c>
      <c r="Z5" s="28"/>
      <c r="AA5" s="24">
        <v>40.4</v>
      </c>
      <c r="AB5" s="28">
        <f t="shared" si="0"/>
        <v>5.2083333333333259E-2</v>
      </c>
      <c r="AC5" s="24">
        <v>52.53</v>
      </c>
      <c r="AD5" s="28">
        <f t="shared" si="0"/>
        <v>0.3002475247524754</v>
      </c>
      <c r="AE5" s="35">
        <f>('Campus Enrollments - ALL'!AE37/15)</f>
        <v>64.066666666666663</v>
      </c>
      <c r="AF5" s="95">
        <f t="shared" si="0"/>
        <v>0.21962053429786144</v>
      </c>
      <c r="AG5" s="35">
        <f>('Campus Enrollments - ALL'!AG37/15)</f>
        <v>63.733333333333334</v>
      </c>
      <c r="AH5" s="28">
        <f t="shared" si="0"/>
        <v>-5.20291363163361E-3</v>
      </c>
      <c r="AI5" s="24">
        <v>69.73</v>
      </c>
      <c r="AJ5" s="28">
        <f t="shared" si="0"/>
        <v>9.408995815899579E-2</v>
      </c>
      <c r="AK5" s="35">
        <f>('Campus Enrollments - ALL'!AK37/15)</f>
        <v>0</v>
      </c>
      <c r="AL5" s="28">
        <f t="shared" si="0"/>
        <v>-1</v>
      </c>
      <c r="AM5" s="35">
        <f>('Campus Enrollments - ALL'!AM37/15)</f>
        <v>0</v>
      </c>
      <c r="AN5" s="95">
        <v>0</v>
      </c>
      <c r="AO5" s="24">
        <v>0</v>
      </c>
      <c r="AP5" s="28">
        <v>0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  <c r="AX5" s="28">
        <v>0</v>
      </c>
      <c r="AY5" s="28">
        <v>0</v>
      </c>
      <c r="AZ5" s="28">
        <v>0</v>
      </c>
      <c r="BA5" s="28">
        <v>0</v>
      </c>
      <c r="BB5" s="28">
        <v>0</v>
      </c>
    </row>
    <row r="6" spans="1:54" x14ac:dyDescent="0.2">
      <c r="A6" s="24" t="s">
        <v>43</v>
      </c>
      <c r="B6" s="35">
        <f>('Campus Enrollments - ALL'!B38/15)</f>
        <v>367.6</v>
      </c>
      <c r="C6" s="35">
        <f>('Campus Enrollments - ALL'!C38/15)</f>
        <v>316.66666666666669</v>
      </c>
      <c r="D6" s="28">
        <f>(C6/B6) - 1</f>
        <v>-0.13855640188610807</v>
      </c>
      <c r="E6" s="35">
        <f>('Campus Enrollments - ALL'!E38/15)</f>
        <v>320.39999999999998</v>
      </c>
      <c r="F6" s="28">
        <f>E6/C6 - 1</f>
        <v>1.178947368421035E-2</v>
      </c>
      <c r="G6" s="35">
        <f>('Campus Enrollments - ALL'!G38/15)</f>
        <v>296.26666666666665</v>
      </c>
      <c r="H6" s="28">
        <f>G6/E6 - 1</f>
        <v>-7.5322513524760715E-2</v>
      </c>
      <c r="I6" s="35">
        <f>('Campus Enrollments - ALL'!I38/15)</f>
        <v>315.86666666666667</v>
      </c>
      <c r="J6" s="28">
        <f>I6/G6 - 1</f>
        <v>6.6156615661566276E-2</v>
      </c>
      <c r="K6" s="35">
        <f>('Campus Enrollments - ALL'!K38/15)</f>
        <v>321.8</v>
      </c>
      <c r="L6" s="28">
        <f>K6/I6 - 1</f>
        <v>1.8784297171802411E-2</v>
      </c>
      <c r="M6" s="35">
        <f>('Campus Enrollments - ALL'!M38/15)</f>
        <v>314.33333333333331</v>
      </c>
      <c r="N6" s="28">
        <f>M6/K6 - 1</f>
        <v>-2.3202817484980431E-2</v>
      </c>
      <c r="O6" s="35">
        <f>('Campus Enrollments - ALL'!O38/15)</f>
        <v>295.33333333333331</v>
      </c>
      <c r="P6" s="28">
        <f>O6/M6 - 1</f>
        <v>-6.0445387062566303E-2</v>
      </c>
      <c r="Q6" s="24">
        <v>281.06</v>
      </c>
      <c r="R6" s="28">
        <f>Q6/O6 - 1</f>
        <v>-4.8329571106094704E-2</v>
      </c>
      <c r="S6" s="24">
        <v>280.8</v>
      </c>
      <c r="T6" s="28">
        <f>S6/Q6 - 1</f>
        <v>-9.2506938020353591E-4</v>
      </c>
      <c r="U6" s="35">
        <f>('Campus Enrollments - ALL'!U38/15)</f>
        <v>277.39999999999998</v>
      </c>
      <c r="V6" s="28">
        <f>U6/S6 - 1</f>
        <v>-1.2108262108262213E-2</v>
      </c>
      <c r="W6" s="35">
        <f>('Campus Enrollments - ALL'!W38/15)</f>
        <v>288.13333333333333</v>
      </c>
      <c r="X6" s="28">
        <f>W6/U6 - 1</f>
        <v>3.8692621965873641E-2</v>
      </c>
      <c r="Y6" s="35">
        <f>('Campus Enrollments - ALL'!Y38/15)</f>
        <v>234.33333333333334</v>
      </c>
      <c r="Z6" s="28">
        <f>Y6/W6 - 1</f>
        <v>-0.18671911152244325</v>
      </c>
      <c r="AA6" s="24">
        <v>290.60000000000002</v>
      </c>
      <c r="AB6" s="28">
        <f t="shared" si="0"/>
        <v>0.24011379800853483</v>
      </c>
      <c r="AC6" s="24">
        <v>287.93</v>
      </c>
      <c r="AD6" s="28">
        <f t="shared" si="0"/>
        <v>-9.1878871300757892E-3</v>
      </c>
      <c r="AE6" s="35">
        <f>('Campus Enrollments - ALL'!AE38/15)</f>
        <v>253.06666666666666</v>
      </c>
      <c r="AF6" s="95">
        <f t="shared" si="0"/>
        <v>-0.12108267055650102</v>
      </c>
      <c r="AG6" s="35">
        <f>('Campus Enrollments - ALL'!AG38/15)</f>
        <v>253.86666666666667</v>
      </c>
      <c r="AH6" s="28">
        <f t="shared" si="0"/>
        <v>3.1612223393044925E-3</v>
      </c>
      <c r="AI6" s="24">
        <v>262.45</v>
      </c>
      <c r="AJ6" s="28">
        <f t="shared" si="0"/>
        <v>3.3810399159663884E-2</v>
      </c>
      <c r="AK6" s="35">
        <f>('Campus Enrollments - ALL'!AK38/15)</f>
        <v>219.43333333333334</v>
      </c>
      <c r="AL6" s="28">
        <f t="shared" si="0"/>
        <v>-0.16390423572744006</v>
      </c>
      <c r="AM6" s="35">
        <f>('Campus Enrollments - ALL'!AM38/15)</f>
        <v>211.4</v>
      </c>
      <c r="AN6" s="95">
        <f t="shared" si="0"/>
        <v>-3.6609448579674964E-2</v>
      </c>
      <c r="AO6" s="24">
        <v>186.8</v>
      </c>
      <c r="AP6" s="28">
        <f t="shared" si="0"/>
        <v>-0.11636707663197732</v>
      </c>
      <c r="AQ6" s="24">
        <v>201.86</v>
      </c>
      <c r="AR6" s="28">
        <f t="shared" si="0"/>
        <v>8.0620985010706692E-2</v>
      </c>
      <c r="AS6" s="24">
        <v>203.33</v>
      </c>
      <c r="AT6" s="28">
        <f>AS6/AQ6 - 1</f>
        <v>7.2822748439511642E-3</v>
      </c>
      <c r="AU6" s="24">
        <v>188.7</v>
      </c>
      <c r="AV6" s="28">
        <f>AU6/AS6 - 1</f>
        <v>-7.1951999213101914E-2</v>
      </c>
      <c r="AW6" s="24">
        <v>151.1</v>
      </c>
      <c r="AX6" s="28">
        <f>AW6/AU6 - 1</f>
        <v>-0.19925808161102276</v>
      </c>
      <c r="AY6" s="24">
        <v>132.4</v>
      </c>
      <c r="AZ6" s="28">
        <f t="shared" ref="AZ6:AZ14" si="1">AY6/AW6 - 1</f>
        <v>-0.12375909993381862</v>
      </c>
      <c r="BA6" s="24">
        <v>127.27</v>
      </c>
      <c r="BB6" s="28">
        <f t="shared" ref="BB6:BB10" si="2">BA6/AY6 - 1</f>
        <v>-3.8746223564954718E-2</v>
      </c>
    </row>
    <row r="7" spans="1:54" x14ac:dyDescent="0.2">
      <c r="A7" s="24" t="s">
        <v>44</v>
      </c>
      <c r="B7" s="35">
        <f>('Campus Enrollments - ALL'!B39/15)</f>
        <v>346.06666666666666</v>
      </c>
      <c r="C7" s="35">
        <f>('Campus Enrollments - ALL'!C39/15)</f>
        <v>468.6</v>
      </c>
      <c r="D7" s="28">
        <f>(C7/B7) - 1</f>
        <v>0.35407435946831067</v>
      </c>
      <c r="E7" s="35">
        <f>('Campus Enrollments - ALL'!E39/15)</f>
        <v>428.33333333333331</v>
      </c>
      <c r="F7" s="28">
        <f>E7/C7 - 1</f>
        <v>-8.5929719732536713E-2</v>
      </c>
      <c r="G7" s="35">
        <f>('Campus Enrollments - ALL'!G39/15)</f>
        <v>434.9</v>
      </c>
      <c r="H7" s="28">
        <f>G7/E7 - 1</f>
        <v>1.5330739299610929E-2</v>
      </c>
      <c r="I7" s="35">
        <f>('Campus Enrollments - ALL'!I39/15)</f>
        <v>442.03333333333336</v>
      </c>
      <c r="J7" s="28">
        <f>I7/G7 - 1</f>
        <v>1.6402238062389829E-2</v>
      </c>
      <c r="K7" s="35">
        <f>('Campus Enrollments - ALL'!K39/15)</f>
        <v>405.26666666666665</v>
      </c>
      <c r="L7" s="28">
        <f>K7/I7 - 1</f>
        <v>-8.3176231053465166E-2</v>
      </c>
      <c r="M7" s="35">
        <f>('Campus Enrollments - ALL'!M39/15)</f>
        <v>376</v>
      </c>
      <c r="N7" s="28">
        <f>M7/K7 - 1</f>
        <v>-7.2215824971212372E-2</v>
      </c>
      <c r="O7" s="35">
        <f>('Campus Enrollments - ALL'!O39/15)</f>
        <v>329.33333333333331</v>
      </c>
      <c r="P7" s="28">
        <f>O7/M7 - 1</f>
        <v>-0.12411347517730498</v>
      </c>
      <c r="Q7" s="24">
        <v>355.66</v>
      </c>
      <c r="R7" s="28">
        <f>Q7/O7 - 1</f>
        <v>7.993927125506084E-2</v>
      </c>
      <c r="S7" s="24">
        <v>330.73</v>
      </c>
      <c r="T7" s="28">
        <f>S7/Q7 - 1</f>
        <v>-7.009503458359112E-2</v>
      </c>
      <c r="U7" s="35">
        <f>('Campus Enrollments - ALL'!U39/15)</f>
        <v>309.53333333333336</v>
      </c>
      <c r="V7" s="28">
        <f>U7/S7 - 1</f>
        <v>-6.4090547173424439E-2</v>
      </c>
      <c r="W7" s="35">
        <f>('Campus Enrollments - ALL'!W39/15)</f>
        <v>325</v>
      </c>
      <c r="X7" s="28">
        <f>W7/U7 - 1</f>
        <v>4.9967693301744553E-2</v>
      </c>
      <c r="Y7" s="35">
        <f>('Campus Enrollments - ALL'!Y39/15)</f>
        <v>273.83333333333331</v>
      </c>
      <c r="Z7" s="28">
        <f>Y7/W7 - 1</f>
        <v>-0.15743589743589748</v>
      </c>
      <c r="AA7" s="24">
        <v>340.8</v>
      </c>
      <c r="AB7" s="28">
        <f t="shared" si="0"/>
        <v>0.24455264759586126</v>
      </c>
      <c r="AC7" s="24">
        <v>342.1</v>
      </c>
      <c r="AD7" s="28">
        <f t="shared" si="0"/>
        <v>3.8145539906102588E-3</v>
      </c>
      <c r="AE7" s="35">
        <f>('Campus Enrollments - ALL'!AE39/15)</f>
        <v>320.3</v>
      </c>
      <c r="AF7" s="95">
        <f t="shared" si="0"/>
        <v>-6.3724057293189196E-2</v>
      </c>
      <c r="AG7" s="35">
        <f>('Campus Enrollments - ALL'!AG39/15)</f>
        <v>279.13333333333333</v>
      </c>
      <c r="AH7" s="28">
        <f t="shared" si="0"/>
        <v>-0.12852534082630873</v>
      </c>
      <c r="AI7" s="24">
        <v>283.06</v>
      </c>
      <c r="AJ7" s="28">
        <f t="shared" si="0"/>
        <v>1.4067351325531385E-2</v>
      </c>
      <c r="AK7" s="35">
        <f>('Campus Enrollments - ALL'!AK39/15)</f>
        <v>362.13333333333333</v>
      </c>
      <c r="AL7" s="28">
        <f t="shared" si="0"/>
        <v>0.27935184530959267</v>
      </c>
      <c r="AM7" s="35">
        <f>('Campus Enrollments - ALL'!AM39/15)</f>
        <v>267.73333333333335</v>
      </c>
      <c r="AN7" s="95">
        <f t="shared" si="0"/>
        <v>-0.26067746686303384</v>
      </c>
      <c r="AO7" s="24">
        <v>258.7</v>
      </c>
      <c r="AP7" s="28">
        <f t="shared" si="0"/>
        <v>-3.3740039840637559E-2</v>
      </c>
      <c r="AQ7" s="24">
        <v>263.73</v>
      </c>
      <c r="AR7" s="28">
        <f t="shared" si="0"/>
        <v>1.9443370699652185E-2</v>
      </c>
      <c r="AS7" s="24">
        <v>260.13</v>
      </c>
      <c r="AT7" s="28">
        <f>AS7/AQ7 - 1</f>
        <v>-1.3650324195199737E-2</v>
      </c>
      <c r="AU7" s="24">
        <v>261.7</v>
      </c>
      <c r="AV7" s="28">
        <f>AU7/AS7 - 1</f>
        <v>6.0354438165532986E-3</v>
      </c>
      <c r="AW7" s="24">
        <v>265.3</v>
      </c>
      <c r="AX7" s="28">
        <f>AW7/AU7 - 1</f>
        <v>1.3756209400076491E-2</v>
      </c>
      <c r="AY7" s="24">
        <v>296.60000000000002</v>
      </c>
      <c r="AZ7" s="28">
        <f t="shared" si="1"/>
        <v>0.11797964568413111</v>
      </c>
      <c r="BA7" s="24">
        <v>337.1</v>
      </c>
      <c r="BB7" s="28">
        <f t="shared" si="2"/>
        <v>0.13654753877275794</v>
      </c>
    </row>
    <row r="8" spans="1:54" x14ac:dyDescent="0.2">
      <c r="A8" s="24" t="s">
        <v>45</v>
      </c>
      <c r="B8" s="182" t="s">
        <v>42</v>
      </c>
      <c r="C8" s="35"/>
      <c r="D8" s="28"/>
      <c r="E8" s="35"/>
      <c r="F8" s="28"/>
      <c r="G8" s="35"/>
      <c r="H8" s="28"/>
      <c r="I8" s="35"/>
      <c r="J8" s="28"/>
      <c r="K8" s="35"/>
      <c r="L8" s="28"/>
      <c r="M8" s="35"/>
      <c r="N8" s="28"/>
      <c r="O8" s="35"/>
      <c r="P8" s="28"/>
      <c r="Q8" s="24"/>
      <c r="R8" s="28"/>
      <c r="S8" s="24"/>
      <c r="T8" s="28"/>
      <c r="U8" s="35"/>
      <c r="V8" s="28"/>
      <c r="W8" s="35"/>
      <c r="X8" s="28"/>
      <c r="Y8" s="35">
        <f>('Campus Enrollments - ALL'!Y40/15)</f>
        <v>49.133333333333333</v>
      </c>
      <c r="Z8" s="28"/>
      <c r="AA8" s="24">
        <v>75.400000000000006</v>
      </c>
      <c r="AB8" s="28">
        <f t="shared" si="0"/>
        <v>0.53459972862957961</v>
      </c>
      <c r="AC8" s="24">
        <v>94.87</v>
      </c>
      <c r="AD8" s="28">
        <f t="shared" si="0"/>
        <v>0.2582228116710874</v>
      </c>
      <c r="AE8" s="35">
        <f>('Campus Enrollments - ALL'!AE40/15)</f>
        <v>108.53333333333333</v>
      </c>
      <c r="AF8" s="95">
        <f t="shared" si="0"/>
        <v>0.14402164365271775</v>
      </c>
      <c r="AG8" s="35">
        <f>('Campus Enrollments - ALL'!AG40/15)</f>
        <v>101.26666666666667</v>
      </c>
      <c r="AH8" s="28">
        <f t="shared" si="0"/>
        <v>-6.6953316953316966E-2</v>
      </c>
      <c r="AI8" s="24">
        <v>101.53</v>
      </c>
      <c r="AJ8" s="28">
        <f t="shared" si="0"/>
        <v>2.6003949967083884E-3</v>
      </c>
      <c r="AK8" s="35">
        <f>('Campus Enrollments - ALL'!AK40/15)</f>
        <v>88.6</v>
      </c>
      <c r="AL8" s="28">
        <f t="shared" si="0"/>
        <v>-0.12735152171771902</v>
      </c>
      <c r="AM8" s="35">
        <f>('Campus Enrollments - ALL'!AM40/15)</f>
        <v>92.533333333333331</v>
      </c>
      <c r="AN8" s="95">
        <f t="shared" si="0"/>
        <v>4.4394281414597447E-2</v>
      </c>
      <c r="AO8" s="24">
        <v>107.3</v>
      </c>
      <c r="AP8" s="28">
        <f t="shared" si="0"/>
        <v>0.15958213256484144</v>
      </c>
      <c r="AQ8" s="24">
        <v>78.53</v>
      </c>
      <c r="AR8" s="28">
        <f t="shared" si="0"/>
        <v>-0.26812674743709219</v>
      </c>
      <c r="AS8" s="24">
        <v>75.069999999999993</v>
      </c>
      <c r="AT8" s="28">
        <f>AS8/AQ8 - 1</f>
        <v>-4.4059595059213086E-2</v>
      </c>
      <c r="AU8" s="24">
        <v>73.3</v>
      </c>
      <c r="AV8" s="28">
        <f>AU8/AS8 - 1</f>
        <v>-2.3577993872385683E-2</v>
      </c>
      <c r="AW8" s="24">
        <v>75.3</v>
      </c>
      <c r="AX8" s="28">
        <f>AW8/AU8 - 1</f>
        <v>2.7285129604365688E-2</v>
      </c>
      <c r="AY8" s="24">
        <v>74.3</v>
      </c>
      <c r="AZ8" s="28">
        <f t="shared" si="1"/>
        <v>-1.3280212483399723E-2</v>
      </c>
      <c r="BA8" s="24">
        <v>70.37</v>
      </c>
      <c r="BB8" s="28">
        <f t="shared" si="2"/>
        <v>-5.2893674293404969E-2</v>
      </c>
    </row>
    <row r="9" spans="1:54" x14ac:dyDescent="0.2">
      <c r="A9" s="24" t="s">
        <v>46</v>
      </c>
      <c r="B9" s="182" t="s">
        <v>42</v>
      </c>
      <c r="C9" s="35"/>
      <c r="D9" s="28"/>
      <c r="E9" s="35"/>
      <c r="F9" s="28"/>
      <c r="G9" s="35"/>
      <c r="H9" s="28"/>
      <c r="I9" s="35"/>
      <c r="J9" s="28"/>
      <c r="K9" s="35"/>
      <c r="L9" s="28"/>
      <c r="M9" s="35"/>
      <c r="N9" s="28"/>
      <c r="O9" s="35"/>
      <c r="P9" s="28"/>
      <c r="Q9" s="24"/>
      <c r="R9" s="28"/>
      <c r="S9" s="24"/>
      <c r="T9" s="28"/>
      <c r="U9" s="35"/>
      <c r="V9" s="28"/>
      <c r="W9" s="35"/>
      <c r="X9" s="28"/>
      <c r="Y9" s="35">
        <f>('Campus Enrollments - ALL'!Y41/15)</f>
        <v>54.8</v>
      </c>
      <c r="Z9" s="28"/>
      <c r="AA9" s="24">
        <v>109.67</v>
      </c>
      <c r="AB9" s="28"/>
      <c r="AC9" s="24">
        <v>145.1</v>
      </c>
      <c r="AD9" s="28">
        <f t="shared" si="0"/>
        <v>0.32306008935898589</v>
      </c>
      <c r="AE9" s="35">
        <f>('Campus Enrollments - ALL'!AE41/15)</f>
        <v>165.73333333333332</v>
      </c>
      <c r="AF9" s="95">
        <f t="shared" si="0"/>
        <v>0.14220078107052592</v>
      </c>
      <c r="AG9" s="35">
        <f>('Campus Enrollments - ALL'!AG41/15)</f>
        <v>180.66666666666666</v>
      </c>
      <c r="AH9" s="28">
        <f t="shared" si="0"/>
        <v>9.0104585679807059E-2</v>
      </c>
      <c r="AI9" s="24">
        <v>167.28</v>
      </c>
      <c r="AJ9" s="28">
        <f t="shared" si="0"/>
        <v>-7.4095940959409523E-2</v>
      </c>
      <c r="AK9" s="35">
        <f>('Campus Enrollments - ALL'!AK41/15)</f>
        <v>145.4</v>
      </c>
      <c r="AL9" s="28">
        <f t="shared" si="0"/>
        <v>-0.13079866092778569</v>
      </c>
      <c r="AM9" s="35">
        <f>('Campus Enrollments - ALL'!AM41/15)</f>
        <v>147.66666666666666</v>
      </c>
      <c r="AN9" s="95">
        <f t="shared" si="0"/>
        <v>1.5589179275561582E-2</v>
      </c>
      <c r="AO9" s="24">
        <v>137.19999999999999</v>
      </c>
      <c r="AP9" s="28">
        <f t="shared" si="0"/>
        <v>-7.088036117381491E-2</v>
      </c>
      <c r="AQ9" s="24">
        <v>129.80000000000001</v>
      </c>
      <c r="AR9" s="28">
        <f t="shared" si="0"/>
        <v>-5.393586005830886E-2</v>
      </c>
      <c r="AS9" s="24">
        <v>132.07</v>
      </c>
      <c r="AT9" s="28">
        <f>AS9/AQ9 - 1</f>
        <v>1.7488443759630101E-2</v>
      </c>
      <c r="AU9" s="24">
        <v>135.1</v>
      </c>
      <c r="AV9" s="28">
        <f>AU9/AS9 - 1</f>
        <v>2.2942379041417382E-2</v>
      </c>
      <c r="AW9" s="24">
        <v>135.4</v>
      </c>
      <c r="AX9" s="28">
        <f>AW9/AU9 - 1</f>
        <v>2.2205773501111636E-3</v>
      </c>
      <c r="AY9" s="24">
        <v>117</v>
      </c>
      <c r="AZ9" s="28">
        <f t="shared" si="1"/>
        <v>-0.13589364844903995</v>
      </c>
      <c r="BA9" s="24">
        <v>104.87</v>
      </c>
      <c r="BB9" s="28">
        <f t="shared" si="2"/>
        <v>-0.1036752136752136</v>
      </c>
    </row>
    <row r="10" spans="1:54" x14ac:dyDescent="0.2">
      <c r="A10" s="24" t="s">
        <v>47</v>
      </c>
      <c r="B10" s="35">
        <f>('Campus Enrollments - ALL'!B42/15)</f>
        <v>231.2</v>
      </c>
      <c r="C10" s="35">
        <f>('Campus Enrollments - ALL'!C42/15)</f>
        <v>262</v>
      </c>
      <c r="D10" s="28">
        <f>(C10/B10) - 1</f>
        <v>0.13321799307958493</v>
      </c>
      <c r="E10" s="35">
        <f>('Campus Enrollments - ALL'!E42/15)</f>
        <v>222.4</v>
      </c>
      <c r="F10" s="28">
        <f>E10/C10 - 1</f>
        <v>-0.15114503816793889</v>
      </c>
      <c r="G10" s="35">
        <f>('Campus Enrollments - ALL'!G42/15)</f>
        <v>243.2</v>
      </c>
      <c r="H10" s="28">
        <f>G10/E10 - 1</f>
        <v>9.3525179856114971E-2</v>
      </c>
      <c r="I10" s="35">
        <f>('Campus Enrollments - ALL'!I42/15)</f>
        <v>241.13333333333333</v>
      </c>
      <c r="J10" s="28">
        <f>I10/G10 - 1</f>
        <v>-8.4978070175438791E-3</v>
      </c>
      <c r="K10" s="35">
        <f>('Campus Enrollments - ALL'!K42/15)</f>
        <v>229.96666666666667</v>
      </c>
      <c r="L10" s="28">
        <f>K10/I10 - 1</f>
        <v>-4.6309095935858413E-2</v>
      </c>
      <c r="M10" s="35">
        <f>('Campus Enrollments - ALL'!M42/15)</f>
        <v>227.06666666666666</v>
      </c>
      <c r="N10" s="28">
        <f>M10/K10 - 1</f>
        <v>-1.2610523264241169E-2</v>
      </c>
      <c r="O10" s="35">
        <f>('Campus Enrollments - ALL'!O42/15)</f>
        <v>268.96666666666664</v>
      </c>
      <c r="P10" s="28">
        <f>O10/M10 - 1</f>
        <v>0.18452730475631229</v>
      </c>
      <c r="Q10" s="24">
        <v>268.86</v>
      </c>
      <c r="R10" s="28">
        <f>Q10/O10 - 1</f>
        <v>-3.9657950179683432E-4</v>
      </c>
      <c r="S10" s="24">
        <v>241.4</v>
      </c>
      <c r="T10" s="28">
        <f>S10/Q10 - 1</f>
        <v>-0.10213494011753332</v>
      </c>
      <c r="U10" s="35">
        <f>('Campus Enrollments - ALL'!U42/15)</f>
        <v>255.4</v>
      </c>
      <c r="V10" s="28">
        <f>U10/S10 - 1</f>
        <v>5.7995028997514408E-2</v>
      </c>
      <c r="W10" s="35">
        <f>('Campus Enrollments - ALL'!W42/15)</f>
        <v>239.53333333333333</v>
      </c>
      <c r="X10" s="28">
        <f>W10/U10 - 1</f>
        <v>-6.2124771600104434E-2</v>
      </c>
      <c r="Y10" s="35">
        <f>('Campus Enrollments - ALL'!Y42/15)</f>
        <v>186.33333333333334</v>
      </c>
      <c r="Z10" s="28">
        <f>Y10/W10 - 1</f>
        <v>-0.22209852490954629</v>
      </c>
      <c r="AA10" s="24">
        <v>224.6</v>
      </c>
      <c r="AB10" s="28">
        <f>AA10/Y10 - 1</f>
        <v>0.20536672629695873</v>
      </c>
      <c r="AC10" s="24">
        <v>251.33</v>
      </c>
      <c r="AD10" s="28">
        <f>AC10/AA10 - 1</f>
        <v>0.11901157613535185</v>
      </c>
      <c r="AE10" s="35">
        <f>('Campus Enrollments - ALL'!AE42/15)</f>
        <v>213.4</v>
      </c>
      <c r="AF10" s="95">
        <f>AE10/AC10 - 1</f>
        <v>-0.15091712091672305</v>
      </c>
      <c r="AG10" s="35">
        <f>('Campus Enrollments - ALL'!AG42/15)</f>
        <v>216.73333333333332</v>
      </c>
      <c r="AH10" s="28">
        <f>AG10/AE10 - 1</f>
        <v>1.5620118712902142E-2</v>
      </c>
      <c r="AI10" s="24">
        <v>191.19</v>
      </c>
      <c r="AJ10" s="28">
        <f>AI10/AG10 - 1</f>
        <v>-0.11785604429406327</v>
      </c>
      <c r="AK10" s="35">
        <f>('Campus Enrollments - ALL'!AK42/15)</f>
        <v>195.4</v>
      </c>
      <c r="AL10" s="28">
        <f>AK10/AI10 - 1</f>
        <v>2.2019980124483585E-2</v>
      </c>
      <c r="AM10" s="35">
        <f>('Campus Enrollments - ALL'!AM42/15)</f>
        <v>140</v>
      </c>
      <c r="AN10" s="95">
        <f>AM10/AK10 - 1</f>
        <v>-0.2835209825997953</v>
      </c>
      <c r="AO10" s="24">
        <v>166.7</v>
      </c>
      <c r="AP10" s="28">
        <f>AO10/AM10 - 1</f>
        <v>0.19071428571428561</v>
      </c>
      <c r="AQ10" s="24">
        <f>225.8-AQ8</f>
        <v>147.27000000000001</v>
      </c>
      <c r="AR10" s="28">
        <f>AQ10/AO10 - 1</f>
        <v>-0.11655668866226743</v>
      </c>
      <c r="AS10" s="24">
        <v>162.66</v>
      </c>
      <c r="AT10" s="28">
        <f>AS10/AQ10 - 1</f>
        <v>0.10450193522102258</v>
      </c>
      <c r="AU10" s="24">
        <v>173.3</v>
      </c>
      <c r="AV10" s="28">
        <f>AU10/AS10 - 1</f>
        <v>6.5412516906430573E-2</v>
      </c>
      <c r="AW10" s="24">
        <v>147.9</v>
      </c>
      <c r="AX10" s="28">
        <f>AW10/AU10 - 1</f>
        <v>-0.14656664743219849</v>
      </c>
      <c r="AY10" s="24">
        <v>155.33000000000001</v>
      </c>
      <c r="AZ10" s="28">
        <f t="shared" si="1"/>
        <v>5.0236646382691097E-2</v>
      </c>
      <c r="BA10" s="24">
        <v>137.93</v>
      </c>
      <c r="BB10" s="28">
        <f t="shared" si="2"/>
        <v>-0.11201957123543427</v>
      </c>
    </row>
    <row r="11" spans="1:54" x14ac:dyDescent="0.2">
      <c r="A11" s="24" t="s">
        <v>48</v>
      </c>
      <c r="B11" s="185" t="s">
        <v>57</v>
      </c>
      <c r="C11" s="35"/>
      <c r="D11" s="28"/>
      <c r="E11" s="35"/>
      <c r="F11" s="28"/>
      <c r="G11" s="35"/>
      <c r="H11" s="28"/>
      <c r="I11" s="35"/>
      <c r="J11" s="28"/>
      <c r="K11" s="35"/>
      <c r="L11" s="28"/>
      <c r="M11" s="35"/>
      <c r="N11" s="28"/>
      <c r="O11" s="35"/>
      <c r="P11" s="28"/>
      <c r="Q11" s="24"/>
      <c r="R11" s="28"/>
      <c r="S11" s="24"/>
      <c r="T11" s="28"/>
      <c r="U11" s="35"/>
      <c r="V11" s="28"/>
      <c r="W11" s="35"/>
      <c r="X11" s="28"/>
      <c r="Y11" s="35"/>
      <c r="Z11" s="28"/>
      <c r="AA11" s="24">
        <v>3.4</v>
      </c>
      <c r="AB11" s="28">
        <v>0</v>
      </c>
      <c r="AC11" s="24">
        <v>24.47</v>
      </c>
      <c r="AD11" s="28">
        <v>0</v>
      </c>
      <c r="AE11" s="35">
        <f>('Campus Enrollments - ALL'!AE43/15)</f>
        <v>45.733333333333334</v>
      </c>
      <c r="AF11" s="95">
        <v>0</v>
      </c>
      <c r="AG11" s="35">
        <f>('Campus Enrollments - ALL'!AG43/15)</f>
        <v>53.06666666666667</v>
      </c>
      <c r="AH11" s="28">
        <v>0</v>
      </c>
      <c r="AI11" s="35">
        <v>41.8</v>
      </c>
      <c r="AJ11" s="28">
        <v>0</v>
      </c>
      <c r="AK11" s="35">
        <f>('Campus Enrollments - ALL'!AK43/15)</f>
        <v>34.799999999999997</v>
      </c>
      <c r="AL11" s="28">
        <v>0</v>
      </c>
      <c r="AM11" s="35">
        <f>('Campus Enrollments - ALL'!AM43/15)</f>
        <v>26.4</v>
      </c>
      <c r="AN11" s="95">
        <v>0</v>
      </c>
      <c r="AO11" s="35">
        <v>0</v>
      </c>
      <c r="AP11" s="28">
        <v>0</v>
      </c>
      <c r="AQ11" s="35">
        <v>0</v>
      </c>
      <c r="AR11" s="28">
        <v>0</v>
      </c>
      <c r="AS11" s="35">
        <v>0</v>
      </c>
      <c r="AT11" s="28">
        <v>0</v>
      </c>
      <c r="AU11" s="35">
        <v>0</v>
      </c>
      <c r="AV11" s="28">
        <v>0</v>
      </c>
      <c r="AW11" s="35">
        <v>0</v>
      </c>
      <c r="AX11" s="28">
        <v>0</v>
      </c>
      <c r="AY11" s="35">
        <v>0</v>
      </c>
      <c r="AZ11" s="28">
        <v>0</v>
      </c>
      <c r="BA11" s="35">
        <v>0</v>
      </c>
      <c r="BB11" s="28">
        <v>0</v>
      </c>
    </row>
    <row r="12" spans="1:54" x14ac:dyDescent="0.2">
      <c r="A12" s="24" t="s">
        <v>49</v>
      </c>
      <c r="B12" s="35">
        <f>('Campus Enrollments - ALL'!B44/15)</f>
        <v>0</v>
      </c>
      <c r="C12" s="35">
        <f>('Campus Enrollments - ALL'!C44/15)</f>
        <v>6.5333333333333332</v>
      </c>
      <c r="D12" s="28"/>
      <c r="E12" s="35">
        <f>('Campus Enrollments - ALL'!E44/15)</f>
        <v>10.133333333333333</v>
      </c>
      <c r="F12" s="28">
        <f>E12/C12 - 1</f>
        <v>0.55102040816326525</v>
      </c>
      <c r="G12" s="35">
        <f>('Campus Enrollments - ALL'!G44/15)</f>
        <v>16</v>
      </c>
      <c r="H12" s="28">
        <f>G12/E12 - 1</f>
        <v>0.57894736842105265</v>
      </c>
      <c r="I12" s="35">
        <f>('Campus Enrollments - ALL'!I44/15)</f>
        <v>12.666666666666666</v>
      </c>
      <c r="J12" s="28">
        <f>I12/G12 - 1</f>
        <v>-0.20833333333333337</v>
      </c>
      <c r="K12" s="35">
        <f>('Campus Enrollments - ALL'!K44/15)</f>
        <v>0.2</v>
      </c>
      <c r="L12" s="28">
        <f>K12/I12 - 1</f>
        <v>-0.98421052631578942</v>
      </c>
      <c r="M12" s="35">
        <f>('Campus Enrollments - ALL'!M44/15)</f>
        <v>0</v>
      </c>
      <c r="N12" s="28"/>
      <c r="O12" s="35">
        <f>('Campus Enrollments - ALL'!O44/15)</f>
        <v>0</v>
      </c>
      <c r="P12" s="28"/>
      <c r="Q12" s="24">
        <v>0</v>
      </c>
      <c r="R12" s="28"/>
      <c r="S12" s="24">
        <v>0</v>
      </c>
      <c r="T12" s="28"/>
      <c r="U12" s="35">
        <f>('Campus Enrollments - ALL'!U44/15)</f>
        <v>0</v>
      </c>
      <c r="V12" s="28"/>
      <c r="W12" s="35">
        <f>('Campus Enrollments - ALL'!W44/15)</f>
        <v>0</v>
      </c>
      <c r="X12" s="28"/>
      <c r="Y12" s="35">
        <f>('Campus Enrollments - ALL'!Y44/15)</f>
        <v>0</v>
      </c>
      <c r="Z12" s="28"/>
      <c r="AA12" s="24">
        <v>0</v>
      </c>
      <c r="AB12" s="28"/>
      <c r="AC12" s="24">
        <v>0</v>
      </c>
      <c r="AD12" s="28">
        <v>0</v>
      </c>
      <c r="AE12" s="35">
        <f>('Campus Enrollments - ALL'!AE44/15)</f>
        <v>0</v>
      </c>
      <c r="AF12" s="95">
        <v>0</v>
      </c>
      <c r="AG12" s="35">
        <f>('Campus Enrollments - ALL'!AG44/15)</f>
        <v>0</v>
      </c>
      <c r="AH12" s="28">
        <v>0</v>
      </c>
      <c r="AI12" s="35">
        <v>0</v>
      </c>
      <c r="AJ12" s="28">
        <v>0</v>
      </c>
      <c r="AK12" s="35">
        <f>('Campus Enrollments - ALL'!AK44/15)</f>
        <v>0</v>
      </c>
      <c r="AL12" s="28">
        <v>0</v>
      </c>
      <c r="AM12" s="35">
        <f>('Campus Enrollments - ALL'!AM44/15)</f>
        <v>0</v>
      </c>
      <c r="AN12" s="95">
        <v>0</v>
      </c>
      <c r="AO12" s="35">
        <v>0</v>
      </c>
      <c r="AP12" s="28">
        <v>0</v>
      </c>
      <c r="AQ12" s="35">
        <v>0</v>
      </c>
      <c r="AR12" s="28">
        <v>0</v>
      </c>
      <c r="AS12" s="35">
        <v>0</v>
      </c>
      <c r="AT12" s="28">
        <v>0</v>
      </c>
      <c r="AU12" s="35">
        <v>0</v>
      </c>
      <c r="AV12" s="28">
        <v>0</v>
      </c>
      <c r="AW12" s="35">
        <v>0</v>
      </c>
      <c r="AX12" s="28">
        <v>0</v>
      </c>
      <c r="AY12" s="35">
        <v>0</v>
      </c>
      <c r="AZ12" s="28">
        <v>0</v>
      </c>
      <c r="BA12" s="35">
        <v>0</v>
      </c>
      <c r="BB12" s="28">
        <v>0</v>
      </c>
    </row>
    <row r="13" spans="1:54" x14ac:dyDescent="0.2">
      <c r="A13" s="24" t="s">
        <v>50</v>
      </c>
      <c r="B13" s="35">
        <f>('Campus Enrollments - ALL'!B45/15)</f>
        <v>353.2</v>
      </c>
      <c r="C13" s="35">
        <f>('Campus Enrollments - ALL'!C45/15)</f>
        <v>578.4666666666667</v>
      </c>
      <c r="D13" s="28">
        <f>(C13/B13) - 1</f>
        <v>0.63778784446961123</v>
      </c>
      <c r="E13" s="35">
        <f>('Campus Enrollments - ALL'!E45/15)</f>
        <v>530.66666666666663</v>
      </c>
      <c r="F13" s="28">
        <f>E13/C13 - 1</f>
        <v>-8.2632246168030554E-2</v>
      </c>
      <c r="G13" s="35">
        <f>('Campus Enrollments - ALL'!G45/15)</f>
        <v>521.9</v>
      </c>
      <c r="H13" s="28">
        <f>G13/E13 - 1</f>
        <v>-1.6520100502512514E-2</v>
      </c>
      <c r="I13" s="35">
        <f>('Campus Enrollments - ALL'!I45/15)</f>
        <v>542.79999999999995</v>
      </c>
      <c r="J13" s="28">
        <f>I13/G13 - 1</f>
        <v>4.0045985821038466E-2</v>
      </c>
      <c r="K13" s="35">
        <f>('Campus Enrollments - ALL'!K45/15)</f>
        <v>606.9</v>
      </c>
      <c r="L13" s="28">
        <f>K13/I13 - 1</f>
        <v>0.11809137803979364</v>
      </c>
      <c r="M13" s="35">
        <f>('Campus Enrollments - ALL'!M45/15)</f>
        <v>693.9</v>
      </c>
      <c r="N13" s="28">
        <f>M13/K13 - 1</f>
        <v>0.143351458230351</v>
      </c>
      <c r="O13" s="35">
        <f>('Campus Enrollments - ALL'!O45/15)</f>
        <v>759.6</v>
      </c>
      <c r="P13" s="28">
        <f>O13/M13 - 1</f>
        <v>9.4682230869001405E-2</v>
      </c>
      <c r="Q13" s="24">
        <v>742.63</v>
      </c>
      <c r="R13" s="28">
        <f>Q13/O13 - 1</f>
        <v>-2.2340705634544489E-2</v>
      </c>
      <c r="S13" s="24">
        <v>796.2</v>
      </c>
      <c r="T13" s="28">
        <f>S13/Q13 - 1</f>
        <v>7.2135518360421758E-2</v>
      </c>
      <c r="U13" s="35">
        <f>('Campus Enrollments - ALL'!U45/15)</f>
        <v>771.8</v>
      </c>
      <c r="V13" s="28">
        <f>U13/S13 - 1</f>
        <v>-3.0645566440592908E-2</v>
      </c>
      <c r="W13" s="35">
        <f>('Campus Enrollments - ALL'!W45/15)</f>
        <v>779.2833333333333</v>
      </c>
      <c r="X13" s="28">
        <f>W13/U13 - 1</f>
        <v>9.6959488641272795E-3</v>
      </c>
      <c r="Y13" s="35">
        <f>('Campus Enrollments - ALL'!Y45/15)</f>
        <v>768.2</v>
      </c>
      <c r="Z13" s="28">
        <f>Y13/W13 - 1</f>
        <v>-1.4222469362876078E-2</v>
      </c>
      <c r="AA13" s="24">
        <v>693.2</v>
      </c>
      <c r="AB13" s="28">
        <f>AA13/Y13 - 1</f>
        <v>-9.7630825305909941E-2</v>
      </c>
      <c r="AC13" s="24">
        <v>685.33</v>
      </c>
      <c r="AD13" s="28">
        <f>AC13/AA13 - 1</f>
        <v>-1.1353144835545281E-2</v>
      </c>
      <c r="AE13" s="35">
        <f>('Campus Enrollments - ALL'!AE45/15)</f>
        <v>583.5333333333333</v>
      </c>
      <c r="AF13" s="95">
        <f>AE13/AC13 - 1</f>
        <v>-0.14853671467273688</v>
      </c>
      <c r="AG13" s="35">
        <f>('Campus Enrollments - ALL'!AG45/15)</f>
        <v>599.86666666666667</v>
      </c>
      <c r="AH13" s="28">
        <f>AG13/AE13 - 1</f>
        <v>2.7990403290300447E-2</v>
      </c>
      <c r="AI13" s="24">
        <v>580.75</v>
      </c>
      <c r="AJ13" s="28">
        <f>AI13/AG13 - 1</f>
        <v>-3.1868192931762573E-2</v>
      </c>
      <c r="AK13" s="35">
        <f>('Campus Enrollments - ALL'!AK45/15)</f>
        <v>497.14000000000004</v>
      </c>
      <c r="AL13" s="28">
        <f>AK13/AI13 - 1</f>
        <v>-0.14396900559621173</v>
      </c>
      <c r="AM13" s="35">
        <f>('Campus Enrollments - ALL'!AM45/15)</f>
        <v>493.6</v>
      </c>
      <c r="AN13" s="95">
        <f>AM13/AK13 - 1</f>
        <v>-7.1207305789113828E-3</v>
      </c>
      <c r="AO13" s="24">
        <v>490.7</v>
      </c>
      <c r="AP13" s="28">
        <f>AO13/AM13 - 1</f>
        <v>-5.875202593192963E-3</v>
      </c>
      <c r="AQ13" s="24">
        <v>555.79999999999995</v>
      </c>
      <c r="AR13" s="28">
        <f>AQ13/AO13 - 1</f>
        <v>0.13266761768901558</v>
      </c>
      <c r="AS13" s="24">
        <v>561.1</v>
      </c>
      <c r="AT13" s="28">
        <f>AS13/AQ13 - 1</f>
        <v>9.5358042461317627E-3</v>
      </c>
      <c r="AU13" s="24">
        <v>556.5</v>
      </c>
      <c r="AV13" s="28">
        <f>AU13/AS13 - 1</f>
        <v>-8.198182142220678E-3</v>
      </c>
      <c r="AW13" s="24">
        <v>436.3</v>
      </c>
      <c r="AX13" s="28">
        <f>AW13/AU13 - 1</f>
        <v>-0.21599281221922728</v>
      </c>
      <c r="AY13" s="24">
        <v>468.1</v>
      </c>
      <c r="AZ13" s="28">
        <f t="shared" si="1"/>
        <v>7.2885629154251674E-2</v>
      </c>
      <c r="BA13" s="24">
        <v>467.67</v>
      </c>
      <c r="BB13" s="28">
        <f t="shared" ref="BB13:BB14" si="3">BA13/AY13 - 1</f>
        <v>-9.1860713522751158E-4</v>
      </c>
    </row>
    <row r="14" spans="1:54" x14ac:dyDescent="0.2">
      <c r="A14" s="47" t="s">
        <v>51</v>
      </c>
      <c r="B14" s="35"/>
      <c r="C14" s="35"/>
      <c r="D14" s="28"/>
      <c r="E14" s="35"/>
      <c r="F14" s="28"/>
      <c r="G14" s="35"/>
      <c r="H14" s="28"/>
      <c r="I14" s="35"/>
      <c r="J14" s="28"/>
      <c r="K14" s="35"/>
      <c r="L14" s="28"/>
      <c r="M14" s="35"/>
      <c r="N14" s="28"/>
      <c r="O14" s="35"/>
      <c r="P14" s="28"/>
      <c r="Q14" s="24"/>
      <c r="R14" s="28"/>
      <c r="S14" s="24"/>
      <c r="T14" s="28"/>
      <c r="U14" s="35"/>
      <c r="V14" s="28"/>
      <c r="W14" s="35"/>
      <c r="X14" s="28"/>
      <c r="Y14" s="35"/>
      <c r="Z14" s="28"/>
      <c r="AA14" s="24"/>
      <c r="AB14" s="28"/>
      <c r="AC14" s="24"/>
      <c r="AD14" s="28"/>
      <c r="AE14" s="35"/>
      <c r="AF14" s="95"/>
      <c r="AG14" s="35"/>
      <c r="AH14" s="28"/>
      <c r="AI14" s="24"/>
      <c r="AJ14" s="28"/>
      <c r="AK14" s="35"/>
      <c r="AL14" s="28"/>
      <c r="AM14" s="35">
        <f>('Campus Enrollments - ALL'!AM46/15)</f>
        <v>94.733333333333334</v>
      </c>
      <c r="AO14" s="24">
        <v>119.7</v>
      </c>
      <c r="AP14" s="28">
        <f>AO14/AM14 - 1</f>
        <v>0.26354679802955672</v>
      </c>
      <c r="AQ14" s="24">
        <v>156.26</v>
      </c>
      <c r="AR14" s="28">
        <f>AQ14/AO14 - 1</f>
        <v>0.30543024227234739</v>
      </c>
      <c r="AS14" s="24">
        <v>146.93</v>
      </c>
      <c r="AT14" s="28">
        <f>AS14/AQ14 - 1</f>
        <v>-5.9708178676564638E-2</v>
      </c>
      <c r="AU14" s="24">
        <v>167</v>
      </c>
      <c r="AV14" s="28">
        <f>AU14/AS14 - 1</f>
        <v>0.13659565779622951</v>
      </c>
      <c r="AW14" s="24">
        <v>211.1</v>
      </c>
      <c r="AX14" s="28">
        <f>AW14/AU14 - 1</f>
        <v>0.26407185628742513</v>
      </c>
      <c r="AY14" s="24">
        <v>204.93</v>
      </c>
      <c r="AZ14" s="28">
        <f t="shared" si="1"/>
        <v>-2.9227854097583994E-2</v>
      </c>
      <c r="BA14" s="24">
        <v>215.8</v>
      </c>
      <c r="BB14" s="28">
        <f t="shared" si="3"/>
        <v>5.304250231786467E-2</v>
      </c>
    </row>
    <row r="15" spans="1:54" x14ac:dyDescent="0.2">
      <c r="A15" s="24" t="s">
        <v>52</v>
      </c>
      <c r="B15" s="35">
        <f>('Campus Enrollments - ALL'!B47/15)</f>
        <v>1795.3333333333333</v>
      </c>
      <c r="C15" s="35">
        <f>('Campus Enrollments - ALL'!C47/15)</f>
        <v>2003.3333333333333</v>
      </c>
      <c r="D15" s="28">
        <f>(C15/B15) - 1</f>
        <v>0.11585592276271806</v>
      </c>
      <c r="E15" s="35">
        <f>('Campus Enrollments - ALL'!E47/15)</f>
        <v>1914.2333333333333</v>
      </c>
      <c r="F15" s="28">
        <f>E15/C15 - 1</f>
        <v>-4.4475873544093103E-2</v>
      </c>
      <c r="G15" s="35">
        <f>('Campus Enrollments - ALL'!G47/15)</f>
        <v>1881.5</v>
      </c>
      <c r="H15" s="28">
        <f>G15/E15 - 1</f>
        <v>-1.7099970397199904E-2</v>
      </c>
      <c r="I15" s="35">
        <f>('Campus Enrollments - ALL'!I47/15)</f>
        <v>1916.1666666666667</v>
      </c>
      <c r="J15" s="28">
        <f>I15/G15 - 1</f>
        <v>1.8425015501815967E-2</v>
      </c>
      <c r="K15" s="35">
        <f>('Campus Enrollments - ALL'!K47/15)</f>
        <v>1946</v>
      </c>
      <c r="L15" s="28">
        <f>K15/I15 - 1</f>
        <v>1.5569278942332732E-2</v>
      </c>
      <c r="M15" s="35">
        <f>('Campus Enrollments - ALL'!M47/15)</f>
        <v>2097.1333333333332</v>
      </c>
      <c r="N15" s="28">
        <f>M15/K15 - 1</f>
        <v>7.7663583418978943E-2</v>
      </c>
      <c r="O15" s="35">
        <f>('Campus Enrollments - ALL'!O47/15)</f>
        <v>2199.8333333333335</v>
      </c>
      <c r="P15" s="28">
        <f>O15/M15 - 1</f>
        <v>4.8971612041835089E-2</v>
      </c>
      <c r="Q15" s="24">
        <f>SUM(Q3:Q13)</f>
        <v>1996.1400000000003</v>
      </c>
      <c r="R15" s="28">
        <f>Q15/O15 - 1</f>
        <v>-9.2594893552541802E-2</v>
      </c>
      <c r="S15" s="24">
        <f>SUM(S3:S13)</f>
        <v>1923.0300000000002</v>
      </c>
      <c r="T15" s="28">
        <f>S15/Q15 - 1</f>
        <v>-3.6625687577023669E-2</v>
      </c>
      <c r="U15" s="35">
        <f>('Campus Enrollments - ALL'!U47/15)</f>
        <v>2024.5</v>
      </c>
      <c r="V15" s="28">
        <f>U15/S15 - 1</f>
        <v>5.2765687482774437E-2</v>
      </c>
      <c r="W15" s="35">
        <f>('Campus Enrollments - ALL'!W47/15)</f>
        <v>1942.1166666666666</v>
      </c>
      <c r="X15" s="28">
        <f>W15/U15 - 1</f>
        <v>-4.0693175269613913E-2</v>
      </c>
      <c r="Y15" s="35">
        <f>('Campus Enrollments - ALL'!Y47/15)</f>
        <v>1938.9166666666667</v>
      </c>
      <c r="Z15" s="28">
        <f>Y15/W15 - 1</f>
        <v>-1.6476868022002877E-3</v>
      </c>
      <c r="AA15" s="24">
        <f>SUM(AA3:AA13)</f>
        <v>2126.67</v>
      </c>
      <c r="AB15" s="28">
        <f>AA15/Y15 - 1</f>
        <v>9.683414277732405E-2</v>
      </c>
      <c r="AC15" s="24">
        <f>SUM(AC3:AC13)</f>
        <v>2264.66</v>
      </c>
      <c r="AD15" s="28">
        <f>AC15/AA15 - 1</f>
        <v>6.4885478235927385E-2</v>
      </c>
      <c r="AE15" s="35">
        <f>('Campus Enrollments - ALL'!AE47/15)</f>
        <v>2064.8666666666668</v>
      </c>
      <c r="AF15" s="95">
        <f>AE15/AC15 - 1</f>
        <v>-8.822222025970039E-2</v>
      </c>
      <c r="AG15" s="35">
        <f>('Campus Enrollments - ALL'!AG47/15)</f>
        <v>2039.3333333333333</v>
      </c>
      <c r="AH15" s="28">
        <f>AG15/AE15 - 1</f>
        <v>-1.2365608756013446E-2</v>
      </c>
      <c r="AI15" s="35">
        <f>('Campus Enrollments - ALL'!AI47/15)</f>
        <v>1960.4</v>
      </c>
      <c r="AJ15" s="28">
        <f>AI15/AG15 - 1</f>
        <v>-3.8705459300424905E-2</v>
      </c>
      <c r="AK15" s="35">
        <f>('Campus Enrollments - ALL'!AK47/15)</f>
        <v>1821.4399999999998</v>
      </c>
      <c r="AL15" s="28">
        <f>AK15/AI15 - 1</f>
        <v>-7.0883493164660361E-2</v>
      </c>
      <c r="AM15" s="35">
        <f>('Campus Enrollments - ALL'!AM47/15)</f>
        <v>1749.8</v>
      </c>
      <c r="AN15" s="95">
        <f>AM15/AK15 - 1</f>
        <v>-3.9331517919887538E-2</v>
      </c>
      <c r="AO15" s="35">
        <f>SUM(AO3:AO14)</f>
        <v>1744.0900000000001</v>
      </c>
      <c r="AP15" s="28">
        <f>AO15/AM15 - 1</f>
        <v>-3.2632300834379846E-3</v>
      </c>
      <c r="AQ15" s="35">
        <f>SUM(AQ3:AQ14)</f>
        <v>1830.37</v>
      </c>
      <c r="AR15" s="28">
        <f>AQ15/AO15 - 1</f>
        <v>4.9469924143822785E-2</v>
      </c>
      <c r="AS15" s="35">
        <f>SUM(AS3:AS14)</f>
        <v>1872.99</v>
      </c>
      <c r="AT15" s="28">
        <f>AS15/AQ15 - 1</f>
        <v>2.3284909608439985E-2</v>
      </c>
      <c r="AU15" s="35">
        <f>SUM(AU3:AU14)</f>
        <v>1907.1000000000001</v>
      </c>
      <c r="AV15" s="28">
        <f>AU15/AS15 - 1</f>
        <v>1.8211522752390685E-2</v>
      </c>
      <c r="AW15" s="35">
        <f>SUM(AW3:AW14)</f>
        <v>1769.8999999999999</v>
      </c>
      <c r="AX15" s="28">
        <f>AW15/AU15 - 1</f>
        <v>-7.1941691573593536E-2</v>
      </c>
      <c r="AY15" s="35">
        <f>SUM(AY3:AY14)</f>
        <v>1812.8300000000002</v>
      </c>
      <c r="AZ15" s="28">
        <f>AY15/AW15 - 1</f>
        <v>2.4255607661449963E-2</v>
      </c>
      <c r="BA15" s="35">
        <f>SUM(BA3:BA14)</f>
        <v>1829.68</v>
      </c>
      <c r="BB15" s="28">
        <f>BA15/AY15 - 1</f>
        <v>9.2948594186987865E-3</v>
      </c>
    </row>
    <row r="16" spans="1:54" x14ac:dyDescent="0.2">
      <c r="A16" s="36"/>
    </row>
    <row r="17" spans="1:54" x14ac:dyDescent="0.2">
      <c r="A17" s="161" t="s">
        <v>61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76"/>
      <c r="AB17" s="77"/>
    </row>
    <row r="18" spans="1:54" x14ac:dyDescent="0.2">
      <c r="A18" s="23" t="s">
        <v>35</v>
      </c>
      <c r="B18" s="23">
        <v>1996</v>
      </c>
      <c r="C18" s="23">
        <v>1997</v>
      </c>
      <c r="D18" s="23"/>
      <c r="E18" s="23">
        <v>1998</v>
      </c>
      <c r="F18" s="23"/>
      <c r="G18" s="23">
        <v>1999</v>
      </c>
      <c r="H18" s="23"/>
      <c r="I18" s="23" t="s">
        <v>60</v>
      </c>
      <c r="J18" s="24"/>
      <c r="K18" s="24">
        <v>2001</v>
      </c>
      <c r="L18" s="24"/>
      <c r="M18" s="24">
        <v>2002</v>
      </c>
      <c r="N18" s="24"/>
      <c r="O18" s="24">
        <v>2003</v>
      </c>
      <c r="P18" s="24"/>
      <c r="Q18" s="24">
        <v>2004</v>
      </c>
      <c r="R18" s="24"/>
      <c r="S18" s="24">
        <v>2005</v>
      </c>
      <c r="T18" s="24"/>
      <c r="U18" s="24">
        <v>2006</v>
      </c>
      <c r="V18" s="24"/>
      <c r="W18" s="24">
        <v>2007</v>
      </c>
      <c r="X18" s="24"/>
      <c r="Y18" s="24">
        <v>2008</v>
      </c>
      <c r="Z18" s="24"/>
      <c r="AA18" s="24">
        <v>2009</v>
      </c>
      <c r="AB18" s="24"/>
      <c r="AC18" s="24">
        <v>2010</v>
      </c>
      <c r="AD18" s="24"/>
      <c r="AE18" s="24">
        <v>2011</v>
      </c>
      <c r="AF18" s="24"/>
      <c r="AG18" s="24">
        <v>2012</v>
      </c>
      <c r="AH18" s="24"/>
      <c r="AI18" s="24">
        <v>2013</v>
      </c>
      <c r="AJ18" s="24"/>
      <c r="AK18" s="24">
        <v>2014</v>
      </c>
      <c r="AL18" s="24"/>
      <c r="AM18" s="24">
        <v>2015</v>
      </c>
      <c r="AN18" s="24"/>
      <c r="AO18" s="24">
        <v>2016</v>
      </c>
      <c r="AP18" s="24"/>
      <c r="AQ18" s="24">
        <v>2017</v>
      </c>
      <c r="AR18" s="24"/>
      <c r="AS18" s="24">
        <v>2018</v>
      </c>
      <c r="AT18" s="24"/>
      <c r="AU18" s="24">
        <v>2019</v>
      </c>
      <c r="AV18" s="24"/>
      <c r="AW18" s="24">
        <v>2020</v>
      </c>
      <c r="AX18" s="24"/>
      <c r="AY18" s="24">
        <v>2021</v>
      </c>
      <c r="AZ18" s="24"/>
      <c r="BA18" s="24">
        <v>2022</v>
      </c>
      <c r="BB18" s="24"/>
    </row>
    <row r="19" spans="1:54" x14ac:dyDescent="0.2">
      <c r="A19" s="24" t="s">
        <v>39</v>
      </c>
      <c r="B19" s="28">
        <f>(B3/B$15)</f>
        <v>0.10579279613813591</v>
      </c>
      <c r="C19" s="28">
        <f>(C3/C$15)</f>
        <v>9.4475873544093189E-2</v>
      </c>
      <c r="D19" s="24"/>
      <c r="E19" s="28">
        <f>(E3/E$15)</f>
        <v>0.12415762620370209</v>
      </c>
      <c r="F19" s="24"/>
      <c r="G19" s="28">
        <f>(G3/G$15)</f>
        <v>0.1074320134644344</v>
      </c>
      <c r="H19" s="24"/>
      <c r="I19" s="28">
        <f>(I3/I$15)</f>
        <v>0.10131338610072192</v>
      </c>
      <c r="J19" s="24"/>
      <c r="K19" s="28">
        <f>(K3/K$15)</f>
        <v>0.10277492291880781</v>
      </c>
      <c r="L19" s="24"/>
      <c r="M19" s="28">
        <f>(M3/M$15)</f>
        <v>9.2634389801951877E-2</v>
      </c>
      <c r="N19" s="24"/>
      <c r="O19" s="28">
        <f>(O3/O$15)</f>
        <v>8.1854685961057647E-2</v>
      </c>
      <c r="P19" s="24"/>
      <c r="Q19" s="28">
        <f>(Q3/Q$15)</f>
        <v>0.10827396875970621</v>
      </c>
      <c r="R19" s="24"/>
      <c r="S19" s="28">
        <f>(S3/S$15)</f>
        <v>7.4985829654243552E-2</v>
      </c>
      <c r="T19" s="24"/>
      <c r="U19" s="28">
        <f>(U3/U$15)</f>
        <v>6.8724788013501278E-2</v>
      </c>
      <c r="V19" s="24"/>
      <c r="W19" s="28">
        <f>(W3/W$15)</f>
        <v>8.3311163936255123E-2</v>
      </c>
      <c r="X19" s="24"/>
      <c r="Y19" s="28">
        <f t="shared" ref="Y19:Y26" si="4">(Y3/Y$15)</f>
        <v>9.6617526969527662E-2</v>
      </c>
      <c r="Z19" s="24"/>
      <c r="AA19" s="28">
        <f t="shared" ref="AA19:AA29" si="5">(AA3/AA$15)</f>
        <v>0.10194341388179642</v>
      </c>
      <c r="AB19" s="24"/>
      <c r="AC19" s="28">
        <f t="shared" ref="AC19:AC29" si="6">(AC3/AC$15)</f>
        <v>0.1108334142873544</v>
      </c>
      <c r="AD19" s="24"/>
      <c r="AE19" s="28">
        <f t="shared" ref="AE19:AE29" si="7">(AE3/AE$15)</f>
        <v>8.9174442256158587E-2</v>
      </c>
      <c r="AF19" s="24"/>
      <c r="AG19" s="28">
        <f t="shared" ref="AG19:AG29" si="8">(AG3/AG$15)</f>
        <v>8.117031709709055E-2</v>
      </c>
      <c r="AH19" s="24"/>
      <c r="AI19" s="28">
        <f t="shared" ref="AI19:AI29" si="9">(AI3/AI$15)</f>
        <v>7.0863089165476428E-2</v>
      </c>
      <c r="AJ19" s="24"/>
      <c r="AK19" s="28">
        <f t="shared" ref="AK19:AK29" si="10">(AK3/AK$15)</f>
        <v>7.1555106582337796E-2</v>
      </c>
      <c r="AL19" s="24"/>
      <c r="AM19" s="28">
        <f t="shared" ref="AM19:AO31" si="11">(AM3/AM$15)</f>
        <v>7.8180363470110883E-2</v>
      </c>
      <c r="AN19" s="24"/>
      <c r="AO19" s="28">
        <f t="shared" si="11"/>
        <v>7.7289589413390369E-2</v>
      </c>
      <c r="AP19" s="24"/>
      <c r="AQ19" s="28">
        <f t="shared" ref="AQ19:AS31" si="12">(AQ3/AQ$15)</f>
        <v>7.5536640132869315E-2</v>
      </c>
      <c r="AR19" s="24"/>
      <c r="AS19" s="28">
        <f t="shared" si="12"/>
        <v>8.0155259771808707E-2</v>
      </c>
      <c r="AT19" s="24"/>
      <c r="AU19" s="28">
        <f t="shared" ref="AU19:AW31" si="13">(AU3/AU$15)</f>
        <v>8.1956897907818155E-2</v>
      </c>
      <c r="AV19" s="24"/>
      <c r="AW19" s="28">
        <f t="shared" si="13"/>
        <v>8.0682524436408845E-2</v>
      </c>
      <c r="AX19" s="24"/>
      <c r="AY19" s="28">
        <f t="shared" ref="AY19:BA19" si="14">(AY3/AY$15)</f>
        <v>6.3420177291858573E-2</v>
      </c>
      <c r="AZ19" s="24"/>
      <c r="BA19" s="28">
        <f t="shared" si="14"/>
        <v>6.2344235057496387E-2</v>
      </c>
      <c r="BB19" s="24"/>
    </row>
    <row r="20" spans="1:54" x14ac:dyDescent="0.2">
      <c r="A20" s="24" t="s">
        <v>40</v>
      </c>
      <c r="B20" s="28">
        <f>(B4/B$15)</f>
        <v>0.17118455254363163</v>
      </c>
      <c r="C20" s="28">
        <f>(C4/C$15)</f>
        <v>9.0748752079866893E-2</v>
      </c>
      <c r="D20" s="24"/>
      <c r="E20" s="28">
        <f>(E4/E$15)</f>
        <v>8.6004840928483109E-2</v>
      </c>
      <c r="F20" s="24"/>
      <c r="G20" s="28">
        <f>(G4/G$15)</f>
        <v>8.8812117990964654E-2</v>
      </c>
      <c r="H20" s="24"/>
      <c r="I20" s="28">
        <f>(I4/I$15)</f>
        <v>8.7431503870574925E-2</v>
      </c>
      <c r="J20" s="24"/>
      <c r="K20" s="28">
        <f>(K4/K$15)</f>
        <v>9.3456663240835902E-2</v>
      </c>
      <c r="L20" s="24"/>
      <c r="M20" s="28">
        <f>(M4/M$15)</f>
        <v>7.538862574307785E-2</v>
      </c>
      <c r="N20" s="24"/>
      <c r="O20" s="28">
        <f>(O4/O$15)</f>
        <v>0.10591711493294946</v>
      </c>
      <c r="P20" s="24"/>
      <c r="Q20" s="28">
        <f>(Q4/Q$15)</f>
        <v>6.6027432945584968E-2</v>
      </c>
      <c r="R20" s="24"/>
      <c r="S20" s="28">
        <f>(S4/S$15)</f>
        <v>6.7445645673754426E-2</v>
      </c>
      <c r="T20" s="24"/>
      <c r="U20" s="28">
        <f>(U4/U$15)</f>
        <v>6.7918004445542107E-2</v>
      </c>
      <c r="V20" s="24"/>
      <c r="W20" s="28">
        <f>(W4/W$15)</f>
        <v>7.6394312047851576E-2</v>
      </c>
      <c r="X20" s="24"/>
      <c r="Y20" s="28">
        <f t="shared" si="4"/>
        <v>7.5583444363261268E-2</v>
      </c>
      <c r="Z20" s="24"/>
      <c r="AA20" s="28">
        <f t="shared" si="5"/>
        <v>6.197482449087071E-2</v>
      </c>
      <c r="AB20" s="24"/>
      <c r="AC20" s="28">
        <f t="shared" si="6"/>
        <v>5.7403760387872795E-2</v>
      </c>
      <c r="AD20" s="24"/>
      <c r="AE20" s="28">
        <f t="shared" si="7"/>
        <v>6.1198463177606292E-2</v>
      </c>
      <c r="AF20" s="24"/>
      <c r="AG20" s="28">
        <f t="shared" si="8"/>
        <v>6.1523373651520108E-2</v>
      </c>
      <c r="AH20" s="24"/>
      <c r="AI20" s="28">
        <f t="shared" si="9"/>
        <v>6.3043256478269735E-2</v>
      </c>
      <c r="AJ20" s="24"/>
      <c r="AK20" s="28">
        <f t="shared" si="10"/>
        <v>8.1364195361911459E-2</v>
      </c>
      <c r="AL20" s="24"/>
      <c r="AM20" s="28">
        <f t="shared" si="11"/>
        <v>7.9391930506343578E-2</v>
      </c>
      <c r="AN20" s="24"/>
      <c r="AO20" s="28">
        <f t="shared" si="11"/>
        <v>8.1526756073367762E-2</v>
      </c>
      <c r="AP20" s="24"/>
      <c r="AQ20" s="28">
        <f t="shared" si="12"/>
        <v>8.6791195222823816E-2</v>
      </c>
      <c r="AR20" s="24"/>
      <c r="AS20" s="28">
        <f t="shared" si="12"/>
        <v>9.6941254358005116E-2</v>
      </c>
      <c r="AT20" s="24"/>
      <c r="AU20" s="28">
        <f t="shared" si="13"/>
        <v>0.10235436002307166</v>
      </c>
      <c r="AV20" s="24"/>
      <c r="AW20" s="28">
        <f t="shared" si="13"/>
        <v>0.11565625176563647</v>
      </c>
      <c r="AX20" s="24"/>
      <c r="AY20" s="28">
        <f t="shared" ref="AY20:BA20" si="15">(AY4/AY$15)</f>
        <v>0.13746462712995702</v>
      </c>
      <c r="AZ20" s="24"/>
      <c r="BA20" s="28">
        <f t="shared" si="15"/>
        <v>0.13915001530322241</v>
      </c>
      <c r="BB20" s="24"/>
    </row>
    <row r="21" spans="1:54" x14ac:dyDescent="0.2">
      <c r="A21" s="24" t="s">
        <v>41</v>
      </c>
      <c r="B21" s="182" t="s">
        <v>42</v>
      </c>
      <c r="C21" s="28"/>
      <c r="D21" s="24"/>
      <c r="E21" s="28"/>
      <c r="F21" s="24"/>
      <c r="G21" s="28"/>
      <c r="H21" s="24"/>
      <c r="I21" s="28"/>
      <c r="J21" s="24"/>
      <c r="K21" s="28"/>
      <c r="L21" s="24"/>
      <c r="M21" s="28"/>
      <c r="N21" s="24"/>
      <c r="O21" s="28"/>
      <c r="P21" s="24"/>
      <c r="Q21" s="28"/>
      <c r="R21" s="24"/>
      <c r="S21" s="28"/>
      <c r="T21" s="24"/>
      <c r="U21" s="28"/>
      <c r="V21" s="24"/>
      <c r="W21" s="28"/>
      <c r="X21" s="24"/>
      <c r="Y21" s="28">
        <f t="shared" si="4"/>
        <v>1.980487385567542E-2</v>
      </c>
      <c r="Z21" s="24"/>
      <c r="AA21" s="28">
        <f t="shared" si="5"/>
        <v>1.8996835428157634E-2</v>
      </c>
      <c r="AB21" s="24"/>
      <c r="AC21" s="28">
        <f t="shared" si="6"/>
        <v>2.3195534870576601E-2</v>
      </c>
      <c r="AD21" s="24"/>
      <c r="AE21" s="28">
        <f t="shared" si="7"/>
        <v>3.1027023536628673E-2</v>
      </c>
      <c r="AF21" s="24"/>
      <c r="AG21" s="28">
        <f t="shared" si="8"/>
        <v>3.1252043151356657E-2</v>
      </c>
      <c r="AH21" s="24"/>
      <c r="AI21" s="28">
        <f t="shared" si="9"/>
        <v>3.5569271577229139E-2</v>
      </c>
      <c r="AJ21" s="24"/>
      <c r="AK21" s="28">
        <f t="shared" si="10"/>
        <v>0</v>
      </c>
      <c r="AL21" s="24"/>
      <c r="AM21" s="28">
        <f t="shared" si="11"/>
        <v>0</v>
      </c>
      <c r="AN21" s="24"/>
      <c r="AO21" s="28">
        <f t="shared" si="11"/>
        <v>0</v>
      </c>
      <c r="AP21" s="24"/>
      <c r="AQ21" s="28">
        <f t="shared" si="12"/>
        <v>0</v>
      </c>
      <c r="AR21" s="24"/>
      <c r="AS21" s="28">
        <f t="shared" si="12"/>
        <v>0</v>
      </c>
      <c r="AT21" s="24"/>
      <c r="AU21" s="28">
        <f t="shared" si="13"/>
        <v>0</v>
      </c>
      <c r="AV21" s="24"/>
      <c r="AW21" s="28">
        <f t="shared" si="13"/>
        <v>0</v>
      </c>
      <c r="AX21" s="24"/>
      <c r="AY21" s="28">
        <f t="shared" ref="AY21:BA21" si="16">(AY5/AY$15)</f>
        <v>0</v>
      </c>
      <c r="AZ21" s="24"/>
      <c r="BA21" s="28">
        <f t="shared" si="16"/>
        <v>0</v>
      </c>
      <c r="BB21" s="24"/>
    </row>
    <row r="22" spans="1:54" x14ac:dyDescent="0.2">
      <c r="A22" s="24" t="s">
        <v>43</v>
      </c>
      <c r="B22" s="28">
        <f>(B6/B$15)</f>
        <v>0.20475306349795769</v>
      </c>
      <c r="C22" s="28">
        <f>(C6/C$15)</f>
        <v>0.15806988352745427</v>
      </c>
      <c r="D22" s="24"/>
      <c r="E22" s="28">
        <f>(E6/E$15)</f>
        <v>0.16737771431556583</v>
      </c>
      <c r="F22" s="24"/>
      <c r="G22" s="28">
        <f>(G6/G$15)</f>
        <v>0.1574630170962884</v>
      </c>
      <c r="H22" s="24"/>
      <c r="I22" s="28">
        <f>(I6/I$15)</f>
        <v>0.16484300252239714</v>
      </c>
      <c r="J22" s="24"/>
      <c r="K22" s="28">
        <f>(K6/K$15)</f>
        <v>0.16536485097636178</v>
      </c>
      <c r="L22" s="24"/>
      <c r="M22" s="28">
        <f>(M6/M$15)</f>
        <v>0.14988714753472995</v>
      </c>
      <c r="N22" s="24"/>
      <c r="O22" s="28">
        <f>(O6/O$15)</f>
        <v>0.13425259489355251</v>
      </c>
      <c r="P22" s="24"/>
      <c r="Q22" s="28">
        <f>(Q6/Q$15)</f>
        <v>0.14080174737242876</v>
      </c>
      <c r="R22" s="24"/>
      <c r="S22" s="28">
        <f>(S6/S$15)</f>
        <v>0.1460195628773342</v>
      </c>
      <c r="T22" s="24"/>
      <c r="U22" s="28">
        <f>(U6/U$15)</f>
        <v>0.13702148678686094</v>
      </c>
      <c r="V22" s="24"/>
      <c r="W22" s="28">
        <f>(W6/W$15)</f>
        <v>0.1483604658147897</v>
      </c>
      <c r="X22" s="24"/>
      <c r="Y22" s="28">
        <f t="shared" si="4"/>
        <v>0.12085786736579705</v>
      </c>
      <c r="Z22" s="24"/>
      <c r="AA22" s="28">
        <f t="shared" si="5"/>
        <v>0.13664555384709429</v>
      </c>
      <c r="AB22" s="24"/>
      <c r="AC22" s="28">
        <f t="shared" si="6"/>
        <v>0.12714049791138626</v>
      </c>
      <c r="AD22" s="24"/>
      <c r="AE22" s="28">
        <f t="shared" si="7"/>
        <v>0.12255835727892034</v>
      </c>
      <c r="AF22" s="24"/>
      <c r="AG22" s="28">
        <f t="shared" si="8"/>
        <v>0.12448512585812357</v>
      </c>
      <c r="AH22" s="24"/>
      <c r="AI22" s="28">
        <f t="shared" si="9"/>
        <v>0.1338757396449704</v>
      </c>
      <c r="AJ22" s="24"/>
      <c r="AK22" s="28">
        <f t="shared" si="10"/>
        <v>0.12047244670883112</v>
      </c>
      <c r="AL22" s="24"/>
      <c r="AM22" s="28">
        <f t="shared" si="11"/>
        <v>0.12081380729226197</v>
      </c>
      <c r="AN22" s="24"/>
      <c r="AO22" s="28">
        <f t="shared" si="11"/>
        <v>0.10710456455802166</v>
      </c>
      <c r="AP22" s="24"/>
      <c r="AQ22" s="28">
        <f t="shared" si="12"/>
        <v>0.11028371312903949</v>
      </c>
      <c r="AR22" s="24"/>
      <c r="AS22" s="28">
        <f t="shared" si="12"/>
        <v>0.10855904195964741</v>
      </c>
      <c r="AT22" s="24"/>
      <c r="AU22" s="28">
        <f t="shared" si="13"/>
        <v>9.8946043731319794E-2</v>
      </c>
      <c r="AV22" s="24"/>
      <c r="AW22" s="28">
        <f t="shared" si="13"/>
        <v>8.5372054918356977E-2</v>
      </c>
      <c r="AX22" s="24"/>
      <c r="AY22" s="28">
        <f t="shared" ref="AY22:BA22" si="17">(AY6/AY$15)</f>
        <v>7.3034978459094346E-2</v>
      </c>
      <c r="AZ22" s="24"/>
      <c r="BA22" s="28">
        <f t="shared" si="17"/>
        <v>6.955861134187398E-2</v>
      </c>
      <c r="BB22" s="24"/>
    </row>
    <row r="23" spans="1:54" x14ac:dyDescent="0.2">
      <c r="A23" s="24" t="s">
        <v>44</v>
      </c>
      <c r="B23" s="28">
        <f>(B7/B$15)</f>
        <v>0.19275900482733013</v>
      </c>
      <c r="C23" s="28">
        <f>(C7/C$15)</f>
        <v>0.23391014975041599</v>
      </c>
      <c r="D23" s="24"/>
      <c r="E23" s="28">
        <f>(E7/E$15)</f>
        <v>0.22376234175562015</v>
      </c>
      <c r="F23" s="24"/>
      <c r="G23" s="28">
        <f>(G7/G$15)</f>
        <v>0.23114536274249267</v>
      </c>
      <c r="H23" s="24"/>
      <c r="I23" s="28">
        <f>(I7/I$15)</f>
        <v>0.23068626598243019</v>
      </c>
      <c r="J23" s="24"/>
      <c r="K23" s="28">
        <f>(K7/K$15)</f>
        <v>0.20825625214114421</v>
      </c>
      <c r="L23" s="24"/>
      <c r="M23" s="28">
        <f>(M7/M$15)</f>
        <v>0.17929236735861653</v>
      </c>
      <c r="N23" s="24"/>
      <c r="O23" s="28">
        <f>(O7/O$15)</f>
        <v>0.14970831123569966</v>
      </c>
      <c r="P23" s="24"/>
      <c r="Q23" s="28">
        <f>(Q7/Q$15)</f>
        <v>0.17817387557986913</v>
      </c>
      <c r="R23" s="24"/>
      <c r="S23" s="28">
        <f>(S7/S$15)</f>
        <v>0.17198379640463227</v>
      </c>
      <c r="T23" s="24"/>
      <c r="U23" s="28">
        <f>(U7/U$15)</f>
        <v>0.15289371861364948</v>
      </c>
      <c r="V23" s="24"/>
      <c r="W23" s="28">
        <f>(W7/W$15)</f>
        <v>0.16734319084847291</v>
      </c>
      <c r="X23" s="24"/>
      <c r="Y23" s="28">
        <f t="shared" si="4"/>
        <v>0.14123006833712984</v>
      </c>
      <c r="Z23" s="24"/>
      <c r="AA23" s="28">
        <f t="shared" si="5"/>
        <v>0.16025053252267629</v>
      </c>
      <c r="AB23" s="24"/>
      <c r="AC23" s="28">
        <f t="shared" si="6"/>
        <v>0.15106020329762526</v>
      </c>
      <c r="AD23" s="24"/>
      <c r="AE23" s="28">
        <f t="shared" si="7"/>
        <v>0.15511897459077262</v>
      </c>
      <c r="AF23" s="24"/>
      <c r="AG23" s="28">
        <f t="shared" si="8"/>
        <v>0.13687479568486433</v>
      </c>
      <c r="AH23" s="24"/>
      <c r="AI23" s="28">
        <f t="shared" si="9"/>
        <v>0.14438890022444398</v>
      </c>
      <c r="AJ23" s="24"/>
      <c r="AK23" s="28">
        <f t="shared" si="10"/>
        <v>0.19881705317404547</v>
      </c>
      <c r="AL23" s="24"/>
      <c r="AM23" s="28">
        <f t="shared" si="11"/>
        <v>0.15300796281479789</v>
      </c>
      <c r="AN23" s="24"/>
      <c r="AO23" s="28">
        <f t="shared" si="11"/>
        <v>0.14832950134454068</v>
      </c>
      <c r="AP23" s="24"/>
      <c r="AQ23" s="28">
        <f t="shared" si="12"/>
        <v>0.14408562203270378</v>
      </c>
      <c r="AR23" s="24"/>
      <c r="AS23" s="28">
        <f t="shared" si="12"/>
        <v>0.13888488459628723</v>
      </c>
      <c r="AT23" s="24"/>
      <c r="AU23" s="28">
        <f t="shared" si="13"/>
        <v>0.13722405746945623</v>
      </c>
      <c r="AV23" s="24"/>
      <c r="AW23" s="28">
        <f t="shared" si="13"/>
        <v>0.14989547432058309</v>
      </c>
      <c r="AX23" s="24"/>
      <c r="AY23" s="28">
        <f t="shared" ref="AY23:BA23" si="18">(AY7/AY$15)</f>
        <v>0.1636115907172763</v>
      </c>
      <c r="AZ23" s="24"/>
      <c r="BA23" s="28">
        <f t="shared" si="18"/>
        <v>0.1842398670805824</v>
      </c>
      <c r="BB23" s="24"/>
    </row>
    <row r="24" spans="1:54" x14ac:dyDescent="0.2">
      <c r="A24" s="24" t="s">
        <v>45</v>
      </c>
      <c r="B24" s="182" t="s">
        <v>42</v>
      </c>
      <c r="C24" s="28"/>
      <c r="D24" s="24"/>
      <c r="E24" s="28"/>
      <c r="F24" s="24"/>
      <c r="G24" s="28"/>
      <c r="H24" s="24"/>
      <c r="I24" s="28"/>
      <c r="J24" s="24"/>
      <c r="K24" s="28"/>
      <c r="L24" s="24"/>
      <c r="M24" s="28"/>
      <c r="N24" s="24"/>
      <c r="O24" s="28"/>
      <c r="P24" s="24"/>
      <c r="Q24" s="28"/>
      <c r="R24" s="24"/>
      <c r="S24" s="28"/>
      <c r="T24" s="24"/>
      <c r="U24" s="28"/>
      <c r="V24" s="24"/>
      <c r="W24" s="28"/>
      <c r="X24" s="24"/>
      <c r="Y24" s="28">
        <f t="shared" si="4"/>
        <v>2.5340611166029137E-2</v>
      </c>
      <c r="Z24" s="24"/>
      <c r="AA24" s="28">
        <f t="shared" si="5"/>
        <v>3.5454489883244698E-2</v>
      </c>
      <c r="AB24" s="24"/>
      <c r="AC24" s="28">
        <f t="shared" si="6"/>
        <v>4.1891498061519171E-2</v>
      </c>
      <c r="AD24" s="24"/>
      <c r="AE24" s="28">
        <f t="shared" si="7"/>
        <v>5.2561908759241917E-2</v>
      </c>
      <c r="AF24" s="24"/>
      <c r="AG24" s="28">
        <f t="shared" si="8"/>
        <v>4.9656750572082381E-2</v>
      </c>
      <c r="AH24" s="24"/>
      <c r="AI24" s="28">
        <f t="shared" si="9"/>
        <v>5.1790450928381963E-2</v>
      </c>
      <c r="AJ24" s="24"/>
      <c r="AK24" s="28">
        <f t="shared" si="10"/>
        <v>4.8642832044975402E-2</v>
      </c>
      <c r="AL24" s="24"/>
      <c r="AM24" s="28">
        <f t="shared" si="11"/>
        <v>5.2882234160094486E-2</v>
      </c>
      <c r="AN24" s="24"/>
      <c r="AO24" s="28">
        <f t="shared" si="11"/>
        <v>6.1522054481133424E-2</v>
      </c>
      <c r="AP24" s="24"/>
      <c r="AQ24" s="28">
        <f t="shared" si="12"/>
        <v>4.2903893748258551E-2</v>
      </c>
      <c r="AR24" s="24"/>
      <c r="AS24" s="28">
        <f t="shared" si="12"/>
        <v>4.0080299414305465E-2</v>
      </c>
      <c r="AT24" s="24"/>
      <c r="AU24" s="28">
        <f t="shared" si="13"/>
        <v>3.8435320643909594E-2</v>
      </c>
      <c r="AV24" s="24"/>
      <c r="AW24" s="28">
        <f t="shared" si="13"/>
        <v>4.2544776541047519E-2</v>
      </c>
      <c r="AX24" s="24"/>
      <c r="AY24" s="28">
        <f t="shared" ref="AY24:BA24" si="19">(AY8/AY$15)</f>
        <v>4.0985641234975147E-2</v>
      </c>
      <c r="AZ24" s="24"/>
      <c r="BA24" s="28">
        <f t="shared" si="19"/>
        <v>3.846027720694329E-2</v>
      </c>
      <c r="BB24" s="24"/>
    </row>
    <row r="25" spans="1:54" x14ac:dyDescent="0.2">
      <c r="A25" s="24" t="s">
        <v>46</v>
      </c>
      <c r="B25" s="182" t="s">
        <v>42</v>
      </c>
      <c r="C25" s="28"/>
      <c r="D25" s="24"/>
      <c r="E25" s="28"/>
      <c r="F25" s="24"/>
      <c r="G25" s="28"/>
      <c r="H25" s="24"/>
      <c r="I25" s="28"/>
      <c r="J25" s="24"/>
      <c r="K25" s="28"/>
      <c r="L25" s="24"/>
      <c r="M25" s="28"/>
      <c r="N25" s="24"/>
      <c r="O25" s="28"/>
      <c r="P25" s="24"/>
      <c r="Q25" s="28"/>
      <c r="R25" s="24"/>
      <c r="S25" s="28"/>
      <c r="T25" s="24"/>
      <c r="U25" s="28"/>
      <c r="V25" s="24"/>
      <c r="W25" s="28"/>
      <c r="X25" s="24"/>
      <c r="Y25" s="28">
        <f t="shared" si="4"/>
        <v>2.8263205398203463E-2</v>
      </c>
      <c r="Z25" s="24"/>
      <c r="AA25" s="28">
        <f t="shared" si="5"/>
        <v>5.1568884688268514E-2</v>
      </c>
      <c r="AB25" s="24"/>
      <c r="AC25" s="28">
        <f t="shared" si="6"/>
        <v>6.4071427940618014E-2</v>
      </c>
      <c r="AD25" s="24"/>
      <c r="AE25" s="28">
        <f t="shared" si="7"/>
        <v>8.0263455267491027E-2</v>
      </c>
      <c r="AF25" s="24"/>
      <c r="AG25" s="28">
        <f t="shared" si="8"/>
        <v>8.8591042824452432E-2</v>
      </c>
      <c r="AH25" s="24"/>
      <c r="AI25" s="28">
        <f t="shared" si="9"/>
        <v>8.5329524586819014E-2</v>
      </c>
      <c r="AJ25" s="24"/>
      <c r="AK25" s="28">
        <f t="shared" si="10"/>
        <v>7.9826950105411118E-2</v>
      </c>
      <c r="AL25" s="24"/>
      <c r="AM25" s="28">
        <f t="shared" si="11"/>
        <v>8.4390597020611871E-2</v>
      </c>
      <c r="AN25" s="24"/>
      <c r="AO25" s="28">
        <f t="shared" si="11"/>
        <v>7.8665665189296408E-2</v>
      </c>
      <c r="AP25" s="24"/>
      <c r="AQ25" s="28">
        <f t="shared" si="12"/>
        <v>7.0914623819227821E-2</v>
      </c>
      <c r="AR25" s="24"/>
      <c r="AS25" s="28">
        <f t="shared" si="12"/>
        <v>7.0512923186989776E-2</v>
      </c>
      <c r="AT25" s="24"/>
      <c r="AU25" s="28">
        <f t="shared" si="13"/>
        <v>7.0840543233181258E-2</v>
      </c>
      <c r="AV25" s="24"/>
      <c r="AW25" s="28">
        <f t="shared" si="13"/>
        <v>7.6501497259732196E-2</v>
      </c>
      <c r="AX25" s="24"/>
      <c r="AY25" s="28">
        <f t="shared" ref="AY25:BA25" si="20">(AY9/AY$15)</f>
        <v>6.453997341173745E-2</v>
      </c>
      <c r="AZ25" s="24"/>
      <c r="BA25" s="28">
        <f t="shared" si="20"/>
        <v>5.7316033404748369E-2</v>
      </c>
      <c r="BB25" s="24"/>
    </row>
    <row r="26" spans="1:54" x14ac:dyDescent="0.2">
      <c r="A26" s="24" t="s">
        <v>47</v>
      </c>
      <c r="B26" s="28">
        <f>(B10/B$15)</f>
        <v>0.12877831414779056</v>
      </c>
      <c r="C26" s="28">
        <f>(C10/C$15)</f>
        <v>0.1307820299500832</v>
      </c>
      <c r="D26" s="24"/>
      <c r="E26" s="28">
        <f>(E10/E$15)</f>
        <v>0.11618228359482474</v>
      </c>
      <c r="F26" s="24"/>
      <c r="G26" s="28">
        <f>(G10/G$15)</f>
        <v>0.12925857028966251</v>
      </c>
      <c r="H26" s="24"/>
      <c r="I26" s="28">
        <f>(I10/I$15)</f>
        <v>0.12584152387579367</v>
      </c>
      <c r="J26" s="24"/>
      <c r="K26" s="28">
        <f>(K10/K$15)</f>
        <v>0.11817403220280918</v>
      </c>
      <c r="L26" s="24"/>
      <c r="M26" s="28">
        <f>(M10/M$15)</f>
        <v>0.10827478780557587</v>
      </c>
      <c r="N26" s="24"/>
      <c r="O26" s="28">
        <f>(O10/O$15)</f>
        <v>0.12226683839684822</v>
      </c>
      <c r="P26" s="24"/>
      <c r="Q26" s="28">
        <f>(Q10/Q$15)</f>
        <v>0.13468995160660072</v>
      </c>
      <c r="R26" s="24"/>
      <c r="S26" s="28">
        <f>(S10/S$15)</f>
        <v>0.12553106295793617</v>
      </c>
      <c r="T26" s="24"/>
      <c r="U26" s="28">
        <f>(U10/U$15)</f>
        <v>0.12615460607557422</v>
      </c>
      <c r="V26" s="24"/>
      <c r="W26" s="28">
        <f>(W10/W$15)</f>
        <v>0.12333622250637193</v>
      </c>
      <c r="X26" s="24"/>
      <c r="Y26" s="28">
        <f t="shared" si="4"/>
        <v>9.6101775046202778E-2</v>
      </c>
      <c r="Z26" s="24"/>
      <c r="AA26" s="28">
        <f t="shared" si="5"/>
        <v>0.10561111973178725</v>
      </c>
      <c r="AB26" s="24"/>
      <c r="AC26" s="28">
        <f t="shared" si="6"/>
        <v>0.11097913152526208</v>
      </c>
      <c r="AD26" s="24"/>
      <c r="AE26" s="28">
        <f t="shared" si="7"/>
        <v>0.10334807735769863</v>
      </c>
      <c r="AF26" s="24"/>
      <c r="AG26" s="28">
        <f t="shared" si="8"/>
        <v>0.10627656096763648</v>
      </c>
      <c r="AH26" s="24"/>
      <c r="AI26" s="28">
        <f t="shared" si="9"/>
        <v>9.752601509895939E-2</v>
      </c>
      <c r="AJ26" s="24"/>
      <c r="AK26" s="28">
        <f t="shared" si="10"/>
        <v>0.10727775825720311</v>
      </c>
      <c r="AL26" s="24"/>
      <c r="AM26" s="28">
        <f t="shared" si="11"/>
        <v>8.0009143902160254E-2</v>
      </c>
      <c r="AN26" s="24"/>
      <c r="AO26" s="28">
        <f t="shared" si="11"/>
        <v>9.5579929934808391E-2</v>
      </c>
      <c r="AP26" s="24"/>
      <c r="AQ26" s="28">
        <f t="shared" si="12"/>
        <v>8.0459142140660092E-2</v>
      </c>
      <c r="AR26" s="24"/>
      <c r="AS26" s="28">
        <f t="shared" si="12"/>
        <v>8.6845097944997035E-2</v>
      </c>
      <c r="AT26" s="24"/>
      <c r="AU26" s="28">
        <f t="shared" si="13"/>
        <v>9.0870955901630746E-2</v>
      </c>
      <c r="AV26" s="24"/>
      <c r="AW26" s="28">
        <f t="shared" si="13"/>
        <v>8.3564043166280591E-2</v>
      </c>
      <c r="AX26" s="24"/>
      <c r="AY26" s="28">
        <f t="shared" ref="AY26:BA26" si="21">(AY10/AY$15)</f>
        <v>8.5683710000386132E-2</v>
      </c>
      <c r="AZ26" s="24"/>
      <c r="BA26" s="28">
        <f t="shared" si="21"/>
        <v>7.5384766735166808E-2</v>
      </c>
      <c r="BB26" s="24"/>
    </row>
    <row r="27" spans="1:54" x14ac:dyDescent="0.2">
      <c r="A27" s="24" t="s">
        <v>48</v>
      </c>
      <c r="B27" s="183" t="s">
        <v>57</v>
      </c>
      <c r="C27" s="28"/>
      <c r="D27" s="24"/>
      <c r="E27" s="28"/>
      <c r="F27" s="24"/>
      <c r="G27" s="28"/>
      <c r="H27" s="24"/>
      <c r="I27" s="28"/>
      <c r="J27" s="24"/>
      <c r="K27" s="28"/>
      <c r="L27" s="24"/>
      <c r="M27" s="28"/>
      <c r="N27" s="24"/>
      <c r="O27" s="28"/>
      <c r="P27" s="24"/>
      <c r="Q27" s="28"/>
      <c r="R27" s="24"/>
      <c r="S27" s="28"/>
      <c r="T27" s="24"/>
      <c r="U27" s="28"/>
      <c r="V27" s="24"/>
      <c r="W27" s="28"/>
      <c r="X27" s="24"/>
      <c r="Y27" s="28"/>
      <c r="Z27" s="24"/>
      <c r="AA27" s="28">
        <f t="shared" si="5"/>
        <v>1.5987435756370286E-3</v>
      </c>
      <c r="AB27" s="24"/>
      <c r="AC27" s="28">
        <f t="shared" si="6"/>
        <v>1.0805153974548056E-2</v>
      </c>
      <c r="AD27" s="24"/>
      <c r="AE27" s="28">
        <f t="shared" si="7"/>
        <v>2.2148322732702674E-2</v>
      </c>
      <c r="AF27" s="24"/>
      <c r="AG27" s="28">
        <f t="shared" si="8"/>
        <v>2.6021575678326254E-2</v>
      </c>
      <c r="AH27" s="24"/>
      <c r="AI27" s="28">
        <f t="shared" si="9"/>
        <v>2.1322179147112832E-2</v>
      </c>
      <c r="AJ27" s="24"/>
      <c r="AK27" s="28">
        <f t="shared" si="10"/>
        <v>1.9105762473647224E-2</v>
      </c>
      <c r="AL27" s="24"/>
      <c r="AM27" s="28">
        <f t="shared" si="11"/>
        <v>1.5087438564407361E-2</v>
      </c>
      <c r="AN27" s="24"/>
      <c r="AO27" s="28">
        <f t="shared" si="11"/>
        <v>0</v>
      </c>
      <c r="AP27" s="24"/>
      <c r="AQ27" s="28">
        <f t="shared" si="12"/>
        <v>0</v>
      </c>
      <c r="AR27" s="24"/>
      <c r="AS27" s="28">
        <f t="shared" si="12"/>
        <v>0</v>
      </c>
      <c r="AT27" s="24"/>
      <c r="AU27" s="28">
        <f t="shared" si="13"/>
        <v>0</v>
      </c>
      <c r="AV27" s="24"/>
      <c r="AW27" s="28">
        <f t="shared" si="13"/>
        <v>0</v>
      </c>
      <c r="AX27" s="24"/>
      <c r="AY27" s="28">
        <f t="shared" ref="AY27:BA27" si="22">(AY11/AY$15)</f>
        <v>0</v>
      </c>
      <c r="AZ27" s="24"/>
      <c r="BA27" s="28">
        <f t="shared" si="22"/>
        <v>0</v>
      </c>
      <c r="BB27" s="24"/>
    </row>
    <row r="28" spans="1:54" x14ac:dyDescent="0.2">
      <c r="A28" s="24" t="s">
        <v>49</v>
      </c>
      <c r="B28" s="28">
        <f>(B12/B$15)</f>
        <v>0</v>
      </c>
      <c r="C28" s="28">
        <f>(C12/C$15)</f>
        <v>3.2612312811980035E-3</v>
      </c>
      <c r="D28" s="24"/>
      <c r="E28" s="28">
        <f>(E12/E$15)</f>
        <v>5.2936771901718697E-3</v>
      </c>
      <c r="F28" s="24"/>
      <c r="G28" s="28">
        <f>(G12/G$15)</f>
        <v>8.5038533085304274E-3</v>
      </c>
      <c r="H28" s="24"/>
      <c r="I28" s="28">
        <f>(I12/I$15)</f>
        <v>6.6104201095938068E-3</v>
      </c>
      <c r="J28" s="24"/>
      <c r="K28" s="28">
        <f>(K12/K$15)</f>
        <v>1.0277492291880781E-4</v>
      </c>
      <c r="L28" s="24"/>
      <c r="M28" s="28">
        <f>(M12/M$15)</f>
        <v>0</v>
      </c>
      <c r="N28" s="24"/>
      <c r="O28" s="28">
        <f>(O12/O$15)</f>
        <v>0</v>
      </c>
      <c r="P28" s="24"/>
      <c r="Q28" s="28">
        <f>(Q12/Q$15)</f>
        <v>0</v>
      </c>
      <c r="R28" s="24"/>
      <c r="S28" s="28">
        <f>(S12/S$15)</f>
        <v>0</v>
      </c>
      <c r="T28" s="24"/>
      <c r="U28" s="28">
        <f>(U12/U$15)</f>
        <v>0</v>
      </c>
      <c r="V28" s="24"/>
      <c r="W28" s="28">
        <f>(W12/W$15)</f>
        <v>0</v>
      </c>
      <c r="X28" s="24"/>
      <c r="Y28" s="28">
        <f>(Y12/Y$15)</f>
        <v>0</v>
      </c>
      <c r="Z28" s="24"/>
      <c r="AA28" s="28">
        <f t="shared" si="5"/>
        <v>0</v>
      </c>
      <c r="AB28" s="24"/>
      <c r="AC28" s="28">
        <f t="shared" si="6"/>
        <v>0</v>
      </c>
      <c r="AD28" s="24"/>
      <c r="AE28" s="28">
        <f t="shared" si="7"/>
        <v>0</v>
      </c>
      <c r="AF28" s="24"/>
      <c r="AG28" s="28">
        <f t="shared" si="8"/>
        <v>0</v>
      </c>
      <c r="AH28" s="24"/>
      <c r="AI28" s="28">
        <f t="shared" si="9"/>
        <v>0</v>
      </c>
      <c r="AJ28" s="24"/>
      <c r="AK28" s="28">
        <f t="shared" si="10"/>
        <v>0</v>
      </c>
      <c r="AL28" s="24"/>
      <c r="AM28" s="28">
        <f t="shared" si="11"/>
        <v>0</v>
      </c>
      <c r="AN28" s="24"/>
      <c r="AO28" s="28">
        <f t="shared" si="11"/>
        <v>0</v>
      </c>
      <c r="AP28" s="24"/>
      <c r="AQ28" s="28">
        <f t="shared" si="12"/>
        <v>0</v>
      </c>
      <c r="AR28" s="24"/>
      <c r="AS28" s="28">
        <f t="shared" si="12"/>
        <v>0</v>
      </c>
      <c r="AT28" s="24"/>
      <c r="AU28" s="28">
        <f t="shared" si="13"/>
        <v>0</v>
      </c>
      <c r="AV28" s="24"/>
      <c r="AW28" s="28">
        <f t="shared" si="13"/>
        <v>0</v>
      </c>
      <c r="AX28" s="24"/>
      <c r="AY28" s="28">
        <f t="shared" ref="AY28:BA28" si="23">(AY12/AY$15)</f>
        <v>0</v>
      </c>
      <c r="AZ28" s="24"/>
      <c r="BA28" s="28">
        <f t="shared" si="23"/>
        <v>0</v>
      </c>
      <c r="BB28" s="24"/>
    </row>
    <row r="29" spans="1:54" x14ac:dyDescent="0.2">
      <c r="A29" s="24" t="s">
        <v>50</v>
      </c>
      <c r="B29" s="28">
        <f>(B13/B$15)</f>
        <v>0.1967322688451541</v>
      </c>
      <c r="C29" s="28">
        <f>(C13/C$15)</f>
        <v>0.28875207986688856</v>
      </c>
      <c r="D29" s="24"/>
      <c r="E29" s="28">
        <f>(E13/E$15)</f>
        <v>0.27722151601163214</v>
      </c>
      <c r="F29" s="24"/>
      <c r="G29" s="28">
        <f>(G13/G$15)</f>
        <v>0.27738506510762689</v>
      </c>
      <c r="H29" s="24"/>
      <c r="I29" s="28">
        <f>(I13/I$15)</f>
        <v>0.28327389753848825</v>
      </c>
      <c r="J29" s="24"/>
      <c r="K29" s="28">
        <f>(K13/K$15)</f>
        <v>0.31187050359712232</v>
      </c>
      <c r="L29" s="24"/>
      <c r="M29" s="28">
        <f>(M13/M$15)</f>
        <v>0.33088024922910642</v>
      </c>
      <c r="N29" s="24"/>
      <c r="O29" s="28">
        <f>(O13/O$15)</f>
        <v>0.34529888627926358</v>
      </c>
      <c r="P29" s="24"/>
      <c r="Q29" s="28">
        <f>(Q13/Q$15)</f>
        <v>0.37203302373581004</v>
      </c>
      <c r="R29" s="24"/>
      <c r="S29" s="28">
        <f>(S13/S$15)</f>
        <v>0.41403410243209932</v>
      </c>
      <c r="T29" s="24"/>
      <c r="U29" s="28">
        <f>(U13/U$15)</f>
        <v>0.38122993331686833</v>
      </c>
      <c r="V29" s="24"/>
      <c r="W29" s="28">
        <f>(W13/W$15)</f>
        <v>0.40125464484625883</v>
      </c>
      <c r="X29" s="24"/>
      <c r="Y29" s="28">
        <f>(Y13/Y$15)</f>
        <v>0.39620062749817336</v>
      </c>
      <c r="Z29" s="24"/>
      <c r="AA29" s="28">
        <f t="shared" si="5"/>
        <v>0.32595560195046719</v>
      </c>
      <c r="AB29" s="24"/>
      <c r="AC29" s="28">
        <f t="shared" si="6"/>
        <v>0.30261937774323744</v>
      </c>
      <c r="AD29" s="24"/>
      <c r="AE29" s="28">
        <f t="shared" si="7"/>
        <v>0.28260097504277915</v>
      </c>
      <c r="AF29" s="24"/>
      <c r="AG29" s="28">
        <f t="shared" si="8"/>
        <v>0.29414841451454726</v>
      </c>
      <c r="AH29" s="24"/>
      <c r="AI29" s="28">
        <f t="shared" si="9"/>
        <v>0.29624056315037745</v>
      </c>
      <c r="AJ29" s="24"/>
      <c r="AK29" s="28">
        <f t="shared" si="10"/>
        <v>0.27293789529163742</v>
      </c>
      <c r="AL29" s="24"/>
      <c r="AM29" s="28">
        <f t="shared" si="11"/>
        <v>0.28208938164361641</v>
      </c>
      <c r="AN29" s="24"/>
      <c r="AO29" s="28">
        <f t="shared" si="11"/>
        <v>0.28135015968212645</v>
      </c>
      <c r="AP29" s="24"/>
      <c r="AQ29" s="28">
        <f t="shared" si="12"/>
        <v>0.30365445237848082</v>
      </c>
      <c r="AR29" s="24"/>
      <c r="AS29" s="28">
        <f t="shared" si="12"/>
        <v>0.29957447717286267</v>
      </c>
      <c r="AT29" s="24"/>
      <c r="AU29" s="28">
        <f t="shared" si="13"/>
        <v>0.29180431020921815</v>
      </c>
      <c r="AV29" s="24"/>
      <c r="AW29" s="28">
        <f t="shared" si="13"/>
        <v>0.24651110232216511</v>
      </c>
      <c r="AX29" s="24"/>
      <c r="AY29" s="28">
        <f t="shared" ref="AY29:BA29" si="24">(AY13/AY$15)</f>
        <v>0.25821505601738715</v>
      </c>
      <c r="AZ29" s="24"/>
      <c r="BA29" s="28">
        <f t="shared" si="24"/>
        <v>0.25560207249355077</v>
      </c>
      <c r="BB29" s="24"/>
    </row>
    <row r="30" spans="1:54" x14ac:dyDescent="0.2">
      <c r="A30" s="47" t="s">
        <v>51</v>
      </c>
      <c r="B30" s="28"/>
      <c r="C30" s="28"/>
      <c r="D30" s="24"/>
      <c r="E30" s="28"/>
      <c r="F30" s="24"/>
      <c r="G30" s="28"/>
      <c r="H30" s="24"/>
      <c r="I30" s="28"/>
      <c r="J30" s="24"/>
      <c r="K30" s="28"/>
      <c r="L30" s="24"/>
      <c r="M30" s="28"/>
      <c r="N30" s="24"/>
      <c r="O30" s="28"/>
      <c r="P30" s="24"/>
      <c r="Q30" s="28"/>
      <c r="R30" s="24"/>
      <c r="S30" s="28"/>
      <c r="T30" s="24"/>
      <c r="U30" s="28"/>
      <c r="V30" s="24"/>
      <c r="W30" s="28"/>
      <c r="X30" s="24"/>
      <c r="Y30" s="28"/>
      <c r="Z30" s="24"/>
      <c r="AA30" s="28"/>
      <c r="AB30" s="24"/>
      <c r="AC30" s="28"/>
      <c r="AD30" s="24"/>
      <c r="AE30" s="28"/>
      <c r="AF30" s="24"/>
      <c r="AG30" s="28"/>
      <c r="AH30" s="24"/>
      <c r="AI30" s="28"/>
      <c r="AJ30" s="24"/>
      <c r="AK30" s="28"/>
      <c r="AL30" s="24"/>
      <c r="AM30" s="28">
        <f t="shared" si="11"/>
        <v>5.4139520707128436E-2</v>
      </c>
      <c r="AN30" s="24"/>
      <c r="AO30" s="28">
        <f t="shared" si="11"/>
        <v>6.863177932331474E-2</v>
      </c>
      <c r="AP30" s="24"/>
      <c r="AQ30" s="28">
        <f t="shared" si="12"/>
        <v>8.5370717395936338E-2</v>
      </c>
      <c r="AR30" s="24"/>
      <c r="AS30" s="28">
        <f t="shared" si="12"/>
        <v>7.8446761595096615E-2</v>
      </c>
      <c r="AT30" s="24"/>
      <c r="AU30" s="28">
        <f t="shared" si="13"/>
        <v>8.7567510880394314E-2</v>
      </c>
      <c r="AV30" s="24"/>
      <c r="AW30" s="28">
        <f t="shared" si="13"/>
        <v>0.11927227526978926</v>
      </c>
      <c r="AX30" s="24"/>
      <c r="AY30" s="28">
        <f t="shared" ref="AY30:BA30" si="25">(AY14/AY$15)</f>
        <v>0.11304424573732783</v>
      </c>
      <c r="AZ30" s="24"/>
      <c r="BA30" s="28">
        <f t="shared" si="25"/>
        <v>0.11794412137641555</v>
      </c>
      <c r="BB30" s="24"/>
    </row>
    <row r="31" spans="1:54" x14ac:dyDescent="0.2">
      <c r="A31" s="24" t="s">
        <v>52</v>
      </c>
      <c r="B31" s="28">
        <f>(B15/B$15)</f>
        <v>1</v>
      </c>
      <c r="C31" s="28">
        <f>(C15/C$15)</f>
        <v>1</v>
      </c>
      <c r="D31" s="24"/>
      <c r="E31" s="28">
        <f>(E15/E$15)</f>
        <v>1</v>
      </c>
      <c r="F31" s="24"/>
      <c r="G31" s="28">
        <f>(G15/G$15)</f>
        <v>1</v>
      </c>
      <c r="H31" s="24"/>
      <c r="I31" s="28">
        <f>(I15/I$15)</f>
        <v>1</v>
      </c>
      <c r="J31" s="24"/>
      <c r="K31" s="28">
        <f>(K15/K$15)</f>
        <v>1</v>
      </c>
      <c r="L31" s="24"/>
      <c r="M31" s="28">
        <f>(M15/M$15)</f>
        <v>1</v>
      </c>
      <c r="N31" s="24"/>
      <c r="O31" s="28">
        <f>(O15/O$15)</f>
        <v>1</v>
      </c>
      <c r="P31" s="24"/>
      <c r="Q31" s="28">
        <f>(Q15/Q$15)</f>
        <v>1</v>
      </c>
      <c r="R31" s="24"/>
      <c r="S31" s="28">
        <f>(S15/S$15)</f>
        <v>1</v>
      </c>
      <c r="T31" s="24"/>
      <c r="U31" s="28">
        <f>(U15/U$15)</f>
        <v>1</v>
      </c>
      <c r="V31" s="24"/>
      <c r="W31" s="28">
        <f>(W15/W$15)</f>
        <v>1</v>
      </c>
      <c r="X31" s="24"/>
      <c r="Y31" s="28">
        <f>(Y15/Y$15)</f>
        <v>1</v>
      </c>
      <c r="Z31" s="24"/>
      <c r="AA31" s="28">
        <f>(AA15/AA$15)</f>
        <v>1</v>
      </c>
      <c r="AB31" s="24"/>
      <c r="AC31" s="28">
        <f>(AC15/AC$15)</f>
        <v>1</v>
      </c>
      <c r="AD31" s="24"/>
      <c r="AE31" s="28">
        <f>(AE15/AE$15)</f>
        <v>1</v>
      </c>
      <c r="AF31" s="24"/>
      <c r="AG31" s="28">
        <f>(AG15/AG$15)</f>
        <v>1</v>
      </c>
      <c r="AH31" s="24"/>
      <c r="AI31" s="28">
        <f>(AI15/AI$15)</f>
        <v>1</v>
      </c>
      <c r="AJ31" s="24"/>
      <c r="AK31" s="28">
        <f>(AK15/AK$15)</f>
        <v>1</v>
      </c>
      <c r="AL31" s="24"/>
      <c r="AM31" s="28">
        <f t="shared" si="11"/>
        <v>1</v>
      </c>
      <c r="AN31" s="24"/>
      <c r="AO31" s="28">
        <f t="shared" si="11"/>
        <v>1</v>
      </c>
      <c r="AP31" s="24"/>
      <c r="AQ31" s="28">
        <f t="shared" si="12"/>
        <v>1</v>
      </c>
      <c r="AR31" s="24"/>
      <c r="AS31" s="28">
        <f t="shared" si="12"/>
        <v>1</v>
      </c>
      <c r="AT31" s="24"/>
      <c r="AU31" s="28">
        <f t="shared" si="13"/>
        <v>1</v>
      </c>
      <c r="AV31" s="24"/>
      <c r="AW31" s="28">
        <f t="shared" si="13"/>
        <v>1</v>
      </c>
      <c r="AX31" s="24"/>
      <c r="AY31" s="28">
        <f t="shared" ref="AY31:BA31" si="26">(AY15/AY$15)</f>
        <v>1</v>
      </c>
      <c r="AZ31" s="24"/>
      <c r="BA31" s="28">
        <f t="shared" si="26"/>
        <v>1</v>
      </c>
      <c r="BB31" s="24"/>
    </row>
    <row r="33" spans="1:54" x14ac:dyDescent="0.2">
      <c r="A33" s="161" t="s">
        <v>62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76"/>
      <c r="AB33" s="86"/>
    </row>
    <row r="34" spans="1:54" x14ac:dyDescent="0.2">
      <c r="A34" s="31" t="s">
        <v>63</v>
      </c>
      <c r="B34" s="31">
        <v>1996</v>
      </c>
      <c r="C34" s="31">
        <v>1997</v>
      </c>
      <c r="D34" s="78" t="s">
        <v>37</v>
      </c>
      <c r="E34" s="31">
        <v>1998</v>
      </c>
      <c r="F34" s="78" t="s">
        <v>37</v>
      </c>
      <c r="G34" s="31">
        <v>1999</v>
      </c>
      <c r="H34" s="78" t="s">
        <v>37</v>
      </c>
      <c r="I34" s="78">
        <v>2000</v>
      </c>
      <c r="J34" s="31" t="s">
        <v>37</v>
      </c>
      <c r="K34" s="78">
        <v>2001</v>
      </c>
      <c r="L34" s="78" t="s">
        <v>37</v>
      </c>
      <c r="M34" s="32">
        <v>2002</v>
      </c>
      <c r="N34" s="32" t="s">
        <v>37</v>
      </c>
      <c r="O34" s="32">
        <v>2003</v>
      </c>
      <c r="P34" s="32" t="s">
        <v>37</v>
      </c>
      <c r="Q34" s="32">
        <v>2004</v>
      </c>
      <c r="R34" s="32" t="s">
        <v>37</v>
      </c>
      <c r="S34" s="32">
        <v>2005</v>
      </c>
      <c r="T34" s="32" t="s">
        <v>37</v>
      </c>
      <c r="U34" s="32">
        <v>2006</v>
      </c>
      <c r="V34" s="32" t="s">
        <v>37</v>
      </c>
      <c r="W34" s="32">
        <v>2007</v>
      </c>
      <c r="X34" s="32" t="s">
        <v>37</v>
      </c>
      <c r="Y34" s="32">
        <v>2008</v>
      </c>
      <c r="Z34" s="32" t="s">
        <v>37</v>
      </c>
      <c r="AA34" s="24">
        <v>2009</v>
      </c>
      <c r="AB34" s="24" t="s">
        <v>37</v>
      </c>
      <c r="AC34" s="24">
        <v>2010</v>
      </c>
      <c r="AD34" s="47" t="s">
        <v>37</v>
      </c>
      <c r="AE34" s="24">
        <v>2011</v>
      </c>
      <c r="AF34" s="47" t="s">
        <v>37</v>
      </c>
      <c r="AG34" s="24">
        <v>2012</v>
      </c>
      <c r="AH34" s="47" t="s">
        <v>37</v>
      </c>
      <c r="AI34" s="24">
        <v>2013</v>
      </c>
      <c r="AJ34" s="47" t="s">
        <v>37</v>
      </c>
      <c r="AK34" s="24">
        <v>2014</v>
      </c>
      <c r="AL34" s="47" t="s">
        <v>37</v>
      </c>
      <c r="AM34" s="24">
        <v>2015</v>
      </c>
      <c r="AN34" s="47" t="s">
        <v>37</v>
      </c>
      <c r="AO34" s="24">
        <v>2016</v>
      </c>
      <c r="AP34" s="47" t="s">
        <v>37</v>
      </c>
      <c r="AQ34" s="24">
        <v>2017</v>
      </c>
      <c r="AR34" s="47" t="s">
        <v>37</v>
      </c>
      <c r="AS34" s="24">
        <v>2018</v>
      </c>
      <c r="AT34" s="47" t="s">
        <v>37</v>
      </c>
      <c r="AU34" s="24">
        <v>2019</v>
      </c>
      <c r="AV34" s="47" t="s">
        <v>37</v>
      </c>
      <c r="AW34" s="24">
        <v>2020</v>
      </c>
      <c r="AX34" s="47" t="s">
        <v>37</v>
      </c>
      <c r="AY34" s="24">
        <v>2021</v>
      </c>
      <c r="AZ34" s="47" t="s">
        <v>37</v>
      </c>
      <c r="BA34" s="24">
        <v>2022</v>
      </c>
      <c r="BB34" s="47" t="s">
        <v>37</v>
      </c>
    </row>
    <row r="35" spans="1:54" x14ac:dyDescent="0.2">
      <c r="A35" s="37" t="s">
        <v>64</v>
      </c>
      <c r="B35" s="29">
        <v>464</v>
      </c>
      <c r="C35" s="24">
        <v>563</v>
      </c>
      <c r="D35" s="28">
        <f t="shared" ref="D35:D43" si="27">(C35/B35) - 1</f>
        <v>0.21336206896551735</v>
      </c>
      <c r="E35" s="24">
        <v>473</v>
      </c>
      <c r="F35" s="28">
        <f t="shared" ref="F35:F43" si="28">E35/C35 - 1</f>
        <v>-0.15985790408525757</v>
      </c>
      <c r="G35" s="24">
        <v>637</v>
      </c>
      <c r="H35" s="28">
        <f t="shared" ref="H35:H43" si="29">G35/E35 - 1</f>
        <v>0.34672304439746293</v>
      </c>
      <c r="I35" s="38">
        <v>870</v>
      </c>
      <c r="J35" s="28">
        <f t="shared" ref="J35:J43" si="30">I35/G35 - 1</f>
        <v>0.36577708006279441</v>
      </c>
      <c r="K35" s="24">
        <v>739</v>
      </c>
      <c r="L35" s="28">
        <f t="shared" ref="L35:L43" si="31">K35/I35 - 1</f>
        <v>-0.15057471264367817</v>
      </c>
      <c r="M35" s="24">
        <v>640</v>
      </c>
      <c r="N35" s="28">
        <f t="shared" ref="N35:N43" si="32">M35/K35 - 1</f>
        <v>-0.13396481732070364</v>
      </c>
      <c r="O35" s="24">
        <v>583</v>
      </c>
      <c r="P35" s="28">
        <f t="shared" ref="P35:P43" si="33">O35/M35 - 1</f>
        <v>-8.9062500000000044E-2</v>
      </c>
      <c r="Q35" s="24">
        <v>353</v>
      </c>
      <c r="R35" s="28">
        <f t="shared" ref="R35:R43" si="34">Q35/O35 - 1</f>
        <v>-0.39451114922813035</v>
      </c>
      <c r="S35" s="24">
        <v>373</v>
      </c>
      <c r="T35" s="28">
        <f t="shared" ref="T35:T43" si="35">S35/Q35 - 1</f>
        <v>5.6657223796033884E-2</v>
      </c>
      <c r="U35" s="24">
        <v>492</v>
      </c>
      <c r="V35" s="28">
        <f t="shared" ref="V35:V43" si="36">U35/S35 - 1</f>
        <v>0.31903485254691688</v>
      </c>
      <c r="W35" s="24">
        <v>570</v>
      </c>
      <c r="X35" s="28">
        <f t="shared" ref="X35:AR43" si="37">W35/U35 - 1</f>
        <v>0.15853658536585358</v>
      </c>
      <c r="Y35" s="24">
        <v>601</v>
      </c>
      <c r="Z35" s="28">
        <f t="shared" si="37"/>
        <v>5.4385964912280649E-2</v>
      </c>
      <c r="AA35" s="24">
        <v>609</v>
      </c>
      <c r="AB35" s="28">
        <f t="shared" si="37"/>
        <v>1.3311148086522451E-2</v>
      </c>
      <c r="AC35" s="24">
        <v>610</v>
      </c>
      <c r="AD35" s="28">
        <f t="shared" si="37"/>
        <v>1.6420361247948545E-3</v>
      </c>
      <c r="AE35" s="24">
        <v>624</v>
      </c>
      <c r="AF35" s="28">
        <f t="shared" si="37"/>
        <v>2.2950819672131084E-2</v>
      </c>
      <c r="AG35" s="24">
        <v>647</v>
      </c>
      <c r="AH35" s="28">
        <f t="shared" si="37"/>
        <v>3.685897435897445E-2</v>
      </c>
      <c r="AI35" s="24">
        <v>560</v>
      </c>
      <c r="AJ35" s="28">
        <f t="shared" si="37"/>
        <v>-0.13446676970633697</v>
      </c>
      <c r="AK35" s="24">
        <v>711</v>
      </c>
      <c r="AL35" s="28">
        <f t="shared" si="37"/>
        <v>0.26964285714285707</v>
      </c>
      <c r="AM35" s="24">
        <v>516</v>
      </c>
      <c r="AN35" s="28">
        <f t="shared" si="37"/>
        <v>-0.27426160337552741</v>
      </c>
      <c r="AO35" s="24">
        <v>571</v>
      </c>
      <c r="AP35" s="28">
        <f t="shared" si="37"/>
        <v>0.10658914728682167</v>
      </c>
      <c r="AQ35" s="24">
        <v>513</v>
      </c>
      <c r="AR35" s="28">
        <f t="shared" si="37"/>
        <v>-0.10157618213660247</v>
      </c>
      <c r="AS35" s="24">
        <v>595</v>
      </c>
      <c r="AT35" s="28">
        <f t="shared" ref="AT35:AT43" si="38">AS35/AQ35 - 1</f>
        <v>0.15984405458089679</v>
      </c>
      <c r="AU35" s="24">
        <v>670</v>
      </c>
      <c r="AV35" s="28">
        <f t="shared" ref="AV35:AV43" si="39">AU35/AS35 - 1</f>
        <v>0.12605042016806722</v>
      </c>
      <c r="AW35" s="24">
        <v>636</v>
      </c>
      <c r="AX35" s="28">
        <f t="shared" ref="AX35:AX43" si="40">AW35/AU35 - 1</f>
        <v>-5.0746268656716387E-2</v>
      </c>
      <c r="AY35" s="24">
        <v>575</v>
      </c>
      <c r="AZ35" s="28">
        <f t="shared" ref="AZ35:AZ43" si="41">AY35/AW35 - 1</f>
        <v>-9.5911949685534625E-2</v>
      </c>
      <c r="BA35" s="24">
        <v>634</v>
      </c>
      <c r="BB35" s="28">
        <f t="shared" ref="BB35:BB43" si="42">BA35/AY35 - 1</f>
        <v>0.1026086956521739</v>
      </c>
    </row>
    <row r="36" spans="1:54" x14ac:dyDescent="0.2">
      <c r="A36" s="33" t="s">
        <v>65</v>
      </c>
      <c r="B36" s="29">
        <v>912</v>
      </c>
      <c r="C36" s="24">
        <v>776</v>
      </c>
      <c r="D36" s="28">
        <f t="shared" si="27"/>
        <v>-0.14912280701754388</v>
      </c>
      <c r="E36" s="24">
        <v>823</v>
      </c>
      <c r="F36" s="28">
        <f t="shared" si="28"/>
        <v>6.0567010309278357E-2</v>
      </c>
      <c r="G36" s="24">
        <v>932</v>
      </c>
      <c r="H36" s="28">
        <f t="shared" si="29"/>
        <v>0.13244228432563787</v>
      </c>
      <c r="I36" s="38">
        <v>849</v>
      </c>
      <c r="J36" s="28">
        <f t="shared" si="30"/>
        <v>-8.9055793991416277E-2</v>
      </c>
      <c r="K36" s="24">
        <v>809</v>
      </c>
      <c r="L36" s="28">
        <f t="shared" si="31"/>
        <v>-4.7114252061248529E-2</v>
      </c>
      <c r="M36" s="24">
        <v>807</v>
      </c>
      <c r="N36" s="28">
        <f t="shared" si="32"/>
        <v>-2.4721878862793423E-3</v>
      </c>
      <c r="O36" s="24">
        <v>833</v>
      </c>
      <c r="P36" s="28">
        <f t="shared" si="33"/>
        <v>3.2218091697645557E-2</v>
      </c>
      <c r="Q36" s="24">
        <v>683</v>
      </c>
      <c r="R36" s="28">
        <f t="shared" si="34"/>
        <v>-0.18007202881152462</v>
      </c>
      <c r="S36" s="24">
        <v>660</v>
      </c>
      <c r="T36" s="28">
        <f t="shared" si="35"/>
        <v>-3.367496339677889E-2</v>
      </c>
      <c r="U36" s="24">
        <v>637</v>
      </c>
      <c r="V36" s="28">
        <f t="shared" si="36"/>
        <v>-3.4848484848484795E-2</v>
      </c>
      <c r="W36" s="24">
        <v>607</v>
      </c>
      <c r="X36" s="28">
        <f t="shared" si="37"/>
        <v>-4.7095761381475643E-2</v>
      </c>
      <c r="Y36" s="24">
        <v>638</v>
      </c>
      <c r="Z36" s="28">
        <f t="shared" si="37"/>
        <v>5.107084019769359E-2</v>
      </c>
      <c r="AA36" s="24">
        <v>613</v>
      </c>
      <c r="AB36" s="28">
        <f t="shared" si="37"/>
        <v>-3.9184952978056464E-2</v>
      </c>
      <c r="AC36" s="24">
        <v>699</v>
      </c>
      <c r="AD36" s="28">
        <f t="shared" si="37"/>
        <v>0.14029363784665572</v>
      </c>
      <c r="AE36" s="24">
        <v>743</v>
      </c>
      <c r="AF36" s="28">
        <f t="shared" si="37"/>
        <v>6.2947067238912746E-2</v>
      </c>
      <c r="AG36" s="24">
        <v>836</v>
      </c>
      <c r="AH36" s="28">
        <f t="shared" si="37"/>
        <v>0.12516823687752354</v>
      </c>
      <c r="AI36" s="24">
        <v>746</v>
      </c>
      <c r="AJ36" s="28">
        <f t="shared" si="37"/>
        <v>-0.10765550239234445</v>
      </c>
      <c r="AK36" s="24">
        <v>765</v>
      </c>
      <c r="AL36" s="28">
        <f t="shared" si="37"/>
        <v>2.5469168900804195E-2</v>
      </c>
      <c r="AM36" s="24">
        <v>827</v>
      </c>
      <c r="AN36" s="28">
        <f t="shared" si="37"/>
        <v>8.1045751633986862E-2</v>
      </c>
      <c r="AO36" s="24">
        <v>803</v>
      </c>
      <c r="AP36" s="28">
        <f t="shared" si="37"/>
        <v>-2.9020556227327687E-2</v>
      </c>
      <c r="AQ36" s="24">
        <v>969</v>
      </c>
      <c r="AR36" s="28">
        <f t="shared" si="37"/>
        <v>0.20672478206724776</v>
      </c>
      <c r="AS36" s="24">
        <v>1087</v>
      </c>
      <c r="AT36" s="28">
        <f t="shared" si="38"/>
        <v>0.1217750257997936</v>
      </c>
      <c r="AU36" s="24">
        <v>1016</v>
      </c>
      <c r="AV36" s="28">
        <f t="shared" si="39"/>
        <v>-6.5317387304507868E-2</v>
      </c>
      <c r="AW36" s="24">
        <v>1061</v>
      </c>
      <c r="AX36" s="28">
        <f t="shared" si="40"/>
        <v>4.4291338582677087E-2</v>
      </c>
      <c r="AY36" s="24">
        <v>1155</v>
      </c>
      <c r="AZ36" s="28">
        <f t="shared" si="41"/>
        <v>8.8595664467483459E-2</v>
      </c>
      <c r="BA36" s="24">
        <v>1186</v>
      </c>
      <c r="BB36" s="28">
        <f t="shared" si="42"/>
        <v>2.6839826839826886E-2</v>
      </c>
    </row>
    <row r="37" spans="1:54" x14ac:dyDescent="0.2">
      <c r="A37" s="33" t="s">
        <v>66</v>
      </c>
      <c r="B37" s="29">
        <v>225</v>
      </c>
      <c r="C37" s="24">
        <v>276</v>
      </c>
      <c r="D37" s="28">
        <f t="shared" si="27"/>
        <v>0.22666666666666657</v>
      </c>
      <c r="E37" s="24">
        <v>166</v>
      </c>
      <c r="F37" s="28">
        <f t="shared" si="28"/>
        <v>-0.39855072463768115</v>
      </c>
      <c r="G37" s="24">
        <v>139</v>
      </c>
      <c r="H37" s="28">
        <f t="shared" si="29"/>
        <v>-0.16265060240963858</v>
      </c>
      <c r="I37" s="38">
        <v>180</v>
      </c>
      <c r="J37" s="28">
        <f t="shared" si="30"/>
        <v>0.29496402877697836</v>
      </c>
      <c r="K37" s="24">
        <v>157</v>
      </c>
      <c r="L37" s="28">
        <f t="shared" si="31"/>
        <v>-0.12777777777777777</v>
      </c>
      <c r="M37" s="24">
        <v>171</v>
      </c>
      <c r="N37" s="28">
        <f t="shared" si="32"/>
        <v>8.9171974522292974E-2</v>
      </c>
      <c r="O37" s="24">
        <v>216</v>
      </c>
      <c r="P37" s="28">
        <f t="shared" si="33"/>
        <v>0.26315789473684204</v>
      </c>
      <c r="Q37" s="24">
        <v>224</v>
      </c>
      <c r="R37" s="28">
        <f t="shared" si="34"/>
        <v>3.7037037037036979E-2</v>
      </c>
      <c r="S37" s="24">
        <v>226</v>
      </c>
      <c r="T37" s="28">
        <f t="shared" si="35"/>
        <v>8.9285714285713969E-3</v>
      </c>
      <c r="U37" s="24">
        <v>251</v>
      </c>
      <c r="V37" s="28">
        <f t="shared" si="36"/>
        <v>0.11061946902654873</v>
      </c>
      <c r="W37" s="24">
        <v>241</v>
      </c>
      <c r="X37" s="28">
        <f t="shared" si="37"/>
        <v>-3.9840637450199168E-2</v>
      </c>
      <c r="Y37" s="24">
        <v>272</v>
      </c>
      <c r="Z37" s="28">
        <f t="shared" si="37"/>
        <v>0.12863070539419086</v>
      </c>
      <c r="AA37" s="24">
        <v>272</v>
      </c>
      <c r="AB37" s="28">
        <f t="shared" si="37"/>
        <v>0</v>
      </c>
      <c r="AC37" s="24">
        <v>350</v>
      </c>
      <c r="AD37" s="28">
        <f t="shared" si="37"/>
        <v>0.28676470588235303</v>
      </c>
      <c r="AE37" s="24">
        <v>425</v>
      </c>
      <c r="AF37" s="28">
        <f t="shared" si="37"/>
        <v>0.21428571428571419</v>
      </c>
      <c r="AG37" s="24">
        <v>452</v>
      </c>
      <c r="AH37" s="28">
        <f t="shared" si="37"/>
        <v>6.3529411764705834E-2</v>
      </c>
      <c r="AI37" s="24">
        <v>407</v>
      </c>
      <c r="AJ37" s="28">
        <f t="shared" si="37"/>
        <v>-9.9557522123893794E-2</v>
      </c>
      <c r="AK37" s="24">
        <v>373</v>
      </c>
      <c r="AL37" s="28">
        <f t="shared" si="37"/>
        <v>-8.3538083538083563E-2</v>
      </c>
      <c r="AM37" s="24">
        <v>402</v>
      </c>
      <c r="AN37" s="28">
        <f t="shared" si="37"/>
        <v>7.7747989276139462E-2</v>
      </c>
      <c r="AO37" s="24">
        <v>409</v>
      </c>
      <c r="AP37" s="28">
        <f t="shared" si="37"/>
        <v>1.7412935323383172E-2</v>
      </c>
      <c r="AQ37" s="24">
        <v>376</v>
      </c>
      <c r="AR37" s="28">
        <f t="shared" si="37"/>
        <v>-8.0684596577017098E-2</v>
      </c>
      <c r="AS37" s="24">
        <v>401</v>
      </c>
      <c r="AT37" s="28">
        <f t="shared" si="38"/>
        <v>6.6489361702127603E-2</v>
      </c>
      <c r="AU37" s="24">
        <v>422</v>
      </c>
      <c r="AV37" s="28">
        <f t="shared" si="39"/>
        <v>5.2369077306733125E-2</v>
      </c>
      <c r="AW37" s="24">
        <v>393</v>
      </c>
      <c r="AX37" s="28">
        <f t="shared" si="40"/>
        <v>-6.8720379146919419E-2</v>
      </c>
      <c r="AY37" s="24">
        <v>387</v>
      </c>
      <c r="AZ37" s="28">
        <f t="shared" si="41"/>
        <v>-1.5267175572519109E-2</v>
      </c>
      <c r="BA37" s="24">
        <v>370</v>
      </c>
      <c r="BB37" s="28">
        <f t="shared" si="42"/>
        <v>-4.3927648578811374E-2</v>
      </c>
    </row>
    <row r="38" spans="1:54" x14ac:dyDescent="0.2">
      <c r="A38" s="33" t="s">
        <v>67</v>
      </c>
      <c r="B38" s="29">
        <v>122</v>
      </c>
      <c r="C38" s="24">
        <v>156</v>
      </c>
      <c r="D38" s="28">
        <f t="shared" si="27"/>
        <v>0.27868852459016402</v>
      </c>
      <c r="E38" s="24">
        <v>144</v>
      </c>
      <c r="F38" s="28">
        <f t="shared" si="28"/>
        <v>-7.6923076923076872E-2</v>
      </c>
      <c r="G38" s="24">
        <v>176</v>
      </c>
      <c r="H38" s="28">
        <f t="shared" si="29"/>
        <v>0.22222222222222232</v>
      </c>
      <c r="I38" s="38">
        <v>189</v>
      </c>
      <c r="J38" s="28">
        <f t="shared" si="30"/>
        <v>7.3863636363636465E-2</v>
      </c>
      <c r="K38" s="24">
        <v>180</v>
      </c>
      <c r="L38" s="28">
        <f t="shared" si="31"/>
        <v>-4.7619047619047672E-2</v>
      </c>
      <c r="M38" s="24">
        <v>241</v>
      </c>
      <c r="N38" s="28">
        <f t="shared" si="32"/>
        <v>0.3388888888888888</v>
      </c>
      <c r="O38" s="24">
        <v>260</v>
      </c>
      <c r="P38" s="28">
        <f t="shared" si="33"/>
        <v>7.8838174273858863E-2</v>
      </c>
      <c r="Q38" s="24">
        <v>275</v>
      </c>
      <c r="R38" s="28">
        <f t="shared" si="34"/>
        <v>5.7692307692307709E-2</v>
      </c>
      <c r="S38" s="24">
        <v>304</v>
      </c>
      <c r="T38" s="28">
        <f t="shared" si="35"/>
        <v>0.10545454545454547</v>
      </c>
      <c r="U38" s="24">
        <v>360</v>
      </c>
      <c r="V38" s="28">
        <f t="shared" si="36"/>
        <v>0.18421052631578938</v>
      </c>
      <c r="W38" s="24">
        <v>360</v>
      </c>
      <c r="X38" s="28">
        <f t="shared" si="37"/>
        <v>0</v>
      </c>
      <c r="Y38" s="24">
        <v>371</v>
      </c>
      <c r="Z38" s="28">
        <f t="shared" si="37"/>
        <v>3.0555555555555447E-2</v>
      </c>
      <c r="AA38" s="24">
        <v>463</v>
      </c>
      <c r="AB38" s="28">
        <f t="shared" si="37"/>
        <v>0.24797843665768204</v>
      </c>
      <c r="AC38" s="24">
        <v>524</v>
      </c>
      <c r="AD38" s="28">
        <f t="shared" si="37"/>
        <v>0.13174946004319654</v>
      </c>
      <c r="AE38" s="24">
        <v>532</v>
      </c>
      <c r="AF38" s="28">
        <f t="shared" si="37"/>
        <v>1.5267175572519109E-2</v>
      </c>
      <c r="AG38" s="24">
        <v>577</v>
      </c>
      <c r="AH38" s="28">
        <f t="shared" si="37"/>
        <v>8.4586466165413432E-2</v>
      </c>
      <c r="AI38" s="24">
        <v>520</v>
      </c>
      <c r="AJ38" s="28">
        <f t="shared" si="37"/>
        <v>-9.8786828422877004E-2</v>
      </c>
      <c r="AK38" s="24">
        <v>455</v>
      </c>
      <c r="AL38" s="28">
        <f t="shared" si="37"/>
        <v>-0.125</v>
      </c>
      <c r="AM38" s="24">
        <v>464</v>
      </c>
      <c r="AN38" s="28">
        <f t="shared" si="37"/>
        <v>1.978021978021971E-2</v>
      </c>
      <c r="AO38" s="24">
        <v>437</v>
      </c>
      <c r="AP38" s="28">
        <f t="shared" si="37"/>
        <v>-5.8189655172413812E-2</v>
      </c>
      <c r="AQ38" s="24">
        <v>418</v>
      </c>
      <c r="AR38" s="28">
        <f t="shared" si="37"/>
        <v>-4.3478260869565188E-2</v>
      </c>
      <c r="AS38" s="24">
        <v>402</v>
      </c>
      <c r="AT38" s="28">
        <f t="shared" si="38"/>
        <v>-3.8277511961722466E-2</v>
      </c>
      <c r="AU38" s="24">
        <v>430</v>
      </c>
      <c r="AV38" s="28">
        <f t="shared" si="39"/>
        <v>6.9651741293532243E-2</v>
      </c>
      <c r="AW38" s="24">
        <v>409</v>
      </c>
      <c r="AX38" s="28">
        <f t="shared" si="40"/>
        <v>-4.8837209302325602E-2</v>
      </c>
      <c r="AY38" s="24">
        <v>458</v>
      </c>
      <c r="AZ38" s="28">
        <f t="shared" si="41"/>
        <v>0.11980440097799505</v>
      </c>
      <c r="BA38" s="24">
        <v>307</v>
      </c>
      <c r="BB38" s="28">
        <f t="shared" si="42"/>
        <v>-0.32969432314410485</v>
      </c>
    </row>
    <row r="39" spans="1:54" x14ac:dyDescent="0.2">
      <c r="A39" s="33" t="s">
        <v>68</v>
      </c>
      <c r="B39" s="29">
        <v>338</v>
      </c>
      <c r="C39" s="24">
        <v>441</v>
      </c>
      <c r="D39" s="28">
        <f t="shared" si="27"/>
        <v>0.30473372781065078</v>
      </c>
      <c r="E39" s="24">
        <v>425</v>
      </c>
      <c r="F39" s="28">
        <f t="shared" si="28"/>
        <v>-3.6281179138321962E-2</v>
      </c>
      <c r="G39" s="24">
        <v>414</v>
      </c>
      <c r="H39" s="28">
        <f t="shared" si="29"/>
        <v>-2.5882352941176467E-2</v>
      </c>
      <c r="I39" s="38">
        <v>435</v>
      </c>
      <c r="J39" s="28">
        <f t="shared" si="30"/>
        <v>5.0724637681159424E-2</v>
      </c>
      <c r="K39" s="24">
        <v>492</v>
      </c>
      <c r="L39" s="28">
        <f t="shared" si="31"/>
        <v>0.13103448275862073</v>
      </c>
      <c r="M39" s="24">
        <v>530</v>
      </c>
      <c r="N39" s="28">
        <f t="shared" si="32"/>
        <v>7.7235772357723498E-2</v>
      </c>
      <c r="O39" s="24">
        <v>545</v>
      </c>
      <c r="P39" s="28">
        <f t="shared" si="33"/>
        <v>2.8301886792452935E-2</v>
      </c>
      <c r="Q39" s="24">
        <v>568</v>
      </c>
      <c r="R39" s="28">
        <f t="shared" si="34"/>
        <v>4.2201834862385379E-2</v>
      </c>
      <c r="S39" s="24">
        <v>521</v>
      </c>
      <c r="T39" s="28">
        <f t="shared" si="35"/>
        <v>-8.2746478873239382E-2</v>
      </c>
      <c r="U39" s="24">
        <v>449</v>
      </c>
      <c r="V39" s="28">
        <f t="shared" si="36"/>
        <v>-0.13819577735124755</v>
      </c>
      <c r="W39" s="24">
        <v>504</v>
      </c>
      <c r="X39" s="28">
        <f t="shared" si="37"/>
        <v>0.12249443207126953</v>
      </c>
      <c r="Y39" s="24">
        <v>515</v>
      </c>
      <c r="Z39" s="28">
        <f t="shared" si="37"/>
        <v>2.1825396825396748E-2</v>
      </c>
      <c r="AA39" s="24">
        <v>629</v>
      </c>
      <c r="AB39" s="28">
        <f t="shared" si="37"/>
        <v>0.22135922330097091</v>
      </c>
      <c r="AC39" s="24">
        <v>691</v>
      </c>
      <c r="AD39" s="28">
        <f t="shared" si="37"/>
        <v>9.856915739268679E-2</v>
      </c>
      <c r="AE39" s="24">
        <v>590</v>
      </c>
      <c r="AF39" s="28">
        <f t="shared" si="37"/>
        <v>-0.14616497829232999</v>
      </c>
      <c r="AG39" s="24">
        <v>577</v>
      </c>
      <c r="AH39" s="28">
        <f t="shared" si="37"/>
        <v>-2.2033898305084731E-2</v>
      </c>
      <c r="AI39" s="24">
        <v>594</v>
      </c>
      <c r="AJ39" s="28">
        <f t="shared" si="37"/>
        <v>2.9462738301559765E-2</v>
      </c>
      <c r="AK39" s="24">
        <v>549</v>
      </c>
      <c r="AL39" s="28">
        <f t="shared" si="37"/>
        <v>-7.5757575757575801E-2</v>
      </c>
      <c r="AM39" s="24">
        <v>507</v>
      </c>
      <c r="AN39" s="28">
        <f t="shared" si="37"/>
        <v>-7.6502732240437132E-2</v>
      </c>
      <c r="AO39" s="24">
        <v>485</v>
      </c>
      <c r="AP39" s="28">
        <f t="shared" si="37"/>
        <v>-4.3392504930966469E-2</v>
      </c>
      <c r="AQ39" s="24">
        <v>473</v>
      </c>
      <c r="AR39" s="28">
        <f t="shared" si="37"/>
        <v>-2.4742268041237137E-2</v>
      </c>
      <c r="AS39" s="24">
        <v>498</v>
      </c>
      <c r="AT39" s="28">
        <f t="shared" si="38"/>
        <v>5.2854122621564414E-2</v>
      </c>
      <c r="AU39" s="24">
        <v>514</v>
      </c>
      <c r="AV39" s="28">
        <f t="shared" si="39"/>
        <v>3.2128514056224855E-2</v>
      </c>
      <c r="AW39" s="24">
        <v>365</v>
      </c>
      <c r="AX39" s="28">
        <f t="shared" si="40"/>
        <v>-0.28988326848249024</v>
      </c>
      <c r="AY39" s="24">
        <v>407</v>
      </c>
      <c r="AZ39" s="28">
        <f t="shared" si="41"/>
        <v>0.1150684931506849</v>
      </c>
      <c r="BA39" s="24">
        <v>435</v>
      </c>
      <c r="BB39" s="28">
        <f t="shared" si="42"/>
        <v>6.8796068796068699E-2</v>
      </c>
    </row>
    <row r="40" spans="1:54" x14ac:dyDescent="0.2">
      <c r="A40" s="33" t="s">
        <v>69</v>
      </c>
      <c r="B40" s="29">
        <v>608</v>
      </c>
      <c r="C40" s="24">
        <v>682</v>
      </c>
      <c r="D40" s="28">
        <f t="shared" si="27"/>
        <v>0.12171052631578938</v>
      </c>
      <c r="E40" s="24">
        <v>679</v>
      </c>
      <c r="F40" s="28">
        <f t="shared" si="28"/>
        <v>-4.3988269794721369E-3</v>
      </c>
      <c r="G40" s="24">
        <v>595</v>
      </c>
      <c r="H40" s="28">
        <f t="shared" si="29"/>
        <v>-0.12371134020618557</v>
      </c>
      <c r="I40" s="38">
        <v>607</v>
      </c>
      <c r="J40" s="28">
        <f t="shared" si="30"/>
        <v>2.0168067226890685E-2</v>
      </c>
      <c r="K40" s="24">
        <v>623</v>
      </c>
      <c r="L40" s="28">
        <f t="shared" si="31"/>
        <v>2.6359143327841839E-2</v>
      </c>
      <c r="M40" s="24">
        <v>531</v>
      </c>
      <c r="N40" s="28">
        <f t="shared" si="32"/>
        <v>-0.1476725521669342</v>
      </c>
      <c r="O40" s="24">
        <v>572</v>
      </c>
      <c r="P40" s="28">
        <f t="shared" si="33"/>
        <v>7.7212806026365266E-2</v>
      </c>
      <c r="Q40" s="24">
        <v>587</v>
      </c>
      <c r="R40" s="28">
        <f t="shared" si="34"/>
        <v>2.6223776223776252E-2</v>
      </c>
      <c r="S40" s="24">
        <v>535</v>
      </c>
      <c r="T40" s="28">
        <f t="shared" si="35"/>
        <v>-8.8586030664395188E-2</v>
      </c>
      <c r="U40" s="24">
        <v>498</v>
      </c>
      <c r="V40" s="28">
        <f t="shared" si="36"/>
        <v>-6.9158878504672949E-2</v>
      </c>
      <c r="W40" s="24">
        <v>461</v>
      </c>
      <c r="X40" s="28">
        <f t="shared" si="37"/>
        <v>-7.4297188755020116E-2</v>
      </c>
      <c r="Y40" s="24">
        <v>417</v>
      </c>
      <c r="Z40" s="28">
        <f t="shared" si="37"/>
        <v>-9.544468546637741E-2</v>
      </c>
      <c r="AA40" s="24">
        <v>467</v>
      </c>
      <c r="AB40" s="28">
        <f t="shared" si="37"/>
        <v>0.11990407673860903</v>
      </c>
      <c r="AC40" s="24">
        <v>409</v>
      </c>
      <c r="AD40" s="28">
        <f t="shared" si="37"/>
        <v>-0.12419700214132767</v>
      </c>
      <c r="AE40" s="24">
        <v>308</v>
      </c>
      <c r="AF40" s="28">
        <f t="shared" si="37"/>
        <v>-0.24694376528117357</v>
      </c>
      <c r="AG40" s="24">
        <v>292</v>
      </c>
      <c r="AH40" s="28">
        <f t="shared" si="37"/>
        <v>-5.1948051948051965E-2</v>
      </c>
      <c r="AI40" s="24">
        <v>325</v>
      </c>
      <c r="AJ40" s="28">
        <f t="shared" si="37"/>
        <v>0.11301369863013688</v>
      </c>
      <c r="AK40" s="24">
        <v>236</v>
      </c>
      <c r="AL40" s="28">
        <f t="shared" si="37"/>
        <v>-0.27384615384615385</v>
      </c>
      <c r="AM40" s="24">
        <v>232</v>
      </c>
      <c r="AN40" s="28">
        <f t="shared" si="37"/>
        <v>-1.6949152542372836E-2</v>
      </c>
      <c r="AO40" s="24">
        <v>262</v>
      </c>
      <c r="AP40" s="28">
        <f t="shared" si="37"/>
        <v>0.1293103448275863</v>
      </c>
      <c r="AQ40" s="24">
        <v>300</v>
      </c>
      <c r="AR40" s="28">
        <f t="shared" si="37"/>
        <v>0.14503816793893121</v>
      </c>
      <c r="AS40" s="24">
        <v>272</v>
      </c>
      <c r="AT40" s="28">
        <f t="shared" si="38"/>
        <v>-9.3333333333333379E-2</v>
      </c>
      <c r="AU40" s="24">
        <v>255</v>
      </c>
      <c r="AV40" s="28">
        <f t="shared" si="39"/>
        <v>-6.25E-2</v>
      </c>
      <c r="AW40" s="24">
        <v>283</v>
      </c>
      <c r="AX40" s="28">
        <f t="shared" si="40"/>
        <v>0.1098039215686275</v>
      </c>
      <c r="AY40" s="24">
        <v>276</v>
      </c>
      <c r="AZ40" s="28">
        <f t="shared" si="41"/>
        <v>-2.4734982332155431E-2</v>
      </c>
      <c r="BA40" s="24">
        <v>287</v>
      </c>
      <c r="BB40" s="28">
        <f t="shared" si="42"/>
        <v>3.9855072463768071E-2</v>
      </c>
    </row>
    <row r="41" spans="1:54" x14ac:dyDescent="0.2">
      <c r="A41" s="33" t="s">
        <v>70</v>
      </c>
      <c r="B41" s="29">
        <v>146</v>
      </c>
      <c r="C41" s="24">
        <v>154</v>
      </c>
      <c r="D41" s="28">
        <f t="shared" si="27"/>
        <v>5.4794520547945202E-2</v>
      </c>
      <c r="E41" s="24">
        <v>120</v>
      </c>
      <c r="F41" s="28">
        <f t="shared" si="28"/>
        <v>-0.22077922077922074</v>
      </c>
      <c r="G41" s="24">
        <v>127</v>
      </c>
      <c r="H41" s="28">
        <f t="shared" si="29"/>
        <v>5.8333333333333348E-2</v>
      </c>
      <c r="I41" s="38">
        <v>134</v>
      </c>
      <c r="J41" s="28">
        <f t="shared" si="30"/>
        <v>5.5118110236220375E-2</v>
      </c>
      <c r="K41" s="24">
        <v>131</v>
      </c>
      <c r="L41" s="28">
        <f t="shared" si="31"/>
        <v>-2.2388059701492491E-2</v>
      </c>
      <c r="M41" s="24">
        <v>131</v>
      </c>
      <c r="N41" s="28">
        <f t="shared" si="32"/>
        <v>0</v>
      </c>
      <c r="O41" s="24">
        <v>144</v>
      </c>
      <c r="P41" s="28">
        <f t="shared" si="33"/>
        <v>9.92366412213741E-2</v>
      </c>
      <c r="Q41" s="24">
        <v>113</v>
      </c>
      <c r="R41" s="28">
        <f t="shared" si="34"/>
        <v>-0.21527777777777779</v>
      </c>
      <c r="S41" s="24">
        <v>139</v>
      </c>
      <c r="T41" s="28">
        <f t="shared" si="35"/>
        <v>0.23008849557522115</v>
      </c>
      <c r="U41" s="24">
        <v>151</v>
      </c>
      <c r="V41" s="28">
        <f t="shared" si="36"/>
        <v>8.6330935251798468E-2</v>
      </c>
      <c r="W41" s="24">
        <v>181</v>
      </c>
      <c r="X41" s="28">
        <f t="shared" si="37"/>
        <v>0.19867549668874163</v>
      </c>
      <c r="Y41" s="24">
        <v>180</v>
      </c>
      <c r="Z41" s="28">
        <f t="shared" si="37"/>
        <v>-5.5248618784530246E-3</v>
      </c>
      <c r="AA41" s="24">
        <v>147</v>
      </c>
      <c r="AB41" s="28">
        <f t="shared" si="37"/>
        <v>-0.18333333333333335</v>
      </c>
      <c r="AC41" s="24">
        <v>157</v>
      </c>
      <c r="AD41" s="28">
        <f t="shared" si="37"/>
        <v>6.8027210884353817E-2</v>
      </c>
      <c r="AE41" s="24">
        <v>113</v>
      </c>
      <c r="AF41" s="28">
        <f t="shared" si="37"/>
        <v>-0.28025477707006374</v>
      </c>
      <c r="AG41" s="24">
        <v>75</v>
      </c>
      <c r="AH41" s="28">
        <f t="shared" si="37"/>
        <v>-0.33628318584070793</v>
      </c>
      <c r="AI41" s="24">
        <v>72</v>
      </c>
      <c r="AJ41" s="28">
        <f t="shared" si="37"/>
        <v>-4.0000000000000036E-2</v>
      </c>
      <c r="AK41" s="24">
        <v>89</v>
      </c>
      <c r="AL41" s="28">
        <f t="shared" si="37"/>
        <v>0.23611111111111116</v>
      </c>
      <c r="AM41" s="24">
        <v>70</v>
      </c>
      <c r="AN41" s="28">
        <f t="shared" si="37"/>
        <v>-0.2134831460674157</v>
      </c>
      <c r="AO41" s="24">
        <v>75</v>
      </c>
      <c r="AP41" s="28">
        <f t="shared" si="37"/>
        <v>7.1428571428571397E-2</v>
      </c>
      <c r="AQ41" s="24">
        <v>106</v>
      </c>
      <c r="AR41" s="28">
        <f t="shared" si="37"/>
        <v>0.41333333333333333</v>
      </c>
      <c r="AS41" s="24">
        <v>100</v>
      </c>
      <c r="AT41" s="28">
        <f t="shared" si="38"/>
        <v>-5.6603773584905648E-2</v>
      </c>
      <c r="AU41" s="24">
        <v>99</v>
      </c>
      <c r="AV41" s="28">
        <f t="shared" si="39"/>
        <v>-1.0000000000000009E-2</v>
      </c>
      <c r="AW41" s="24">
        <v>95</v>
      </c>
      <c r="AX41" s="28">
        <f t="shared" si="40"/>
        <v>-4.0404040404040442E-2</v>
      </c>
      <c r="AY41" s="24">
        <v>84</v>
      </c>
      <c r="AZ41" s="28">
        <f t="shared" si="41"/>
        <v>-0.11578947368421055</v>
      </c>
      <c r="BA41" s="24">
        <v>118</v>
      </c>
      <c r="BB41" s="28">
        <f t="shared" si="42"/>
        <v>0.40476190476190466</v>
      </c>
    </row>
    <row r="42" spans="1:54" x14ac:dyDescent="0.2">
      <c r="A42" s="33" t="s">
        <v>71</v>
      </c>
      <c r="B42" s="29">
        <f>18+11+2+2</f>
        <v>33</v>
      </c>
      <c r="C42" s="24">
        <v>29</v>
      </c>
      <c r="D42" s="28">
        <f t="shared" si="27"/>
        <v>-0.12121212121212122</v>
      </c>
      <c r="E42" s="24">
        <v>43</v>
      </c>
      <c r="F42" s="28">
        <f t="shared" si="28"/>
        <v>0.48275862068965525</v>
      </c>
      <c r="G42" s="24">
        <v>43</v>
      </c>
      <c r="H42" s="28">
        <f t="shared" si="29"/>
        <v>0</v>
      </c>
      <c r="I42" s="38">
        <v>23</v>
      </c>
      <c r="J42" s="28">
        <f t="shared" si="30"/>
        <v>-0.46511627906976749</v>
      </c>
      <c r="K42" s="24">
        <v>15</v>
      </c>
      <c r="L42" s="28">
        <f t="shared" si="31"/>
        <v>-0.34782608695652173</v>
      </c>
      <c r="M42" s="24">
        <v>26</v>
      </c>
      <c r="N42" s="28">
        <f t="shared" si="32"/>
        <v>0.73333333333333339</v>
      </c>
      <c r="O42" s="24">
        <v>26</v>
      </c>
      <c r="P42" s="28">
        <f t="shared" si="33"/>
        <v>0</v>
      </c>
      <c r="Q42" s="24">
        <v>24</v>
      </c>
      <c r="R42" s="28">
        <f t="shared" si="34"/>
        <v>-7.6923076923076872E-2</v>
      </c>
      <c r="S42" s="24">
        <v>18</v>
      </c>
      <c r="T42" s="28">
        <f t="shared" si="35"/>
        <v>-0.25</v>
      </c>
      <c r="U42" s="24">
        <v>10</v>
      </c>
      <c r="V42" s="28">
        <f t="shared" si="36"/>
        <v>-0.44444444444444442</v>
      </c>
      <c r="W42" s="24">
        <v>15</v>
      </c>
      <c r="X42" s="28">
        <f t="shared" si="37"/>
        <v>0.5</v>
      </c>
      <c r="Y42" s="24">
        <v>8</v>
      </c>
      <c r="Z42" s="28">
        <f t="shared" si="37"/>
        <v>-0.46666666666666667</v>
      </c>
      <c r="AA42" s="24">
        <v>10</v>
      </c>
      <c r="AB42" s="28">
        <f t="shared" si="37"/>
        <v>0.25</v>
      </c>
      <c r="AC42" s="24">
        <v>23</v>
      </c>
      <c r="AD42" s="28">
        <f t="shared" si="37"/>
        <v>1.2999999999999998</v>
      </c>
      <c r="AE42" s="24">
        <v>28</v>
      </c>
      <c r="AF42" s="28">
        <f t="shared" si="37"/>
        <v>0.21739130434782616</v>
      </c>
      <c r="AG42" s="24">
        <v>10</v>
      </c>
      <c r="AH42" s="28">
        <f t="shared" si="37"/>
        <v>-0.64285714285714279</v>
      </c>
      <c r="AI42" s="24">
        <v>5</v>
      </c>
      <c r="AJ42" s="28">
        <f t="shared" si="37"/>
        <v>-0.5</v>
      </c>
      <c r="AK42" s="24">
        <v>4</v>
      </c>
      <c r="AL42" s="28">
        <f t="shared" si="37"/>
        <v>-0.19999999999999996</v>
      </c>
      <c r="AM42" s="24">
        <v>7</v>
      </c>
      <c r="AN42" s="28">
        <f t="shared" si="37"/>
        <v>0.75</v>
      </c>
      <c r="AO42" s="24">
        <v>6</v>
      </c>
      <c r="AP42" s="28">
        <f t="shared" si="37"/>
        <v>-0.1428571428571429</v>
      </c>
      <c r="AQ42" s="24">
        <v>7</v>
      </c>
      <c r="AR42" s="28">
        <f t="shared" si="37"/>
        <v>0.16666666666666674</v>
      </c>
      <c r="AS42" s="24">
        <v>8</v>
      </c>
      <c r="AT42" s="28">
        <f t="shared" si="38"/>
        <v>0.14285714285714279</v>
      </c>
      <c r="AU42" s="24">
        <v>17</v>
      </c>
      <c r="AV42" s="28">
        <f t="shared" si="39"/>
        <v>1.125</v>
      </c>
      <c r="AW42" s="24">
        <v>11</v>
      </c>
      <c r="AX42" s="28">
        <f t="shared" si="40"/>
        <v>-0.3529411764705882</v>
      </c>
      <c r="AY42" s="24">
        <v>6</v>
      </c>
      <c r="AZ42" s="28">
        <f t="shared" si="41"/>
        <v>-0.45454545454545459</v>
      </c>
      <c r="BA42" s="24">
        <v>15</v>
      </c>
      <c r="BB42" s="28">
        <f t="shared" si="42"/>
        <v>1.5</v>
      </c>
    </row>
    <row r="43" spans="1:54" x14ac:dyDescent="0.2">
      <c r="A43" s="24" t="s">
        <v>52</v>
      </c>
      <c r="B43" s="29">
        <f>SUM(B35:B42)</f>
        <v>2848</v>
      </c>
      <c r="C43" s="29">
        <f>SUM(C35:C42)</f>
        <v>3077</v>
      </c>
      <c r="D43" s="28">
        <f t="shared" si="27"/>
        <v>8.0407303370786609E-2</v>
      </c>
      <c r="E43" s="29">
        <f>SUM(E35:E42)</f>
        <v>2873</v>
      </c>
      <c r="F43" s="28">
        <f t="shared" si="28"/>
        <v>-6.6298342541436517E-2</v>
      </c>
      <c r="G43" s="29">
        <f>SUM(G35:G42)</f>
        <v>3063</v>
      </c>
      <c r="H43" s="28">
        <f t="shared" si="29"/>
        <v>6.613296206056396E-2</v>
      </c>
      <c r="I43" s="38">
        <f>SUM(I35:I42)</f>
        <v>3287</v>
      </c>
      <c r="J43" s="28">
        <f t="shared" si="30"/>
        <v>7.3130917401240669E-2</v>
      </c>
      <c r="K43" s="24">
        <f>SUM(K35:K42)</f>
        <v>3146</v>
      </c>
      <c r="L43" s="28">
        <f t="shared" si="31"/>
        <v>-4.2896257986005493E-2</v>
      </c>
      <c r="M43" s="24">
        <f>SUM(M35:M42)</f>
        <v>3077</v>
      </c>
      <c r="N43" s="28">
        <f t="shared" si="32"/>
        <v>-2.193261284170378E-2</v>
      </c>
      <c r="O43" s="24">
        <f>SUM(O35:O42)</f>
        <v>3179</v>
      </c>
      <c r="P43" s="28">
        <f t="shared" si="33"/>
        <v>3.3149171270718147E-2</v>
      </c>
      <c r="Q43" s="24">
        <f>SUM(Q35:Q42)</f>
        <v>2827</v>
      </c>
      <c r="R43" s="28">
        <f t="shared" si="34"/>
        <v>-0.11072664359861595</v>
      </c>
      <c r="S43" s="24">
        <f>SUM(S35:S42)</f>
        <v>2776</v>
      </c>
      <c r="T43" s="28">
        <f t="shared" si="35"/>
        <v>-1.8040325433321569E-2</v>
      </c>
      <c r="U43" s="24">
        <f>SUM(U35:U42)</f>
        <v>2848</v>
      </c>
      <c r="V43" s="28">
        <f t="shared" si="36"/>
        <v>2.5936599423631135E-2</v>
      </c>
      <c r="W43" s="24">
        <f>SUM(W35:W42)</f>
        <v>2939</v>
      </c>
      <c r="X43" s="28">
        <f t="shared" si="37"/>
        <v>3.1952247191011196E-2</v>
      </c>
      <c r="Y43" s="24">
        <f>SUM(Y35:Y42)</f>
        <v>3002</v>
      </c>
      <c r="Z43" s="28">
        <f t="shared" si="37"/>
        <v>2.1435862538278228E-2</v>
      </c>
      <c r="AA43" s="24">
        <f>SUM(AA35:AA42)</f>
        <v>3210</v>
      </c>
      <c r="AB43" s="28">
        <f t="shared" si="37"/>
        <v>6.9287141905396421E-2</v>
      </c>
      <c r="AC43" s="24">
        <f>SUM(AC35:AC42)</f>
        <v>3463</v>
      </c>
      <c r="AD43" s="28">
        <f t="shared" si="37"/>
        <v>7.8816199376946949E-2</v>
      </c>
      <c r="AE43" s="24">
        <f>SUM(AE35:AE42)</f>
        <v>3363</v>
      </c>
      <c r="AF43" s="28">
        <f t="shared" si="37"/>
        <v>-2.887669650591973E-2</v>
      </c>
      <c r="AG43" s="24">
        <f>SUM(AG35:AG42)</f>
        <v>3466</v>
      </c>
      <c r="AH43" s="28">
        <f t="shared" si="37"/>
        <v>3.0627415997621199E-2</v>
      </c>
      <c r="AI43" s="24">
        <f>SUM(AI35:AI42)</f>
        <v>3229</v>
      </c>
      <c r="AJ43" s="28">
        <f t="shared" si="37"/>
        <v>-6.8378534333525698E-2</v>
      </c>
      <c r="AK43" s="24">
        <f>SUM(AK35:AK42)</f>
        <v>3182</v>
      </c>
      <c r="AL43" s="28">
        <f t="shared" si="37"/>
        <v>-1.4555589965933757E-2</v>
      </c>
      <c r="AM43" s="24">
        <f>SUM(AM35:AM42)</f>
        <v>3025</v>
      </c>
      <c r="AN43" s="28">
        <f t="shared" si="37"/>
        <v>-4.9340037712130691E-2</v>
      </c>
      <c r="AO43" s="24">
        <f>SUM(AO35:AO42)</f>
        <v>3048</v>
      </c>
      <c r="AP43" s="28">
        <f t="shared" si="37"/>
        <v>7.603305785123915E-3</v>
      </c>
      <c r="AQ43" s="24">
        <f>SUM(AQ35:AQ42)</f>
        <v>3162</v>
      </c>
      <c r="AR43" s="28">
        <f t="shared" si="37"/>
        <v>3.740157480314954E-2</v>
      </c>
      <c r="AS43" s="24">
        <f>SUM(AS35:AS42)</f>
        <v>3363</v>
      </c>
      <c r="AT43" s="28">
        <f t="shared" si="38"/>
        <v>6.3567362428842422E-2</v>
      </c>
      <c r="AU43" s="24">
        <f>SUM(AU35:AU42)</f>
        <v>3423</v>
      </c>
      <c r="AV43" s="28">
        <f t="shared" si="39"/>
        <v>1.7841213202497874E-2</v>
      </c>
      <c r="AW43" s="24">
        <f>SUM(AW35:AW42)</f>
        <v>3253</v>
      </c>
      <c r="AX43" s="28">
        <f t="shared" si="40"/>
        <v>-4.9664037394098748E-2</v>
      </c>
      <c r="AY43" s="24">
        <f>SUM(AY35:AY42)</f>
        <v>3348</v>
      </c>
      <c r="AZ43" s="28">
        <f t="shared" si="41"/>
        <v>2.9203811865969875E-2</v>
      </c>
      <c r="BA43" s="24">
        <f>SUM(BA35:BA42)</f>
        <v>3352</v>
      </c>
      <c r="BB43" s="28">
        <f t="shared" si="42"/>
        <v>1.1947431302270495E-3</v>
      </c>
    </row>
    <row r="44" spans="1:54" x14ac:dyDescent="0.2">
      <c r="B44" s="39"/>
      <c r="C44" s="39"/>
      <c r="D44" s="40"/>
      <c r="E44" s="39"/>
      <c r="F44" s="40"/>
    </row>
    <row r="45" spans="1:54" x14ac:dyDescent="0.2">
      <c r="A45" s="225" t="s">
        <v>72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76"/>
      <c r="AB45" s="77"/>
    </row>
    <row r="46" spans="1:54" x14ac:dyDescent="0.2">
      <c r="A46" s="23" t="s">
        <v>63</v>
      </c>
      <c r="B46" s="23">
        <v>1996</v>
      </c>
      <c r="C46" s="23">
        <v>1997</v>
      </c>
      <c r="D46" s="24"/>
      <c r="E46" s="23">
        <v>1998</v>
      </c>
      <c r="F46" s="24"/>
      <c r="G46" s="23">
        <v>1999</v>
      </c>
      <c r="H46" s="24"/>
      <c r="I46" s="24">
        <v>2000</v>
      </c>
      <c r="J46" s="23" t="s">
        <v>55</v>
      </c>
      <c r="K46" s="33">
        <v>2001</v>
      </c>
      <c r="L46" s="33"/>
      <c r="M46" s="24">
        <v>2002</v>
      </c>
      <c r="N46" s="24"/>
      <c r="O46" s="24">
        <v>2003</v>
      </c>
      <c r="P46" s="24"/>
      <c r="Q46" s="24">
        <v>2004</v>
      </c>
      <c r="R46" s="24"/>
      <c r="S46" s="24">
        <v>2005</v>
      </c>
      <c r="T46" s="24"/>
      <c r="U46" s="24">
        <v>2006</v>
      </c>
      <c r="V46" s="24"/>
      <c r="W46" s="24">
        <v>2007</v>
      </c>
      <c r="X46" s="24"/>
      <c r="Y46" s="24">
        <v>2008</v>
      </c>
      <c r="Z46" s="24"/>
      <c r="AA46" s="24">
        <v>2009</v>
      </c>
      <c r="AB46" s="24"/>
      <c r="AC46" s="24">
        <v>2010</v>
      </c>
      <c r="AD46" s="24"/>
      <c r="AE46" s="24">
        <v>2011</v>
      </c>
      <c r="AF46" s="24"/>
      <c r="AG46" s="24">
        <v>2012</v>
      </c>
      <c r="AH46" s="24"/>
      <c r="AI46" s="24">
        <v>2013</v>
      </c>
      <c r="AJ46" s="24"/>
      <c r="AK46" s="24">
        <v>2014</v>
      </c>
      <c r="AL46" s="24"/>
      <c r="AM46" s="24">
        <v>2015</v>
      </c>
      <c r="AN46" s="24"/>
      <c r="AO46" s="24">
        <v>2016</v>
      </c>
      <c r="AP46" s="24"/>
      <c r="AQ46" s="24">
        <v>2017</v>
      </c>
      <c r="AR46" s="24"/>
      <c r="AS46" s="24">
        <v>2018</v>
      </c>
      <c r="AT46" s="24"/>
      <c r="AU46" s="24">
        <v>2019</v>
      </c>
      <c r="AV46" s="24"/>
      <c r="AW46" s="24">
        <v>2020</v>
      </c>
      <c r="AX46" s="24"/>
      <c r="AY46" s="24">
        <v>2021</v>
      </c>
      <c r="AZ46" s="24"/>
      <c r="BA46" s="24">
        <v>2022</v>
      </c>
      <c r="BB46" s="24"/>
    </row>
    <row r="47" spans="1:54" x14ac:dyDescent="0.2">
      <c r="A47" s="37" t="s">
        <v>64</v>
      </c>
      <c r="B47" s="28">
        <f>('Campus FTE'!B35/'Campus FTE'!B$43)</f>
        <v>0.16292134831460675</v>
      </c>
      <c r="C47" s="28">
        <f>('Campus FTE'!C35/'Campus FTE'!C$43)</f>
        <v>0.18297042573935651</v>
      </c>
      <c r="D47" s="28"/>
      <c r="E47" s="28">
        <f>('Campus FTE'!E35/'Campus FTE'!E$43)</f>
        <v>0.16463626870866691</v>
      </c>
      <c r="F47" s="24"/>
      <c r="G47" s="28">
        <f>('Campus FTE'!G35/'Campus FTE'!G$43)</f>
        <v>0.207966046359778</v>
      </c>
      <c r="H47" s="24"/>
      <c r="I47" s="28">
        <f>('Campus FTE'!I35/'Campus FTE'!I$43)</f>
        <v>0.26467903863705505</v>
      </c>
      <c r="J47" s="24"/>
      <c r="K47" s="28">
        <f>('Campus FTE'!K35/'Campus FTE'!K$43)</f>
        <v>0.23490146217418945</v>
      </c>
      <c r="L47" s="24"/>
      <c r="M47" s="28">
        <f>('Campus FTE'!M35/'Campus FTE'!M$43)</f>
        <v>0.20799480012999674</v>
      </c>
      <c r="N47" s="24"/>
      <c r="O47" s="28">
        <f>('Campus FTE'!O35/'Campus FTE'!O$43)</f>
        <v>0.18339100346020762</v>
      </c>
      <c r="P47" s="24"/>
      <c r="Q47" s="28">
        <f>('Campus FTE'!Q35/'Campus FTE'!Q$43)</f>
        <v>0.12486735054828441</v>
      </c>
      <c r="R47" s="24"/>
      <c r="S47" s="28">
        <f>('Campus FTE'!S35/'Campus FTE'!S$43)</f>
        <v>0.13436599423631124</v>
      </c>
      <c r="T47" s="24"/>
      <c r="U47" s="28">
        <f>('Campus FTE'!U35/'Campus FTE'!U$43)</f>
        <v>0.17275280898876405</v>
      </c>
      <c r="V47" s="24"/>
      <c r="W47" s="28">
        <f t="shared" ref="W47:Y55" si="43">W35/W$43</f>
        <v>0.19394351820347056</v>
      </c>
      <c r="X47" s="24"/>
      <c r="Y47" s="28">
        <f t="shared" si="43"/>
        <v>0.20019986675549634</v>
      </c>
      <c r="Z47" s="24"/>
      <c r="AA47" s="28">
        <f t="shared" ref="AA47:AC55" si="44">AA35/AA$43</f>
        <v>0.1897196261682243</v>
      </c>
      <c r="AB47" s="24"/>
      <c r="AC47" s="28">
        <f t="shared" si="44"/>
        <v>0.1761478486861103</v>
      </c>
      <c r="AD47" s="24"/>
      <c r="AE47" s="28">
        <f t="shared" ref="AE47:AE55" si="45">AE35/AE$43</f>
        <v>0.1855486173059768</v>
      </c>
      <c r="AF47" s="24"/>
      <c r="AG47" s="28">
        <f t="shared" ref="AG47:AG55" si="46">AG35/AG$43</f>
        <v>0.18667051356030007</v>
      </c>
      <c r="AH47" s="24"/>
      <c r="AI47" s="28">
        <f t="shared" ref="AI47:AK55" si="47">AI35/AI$43</f>
        <v>0.1734283059770827</v>
      </c>
      <c r="AJ47" s="24"/>
      <c r="AK47" s="28">
        <f t="shared" si="47"/>
        <v>0.22344437460716529</v>
      </c>
      <c r="AL47" s="24"/>
      <c r="AM47" s="28">
        <f t="shared" ref="AM47:AM55" si="48">AM35/AM$43</f>
        <v>0.17057851239669422</v>
      </c>
      <c r="AN47" s="24"/>
      <c r="AO47" s="28">
        <f t="shared" ref="AO47:AQ55" si="49">AO35/AO$43</f>
        <v>0.18733595800524935</v>
      </c>
      <c r="AP47" s="24"/>
      <c r="AQ47" s="28">
        <f t="shared" si="49"/>
        <v>0.16223908918406071</v>
      </c>
      <c r="AR47" s="24"/>
      <c r="AS47" s="28">
        <f t="shared" ref="AS47:AU55" si="50">AS35/AS$43</f>
        <v>0.17692536425810287</v>
      </c>
      <c r="AT47" s="24"/>
      <c r="AU47" s="28">
        <f t="shared" si="50"/>
        <v>0.19573473561203622</v>
      </c>
      <c r="AV47" s="24"/>
      <c r="AW47" s="28">
        <f t="shared" ref="AW47:AY55" si="51">AW35/AW$43</f>
        <v>0.19551183522901935</v>
      </c>
      <c r="AX47" s="24"/>
      <c r="AY47" s="28">
        <f t="shared" si="51"/>
        <v>0.17174432497013142</v>
      </c>
      <c r="AZ47" s="24"/>
      <c r="BA47" s="28">
        <f t="shared" ref="BA47" si="52">BA35/BA$43</f>
        <v>0.18914081145584727</v>
      </c>
      <c r="BB47" s="24"/>
    </row>
    <row r="48" spans="1:54" x14ac:dyDescent="0.2">
      <c r="A48" s="33" t="s">
        <v>65</v>
      </c>
      <c r="B48" s="28">
        <f>('Campus FTE'!B36/'Campus FTE'!B$43)</f>
        <v>0.3202247191011236</v>
      </c>
      <c r="C48" s="28">
        <f>('Campus FTE'!C36/'Campus FTE'!C$43)</f>
        <v>0.25219369515762108</v>
      </c>
      <c r="D48" s="24"/>
      <c r="E48" s="28">
        <f>('Campus FTE'!E36/'Campus FTE'!E$43)</f>
        <v>0.28646014618865295</v>
      </c>
      <c r="F48" s="24"/>
      <c r="G48" s="28">
        <f>('Campus FTE'!G36/'Campus FTE'!G$43)</f>
        <v>0.30427685275873328</v>
      </c>
      <c r="H48" s="24"/>
      <c r="I48" s="28">
        <f>('Campus FTE'!I36/'Campus FTE'!I$43)</f>
        <v>0.25829023425616066</v>
      </c>
      <c r="J48" s="24"/>
      <c r="K48" s="28">
        <f>('Campus FTE'!K36/'Campus FTE'!K$43)</f>
        <v>0.25715193897012079</v>
      </c>
      <c r="L48" s="24"/>
      <c r="M48" s="28">
        <f>('Campus FTE'!M36/'Campus FTE'!M$43)</f>
        <v>0.2622684432889178</v>
      </c>
      <c r="N48" s="24"/>
      <c r="O48" s="28">
        <f>('Campus FTE'!O36/'Campus FTE'!O$43)</f>
        <v>0.26203208556149732</v>
      </c>
      <c r="P48" s="24"/>
      <c r="Q48" s="28">
        <f>('Campus FTE'!Q36/'Campus FTE'!Q$43)</f>
        <v>0.24159886805801203</v>
      </c>
      <c r="R48" s="24"/>
      <c r="S48" s="28">
        <f>('Campus FTE'!S36/'Campus FTE'!S$43)</f>
        <v>0.23775216138328531</v>
      </c>
      <c r="T48" s="24"/>
      <c r="U48" s="28">
        <f>('Campus FTE'!U36/'Campus FTE'!U$43)</f>
        <v>0.22366573033707865</v>
      </c>
      <c r="V48" s="24"/>
      <c r="W48" s="28">
        <f t="shared" si="43"/>
        <v>0.20653283429738006</v>
      </c>
      <c r="X48" s="24"/>
      <c r="Y48" s="28">
        <f t="shared" si="43"/>
        <v>0.21252498334443704</v>
      </c>
      <c r="Z48" s="24"/>
      <c r="AA48" s="28">
        <f t="shared" si="44"/>
        <v>0.19096573208722742</v>
      </c>
      <c r="AB48" s="24"/>
      <c r="AC48" s="28">
        <f t="shared" si="44"/>
        <v>0.20184810857637886</v>
      </c>
      <c r="AD48" s="24"/>
      <c r="AE48" s="28">
        <f t="shared" si="45"/>
        <v>0.2209336901575974</v>
      </c>
      <c r="AF48" s="24"/>
      <c r="AG48" s="28">
        <f t="shared" si="46"/>
        <v>0.24120023081361799</v>
      </c>
      <c r="AH48" s="24"/>
      <c r="AI48" s="28">
        <f t="shared" si="47"/>
        <v>0.23103127903375659</v>
      </c>
      <c r="AJ48" s="24"/>
      <c r="AK48" s="28">
        <f t="shared" si="47"/>
        <v>0.24041483343808925</v>
      </c>
      <c r="AL48" s="24"/>
      <c r="AM48" s="28">
        <f t="shared" si="48"/>
        <v>0.27338842975206612</v>
      </c>
      <c r="AN48" s="24"/>
      <c r="AO48" s="28">
        <f t="shared" si="49"/>
        <v>0.2634514435695538</v>
      </c>
      <c r="AP48" s="24"/>
      <c r="AQ48" s="28">
        <f t="shared" si="49"/>
        <v>0.30645161290322581</v>
      </c>
      <c r="AR48" s="24"/>
      <c r="AS48" s="28">
        <f t="shared" si="50"/>
        <v>0.3232233125185846</v>
      </c>
      <c r="AT48" s="24"/>
      <c r="AU48" s="28">
        <f t="shared" si="50"/>
        <v>0.29681565877884897</v>
      </c>
      <c r="AV48" s="24"/>
      <c r="AW48" s="28">
        <f t="shared" si="51"/>
        <v>0.32616046726098985</v>
      </c>
      <c r="AX48" s="24"/>
      <c r="AY48" s="28">
        <f t="shared" si="51"/>
        <v>0.3449820788530466</v>
      </c>
      <c r="AZ48" s="24"/>
      <c r="BA48" s="28">
        <f t="shared" ref="BA48" si="53">BA36/BA$43</f>
        <v>0.35381861575178997</v>
      </c>
      <c r="BB48" s="24"/>
    </row>
    <row r="49" spans="1:54" x14ac:dyDescent="0.2">
      <c r="A49" s="33" t="s">
        <v>66</v>
      </c>
      <c r="B49" s="28">
        <f>('Campus FTE'!B37/'Campus FTE'!B$43)</f>
        <v>7.9002808988764051E-2</v>
      </c>
      <c r="C49" s="28">
        <f>('Campus FTE'!C37/'Campus FTE'!C$43)</f>
        <v>8.9697757556061103E-2</v>
      </c>
      <c r="D49" s="24"/>
      <c r="E49" s="28">
        <f>('Campus FTE'!E37/'Campus FTE'!E$43)</f>
        <v>5.7779324747650539E-2</v>
      </c>
      <c r="F49" s="24"/>
      <c r="G49" s="28">
        <f>('Campus FTE'!G37/'Campus FTE'!G$43)</f>
        <v>4.5380346065948415E-2</v>
      </c>
      <c r="H49" s="24"/>
      <c r="I49" s="28">
        <f>('Campus FTE'!I37/'Campus FTE'!I$43)</f>
        <v>5.4761180407666567E-2</v>
      </c>
      <c r="J49" s="24"/>
      <c r="K49" s="28">
        <f>('Campus FTE'!K37/'Campus FTE'!K$43)</f>
        <v>4.9904640813731721E-2</v>
      </c>
      <c r="L49" s="24"/>
      <c r="M49" s="28">
        <f>('Campus FTE'!M37/'Campus FTE'!M$43)</f>
        <v>5.5573610659733506E-2</v>
      </c>
      <c r="N49" s="24"/>
      <c r="O49" s="28">
        <f>('Campus FTE'!O37/'Campus FTE'!O$43)</f>
        <v>6.7945894935514312E-2</v>
      </c>
      <c r="P49" s="24"/>
      <c r="Q49" s="28">
        <f>('Campus FTE'!Q37/'Campus FTE'!Q$43)</f>
        <v>7.9235939158118149E-2</v>
      </c>
      <c r="R49" s="24"/>
      <c r="S49" s="28">
        <f>('Campus FTE'!S37/'Campus FTE'!S$43)</f>
        <v>8.1412103746397693E-2</v>
      </c>
      <c r="T49" s="24"/>
      <c r="U49" s="28">
        <f>('Campus FTE'!U37/'Campus FTE'!U$43)</f>
        <v>8.8132022471910113E-2</v>
      </c>
      <c r="V49" s="24"/>
      <c r="W49" s="28">
        <f t="shared" si="43"/>
        <v>8.2000680503572648E-2</v>
      </c>
      <c r="X49" s="24"/>
      <c r="Y49" s="28">
        <f t="shared" si="43"/>
        <v>9.0606262491672224E-2</v>
      </c>
      <c r="Z49" s="24"/>
      <c r="AA49" s="28">
        <f t="shared" si="44"/>
        <v>8.4735202492211836E-2</v>
      </c>
      <c r="AB49" s="24"/>
      <c r="AC49" s="28">
        <f t="shared" si="44"/>
        <v>0.10106843777071903</v>
      </c>
      <c r="AD49" s="24"/>
      <c r="AE49" s="28">
        <f t="shared" si="45"/>
        <v>0.12637526018435921</v>
      </c>
      <c r="AF49" s="24"/>
      <c r="AG49" s="28">
        <f t="shared" si="46"/>
        <v>0.13040969417195614</v>
      </c>
      <c r="AH49" s="24"/>
      <c r="AI49" s="28">
        <f t="shared" si="47"/>
        <v>0.12604521523691545</v>
      </c>
      <c r="AJ49" s="24"/>
      <c r="AK49" s="28">
        <f t="shared" si="47"/>
        <v>0.11722187303582653</v>
      </c>
      <c r="AL49" s="24"/>
      <c r="AM49" s="28">
        <f t="shared" si="48"/>
        <v>0.13289256198347107</v>
      </c>
      <c r="AN49" s="24"/>
      <c r="AO49" s="28">
        <f t="shared" si="49"/>
        <v>0.13418635170603674</v>
      </c>
      <c r="AP49" s="24"/>
      <c r="AQ49" s="28">
        <f t="shared" si="49"/>
        <v>0.11891208096141682</v>
      </c>
      <c r="AR49" s="24"/>
      <c r="AS49" s="28">
        <f t="shared" si="50"/>
        <v>0.1192387749033601</v>
      </c>
      <c r="AT49" s="24"/>
      <c r="AU49" s="28">
        <f t="shared" si="50"/>
        <v>0.12328366929593923</v>
      </c>
      <c r="AV49" s="24"/>
      <c r="AW49" s="28">
        <f t="shared" si="51"/>
        <v>0.12081155856132801</v>
      </c>
      <c r="AX49" s="24"/>
      <c r="AY49" s="28">
        <f t="shared" si="51"/>
        <v>0.11559139784946236</v>
      </c>
      <c r="AZ49" s="24"/>
      <c r="BA49" s="28">
        <f t="shared" ref="BA49" si="54">BA37/BA$43</f>
        <v>0.110381861575179</v>
      </c>
      <c r="BB49" s="24"/>
    </row>
    <row r="50" spans="1:54" x14ac:dyDescent="0.2">
      <c r="A50" s="33" t="s">
        <v>67</v>
      </c>
      <c r="B50" s="28">
        <f>('Campus FTE'!B38/'Campus FTE'!B$43)</f>
        <v>4.2837078651685394E-2</v>
      </c>
      <c r="C50" s="28">
        <f>('Campus FTE'!C38/'Campus FTE'!C$43)</f>
        <v>5.0698732531686705E-2</v>
      </c>
      <c r="D50" s="24"/>
      <c r="E50" s="28">
        <f>('Campus FTE'!E38/'Campus FTE'!E$43)</f>
        <v>5.0121823877479987E-2</v>
      </c>
      <c r="F50" s="24"/>
      <c r="G50" s="28">
        <f>('Campus FTE'!G38/'Campus FTE'!G$43)</f>
        <v>5.74600065295462E-2</v>
      </c>
      <c r="H50" s="24"/>
      <c r="I50" s="28">
        <f>('Campus FTE'!I38/'Campus FTE'!I$43)</f>
        <v>5.7499239428049895E-2</v>
      </c>
      <c r="J50" s="24"/>
      <c r="K50" s="28">
        <f>('Campus FTE'!K38/'Campus FTE'!K$43)</f>
        <v>5.7215511760966307E-2</v>
      </c>
      <c r="L50" s="24"/>
      <c r="M50" s="28">
        <f>('Campus FTE'!M38/'Campus FTE'!M$43)</f>
        <v>7.8323041923951897E-2</v>
      </c>
      <c r="N50" s="24"/>
      <c r="O50" s="28">
        <f>('Campus FTE'!O38/'Campus FTE'!O$43)</f>
        <v>8.1786725385341305E-2</v>
      </c>
      <c r="P50" s="24"/>
      <c r="Q50" s="28">
        <f>('Campus FTE'!Q38/'Campus FTE'!Q$43)</f>
        <v>9.727626459143969E-2</v>
      </c>
      <c r="R50" s="24"/>
      <c r="S50" s="28">
        <f>('Campus FTE'!S38/'Campus FTE'!S$43)</f>
        <v>0.10951008645533142</v>
      </c>
      <c r="T50" s="24"/>
      <c r="U50" s="28">
        <f>('Campus FTE'!U38/'Campus FTE'!U$43)</f>
        <v>0.12640449438202248</v>
      </c>
      <c r="V50" s="24"/>
      <c r="W50" s="28">
        <f t="shared" si="43"/>
        <v>0.12249064307587615</v>
      </c>
      <c r="X50" s="24"/>
      <c r="Y50" s="28">
        <f t="shared" si="43"/>
        <v>0.12358427714856762</v>
      </c>
      <c r="Z50" s="24"/>
      <c r="AA50" s="28">
        <f t="shared" si="44"/>
        <v>0.14423676012461059</v>
      </c>
      <c r="AB50" s="24"/>
      <c r="AC50" s="28">
        <f t="shared" si="44"/>
        <v>0.15131388969101936</v>
      </c>
      <c r="AD50" s="24"/>
      <c r="AE50" s="28">
        <f t="shared" si="45"/>
        <v>0.15819209039548024</v>
      </c>
      <c r="AF50" s="24"/>
      <c r="AG50" s="28">
        <f t="shared" si="46"/>
        <v>0.16647432198499712</v>
      </c>
      <c r="AH50" s="24"/>
      <c r="AI50" s="28">
        <f t="shared" si="47"/>
        <v>0.16104056983586248</v>
      </c>
      <c r="AJ50" s="24"/>
      <c r="AK50" s="28">
        <f t="shared" si="47"/>
        <v>0.14299182903834068</v>
      </c>
      <c r="AL50" s="24"/>
      <c r="AM50" s="28">
        <f t="shared" si="48"/>
        <v>0.15338842975206612</v>
      </c>
      <c r="AN50" s="24"/>
      <c r="AO50" s="28">
        <f t="shared" si="49"/>
        <v>0.1433727034120735</v>
      </c>
      <c r="AP50" s="24"/>
      <c r="AQ50" s="28">
        <f t="shared" si="49"/>
        <v>0.13219481340923467</v>
      </c>
      <c r="AR50" s="24"/>
      <c r="AS50" s="28">
        <f t="shared" si="50"/>
        <v>0.11953612845673506</v>
      </c>
      <c r="AT50" s="24"/>
      <c r="AU50" s="28">
        <f t="shared" si="50"/>
        <v>0.12562080046742624</v>
      </c>
      <c r="AV50" s="24"/>
      <c r="AW50" s="28">
        <f t="shared" si="51"/>
        <v>0.12573009529664925</v>
      </c>
      <c r="AX50" s="24"/>
      <c r="AY50" s="28">
        <f t="shared" si="51"/>
        <v>0.13679808841099164</v>
      </c>
      <c r="AZ50" s="24"/>
      <c r="BA50" s="28">
        <f t="shared" ref="BA50" si="55">BA38/BA$43</f>
        <v>9.1587112171837709E-2</v>
      </c>
      <c r="BB50" s="24"/>
    </row>
    <row r="51" spans="1:54" x14ac:dyDescent="0.2">
      <c r="A51" s="33" t="s">
        <v>68</v>
      </c>
      <c r="B51" s="28">
        <f>('Campus FTE'!B39/'Campus FTE'!B$43)</f>
        <v>0.11867977528089887</v>
      </c>
      <c r="C51" s="28">
        <f>('Campus FTE'!C39/'Campus FTE'!C$43)</f>
        <v>0.1433214169645759</v>
      </c>
      <c r="D51" s="24"/>
      <c r="E51" s="28">
        <f>('Campus FTE'!E39/'Campus FTE'!E$43)</f>
        <v>0.14792899408284024</v>
      </c>
      <c r="F51" s="24"/>
      <c r="G51" s="28">
        <f>('Campus FTE'!G39/'Campus FTE'!G$43)</f>
        <v>0.13516160626836435</v>
      </c>
      <c r="H51" s="24"/>
      <c r="I51" s="28">
        <f>('Campus FTE'!I39/'Campus FTE'!I$43)</f>
        <v>0.13233951931852753</v>
      </c>
      <c r="J51" s="24"/>
      <c r="K51" s="28">
        <f>('Campus FTE'!K39/'Campus FTE'!K$43)</f>
        <v>0.15638906547997458</v>
      </c>
      <c r="L51" s="24"/>
      <c r="M51" s="28">
        <f>('Campus FTE'!M39/'Campus FTE'!M$43)</f>
        <v>0.17224569385765356</v>
      </c>
      <c r="N51" s="24"/>
      <c r="O51" s="28">
        <f>('Campus FTE'!O39/'Campus FTE'!O$43)</f>
        <v>0.17143755898081159</v>
      </c>
      <c r="P51" s="24"/>
      <c r="Q51" s="28">
        <f>('Campus FTE'!Q39/'Campus FTE'!Q$43)</f>
        <v>0.20091970286522814</v>
      </c>
      <c r="R51" s="24"/>
      <c r="S51" s="28">
        <f>('Campus FTE'!S39/'Campus FTE'!S$43)</f>
        <v>0.18768011527377521</v>
      </c>
      <c r="T51" s="24"/>
      <c r="U51" s="28">
        <f>('Campus FTE'!U39/'Campus FTE'!U$43)</f>
        <v>0.15765449438202248</v>
      </c>
      <c r="V51" s="24"/>
      <c r="W51" s="28">
        <f t="shared" si="43"/>
        <v>0.1714869003062266</v>
      </c>
      <c r="X51" s="24"/>
      <c r="Y51" s="28">
        <f t="shared" si="43"/>
        <v>0.17155229846768821</v>
      </c>
      <c r="Z51" s="24"/>
      <c r="AA51" s="28">
        <f t="shared" si="44"/>
        <v>0.19595015576323987</v>
      </c>
      <c r="AB51" s="24"/>
      <c r="AC51" s="28">
        <f t="shared" si="44"/>
        <v>0.19953797285590527</v>
      </c>
      <c r="AD51" s="24"/>
      <c r="AE51" s="28">
        <f t="shared" si="45"/>
        <v>0.17543859649122806</v>
      </c>
      <c r="AF51" s="24"/>
      <c r="AG51" s="28">
        <f t="shared" si="46"/>
        <v>0.16647432198499712</v>
      </c>
      <c r="AH51" s="24"/>
      <c r="AI51" s="28">
        <f t="shared" si="47"/>
        <v>0.18395788169711985</v>
      </c>
      <c r="AJ51" s="24"/>
      <c r="AK51" s="28">
        <f t="shared" si="47"/>
        <v>0.17253299811439346</v>
      </c>
      <c r="AL51" s="24"/>
      <c r="AM51" s="28">
        <f t="shared" si="48"/>
        <v>0.16760330578512397</v>
      </c>
      <c r="AN51" s="24"/>
      <c r="AO51" s="28">
        <f t="shared" si="49"/>
        <v>0.1591207349081365</v>
      </c>
      <c r="AP51" s="24"/>
      <c r="AQ51" s="28">
        <f t="shared" si="49"/>
        <v>0.1495888678051866</v>
      </c>
      <c r="AR51" s="24"/>
      <c r="AS51" s="28">
        <f t="shared" si="50"/>
        <v>0.1480820695807315</v>
      </c>
      <c r="AT51" s="24"/>
      <c r="AU51" s="28">
        <f t="shared" si="50"/>
        <v>0.15016067776803974</v>
      </c>
      <c r="AV51" s="24"/>
      <c r="AW51" s="28">
        <f t="shared" si="51"/>
        <v>0.11220411927451583</v>
      </c>
      <c r="AX51" s="24"/>
      <c r="AY51" s="28">
        <f t="shared" si="51"/>
        <v>0.12156511350059737</v>
      </c>
      <c r="AZ51" s="24"/>
      <c r="BA51" s="28">
        <f t="shared" ref="BA51" si="56">BA39/BA$43</f>
        <v>0.12977326968973746</v>
      </c>
      <c r="BB51" s="24"/>
    </row>
    <row r="52" spans="1:54" x14ac:dyDescent="0.2">
      <c r="A52" s="33" t="s">
        <v>69</v>
      </c>
      <c r="B52" s="28">
        <f>('Campus FTE'!B40/'Campus FTE'!B$43)</f>
        <v>0.21348314606741572</v>
      </c>
      <c r="C52" s="28">
        <f>('Campus FTE'!C40/'Campus FTE'!C$43)</f>
        <v>0.2216444588885278</v>
      </c>
      <c r="D52" s="24"/>
      <c r="E52" s="28">
        <f>('Campus FTE'!E40/'Campus FTE'!E$43)</f>
        <v>0.23633832231117299</v>
      </c>
      <c r="F52" s="24"/>
      <c r="G52" s="28">
        <f>('Campus FTE'!G40/'Campus FTE'!G$43)</f>
        <v>0.19425399934704538</v>
      </c>
      <c r="H52" s="24"/>
      <c r="I52" s="28">
        <f>('Campus FTE'!I40/'Campus FTE'!I$43)</f>
        <v>0.18466686948585337</v>
      </c>
      <c r="J52" s="24"/>
      <c r="K52" s="28">
        <f>('Campus FTE'!K40/'Campus FTE'!K$43)</f>
        <v>0.19802924348378895</v>
      </c>
      <c r="L52" s="24"/>
      <c r="M52" s="28">
        <f>('Campus FTE'!M40/'Campus FTE'!M$43)</f>
        <v>0.17257068573285667</v>
      </c>
      <c r="N52" s="24"/>
      <c r="O52" s="28">
        <f>('Campus FTE'!O40/'Campus FTE'!O$43)</f>
        <v>0.17993079584775087</v>
      </c>
      <c r="P52" s="24"/>
      <c r="Q52" s="28">
        <f>('Campus FTE'!Q40/'Campus FTE'!Q$43)</f>
        <v>0.20764060841881854</v>
      </c>
      <c r="R52" s="24"/>
      <c r="S52" s="28">
        <f>('Campus FTE'!S40/'Campus FTE'!S$43)</f>
        <v>0.19272334293948126</v>
      </c>
      <c r="T52" s="24"/>
      <c r="U52" s="28">
        <f>('Campus FTE'!U40/'Campus FTE'!U$43)</f>
        <v>0.17485955056179775</v>
      </c>
      <c r="V52" s="24"/>
      <c r="W52" s="28">
        <f t="shared" si="43"/>
        <v>0.15685607349438585</v>
      </c>
      <c r="X52" s="24"/>
      <c r="Y52" s="28">
        <f t="shared" si="43"/>
        <v>0.13890739506995337</v>
      </c>
      <c r="Z52" s="24"/>
      <c r="AA52" s="28">
        <f t="shared" si="44"/>
        <v>0.14548286604361371</v>
      </c>
      <c r="AB52" s="24"/>
      <c r="AC52" s="28">
        <f t="shared" si="44"/>
        <v>0.11810568870921166</v>
      </c>
      <c r="AD52" s="24"/>
      <c r="AE52" s="28">
        <f t="shared" si="45"/>
        <v>9.1584894439488557E-2</v>
      </c>
      <c r="AF52" s="24"/>
      <c r="AG52" s="28">
        <f t="shared" si="46"/>
        <v>8.4246970571263707E-2</v>
      </c>
      <c r="AH52" s="24"/>
      <c r="AI52" s="28">
        <f t="shared" si="47"/>
        <v>0.10065035614741406</v>
      </c>
      <c r="AJ52" s="24"/>
      <c r="AK52" s="28">
        <f t="shared" si="47"/>
        <v>7.4167190446260217E-2</v>
      </c>
      <c r="AL52" s="24"/>
      <c r="AM52" s="28">
        <f t="shared" si="48"/>
        <v>7.6694214876033062E-2</v>
      </c>
      <c r="AN52" s="24"/>
      <c r="AO52" s="28">
        <f t="shared" si="49"/>
        <v>8.5958005249343827E-2</v>
      </c>
      <c r="AP52" s="24"/>
      <c r="AQ52" s="28">
        <f t="shared" si="49"/>
        <v>9.4876660341555979E-2</v>
      </c>
      <c r="AR52" s="24"/>
      <c r="AS52" s="28">
        <f t="shared" si="50"/>
        <v>8.088016651798989E-2</v>
      </c>
      <c r="AT52" s="24"/>
      <c r="AU52" s="28">
        <f t="shared" si="50"/>
        <v>7.4496056091148122E-2</v>
      </c>
      <c r="AV52" s="24"/>
      <c r="AW52" s="28">
        <f t="shared" si="51"/>
        <v>8.6996618505994466E-2</v>
      </c>
      <c r="AX52" s="24"/>
      <c r="AY52" s="28">
        <f t="shared" si="51"/>
        <v>8.2437275985663083E-2</v>
      </c>
      <c r="AZ52" s="24"/>
      <c r="BA52" s="28">
        <f t="shared" ref="BA52" si="57">BA40/BA$43</f>
        <v>8.5620525059665872E-2</v>
      </c>
      <c r="BB52" s="24"/>
    </row>
    <row r="53" spans="1:54" x14ac:dyDescent="0.2">
      <c r="A53" s="33" t="s">
        <v>70</v>
      </c>
      <c r="B53" s="28">
        <f>('Campus FTE'!B41/'Campus FTE'!B$43)</f>
        <v>5.1264044943820225E-2</v>
      </c>
      <c r="C53" s="28">
        <f>('Campus FTE'!C41/'Campus FTE'!C$43)</f>
        <v>5.0048748781280468E-2</v>
      </c>
      <c r="D53" s="24"/>
      <c r="E53" s="28">
        <f>('Campus FTE'!E41/'Campus FTE'!E$43)</f>
        <v>4.1768186564566656E-2</v>
      </c>
      <c r="F53" s="24"/>
      <c r="G53" s="28">
        <f>('Campus FTE'!G41/'Campus FTE'!G$43)</f>
        <v>4.146261834802481E-2</v>
      </c>
      <c r="H53" s="24"/>
      <c r="I53" s="28">
        <f>('Campus FTE'!I41/'Campus FTE'!I$43)</f>
        <v>4.076665652570733E-2</v>
      </c>
      <c r="J53" s="24"/>
      <c r="K53" s="28">
        <f>('Campus FTE'!K41/'Campus FTE'!K$43)</f>
        <v>4.1640178003814365E-2</v>
      </c>
      <c r="L53" s="24"/>
      <c r="M53" s="28">
        <f>('Campus FTE'!M41/'Campus FTE'!M$43)</f>
        <v>4.2573935651608712E-2</v>
      </c>
      <c r="N53" s="24"/>
      <c r="O53" s="28">
        <f>('Campus FTE'!O41/'Campus FTE'!O$43)</f>
        <v>4.5297263290342872E-2</v>
      </c>
      <c r="P53" s="24"/>
      <c r="Q53" s="28">
        <f>('Campus FTE'!Q41/'Campus FTE'!Q$43)</f>
        <v>3.997170145030067E-2</v>
      </c>
      <c r="R53" s="24"/>
      <c r="S53" s="28">
        <f>('Campus FTE'!S41/'Campus FTE'!S$43)</f>
        <v>5.0072046109510084E-2</v>
      </c>
      <c r="T53" s="24"/>
      <c r="U53" s="28">
        <f>('Campus FTE'!U41/'Campus FTE'!U$43)</f>
        <v>5.3019662921348312E-2</v>
      </c>
      <c r="V53" s="24"/>
      <c r="W53" s="28">
        <f t="shared" si="43"/>
        <v>6.158557332425995E-2</v>
      </c>
      <c r="X53" s="24"/>
      <c r="Y53" s="28">
        <f t="shared" si="43"/>
        <v>5.9960026648900731E-2</v>
      </c>
      <c r="Z53" s="24"/>
      <c r="AA53" s="28">
        <f t="shared" si="44"/>
        <v>4.5794392523364487E-2</v>
      </c>
      <c r="AB53" s="24"/>
      <c r="AC53" s="28">
        <f t="shared" si="44"/>
        <v>4.5336413514293968E-2</v>
      </c>
      <c r="AD53" s="24"/>
      <c r="AE53" s="28">
        <f t="shared" si="45"/>
        <v>3.3600951531370798E-2</v>
      </c>
      <c r="AF53" s="24"/>
      <c r="AG53" s="28">
        <f t="shared" si="46"/>
        <v>2.163877668782458E-2</v>
      </c>
      <c r="AH53" s="24"/>
      <c r="AI53" s="28">
        <f t="shared" si="47"/>
        <v>2.2297925054196345E-2</v>
      </c>
      <c r="AJ53" s="24"/>
      <c r="AK53" s="28">
        <f t="shared" si="47"/>
        <v>2.7969830295411689E-2</v>
      </c>
      <c r="AL53" s="24"/>
      <c r="AM53" s="28">
        <f t="shared" si="48"/>
        <v>2.3140495867768594E-2</v>
      </c>
      <c r="AN53" s="24"/>
      <c r="AO53" s="28">
        <f t="shared" si="49"/>
        <v>2.4606299212598427E-2</v>
      </c>
      <c r="AP53" s="24"/>
      <c r="AQ53" s="28">
        <f t="shared" si="49"/>
        <v>3.3523086654016446E-2</v>
      </c>
      <c r="AR53" s="24"/>
      <c r="AS53" s="28">
        <f t="shared" si="50"/>
        <v>2.9735355337496282E-2</v>
      </c>
      <c r="AT53" s="24"/>
      <c r="AU53" s="28">
        <f t="shared" si="50"/>
        <v>2.8921998247151623E-2</v>
      </c>
      <c r="AV53" s="24"/>
      <c r="AW53" s="28">
        <f t="shared" si="51"/>
        <v>2.9203811865969875E-2</v>
      </c>
      <c r="AX53" s="24"/>
      <c r="AY53" s="28">
        <f t="shared" si="51"/>
        <v>2.5089605734767026E-2</v>
      </c>
      <c r="AZ53" s="24"/>
      <c r="BA53" s="28">
        <f t="shared" ref="BA53" si="58">BA41/BA$43</f>
        <v>3.5202863961813845E-2</v>
      </c>
      <c r="BB53" s="24"/>
    </row>
    <row r="54" spans="1:54" x14ac:dyDescent="0.2">
      <c r="A54" s="33" t="s">
        <v>73</v>
      </c>
      <c r="B54" s="28">
        <f>('Campus FTE'!B42/'Campus FTE'!B$43)</f>
        <v>1.1587078651685394E-2</v>
      </c>
      <c r="C54" s="28">
        <f>('Campus FTE'!C42/'Campus FTE'!C$43)</f>
        <v>9.4247643808904775E-3</v>
      </c>
      <c r="D54" s="24"/>
      <c r="E54" s="28">
        <f>('Campus FTE'!E42/'Campus FTE'!E$43)</f>
        <v>1.4966933518969718E-2</v>
      </c>
      <c r="F54" s="24"/>
      <c r="G54" s="28">
        <f>('Campus FTE'!G42/'Campus FTE'!G$43)</f>
        <v>1.4038524322559582E-2</v>
      </c>
      <c r="H54" s="24"/>
      <c r="I54" s="28">
        <f>('Campus FTE'!I42/'Campus FTE'!I$43)</f>
        <v>6.9972619409796166E-3</v>
      </c>
      <c r="J54" s="24"/>
      <c r="K54" s="28">
        <f>('Campus FTE'!K42/'Campus FTE'!K$43)</f>
        <v>4.7679593134138587E-3</v>
      </c>
      <c r="L54" s="24"/>
      <c r="M54" s="28">
        <f>('Campus FTE'!M42/'Campus FTE'!M$43)</f>
        <v>8.4497887552811186E-3</v>
      </c>
      <c r="N54" s="24"/>
      <c r="O54" s="28">
        <f>('Campus FTE'!O42/'Campus FTE'!O$43)</f>
        <v>8.1786725385341302E-3</v>
      </c>
      <c r="P54" s="24"/>
      <c r="Q54" s="28">
        <f>('Campus FTE'!Q42/'Campus FTE'!Q$43)</f>
        <v>8.4895649097983736E-3</v>
      </c>
      <c r="R54" s="24"/>
      <c r="S54" s="28">
        <f>('Campus FTE'!S42/'Campus FTE'!S$43)</f>
        <v>6.4841498559077811E-3</v>
      </c>
      <c r="T54" s="24"/>
      <c r="U54" s="28">
        <f>('Campus FTE'!U42/'Campus FTE'!U$43)</f>
        <v>3.5112359550561797E-3</v>
      </c>
      <c r="V54" s="24"/>
      <c r="W54" s="28">
        <f t="shared" si="43"/>
        <v>5.1037767948281729E-3</v>
      </c>
      <c r="X54" s="24"/>
      <c r="Y54" s="28">
        <f t="shared" si="43"/>
        <v>2.6648900732844771E-3</v>
      </c>
      <c r="Z54" s="24"/>
      <c r="AA54" s="28">
        <f t="shared" si="44"/>
        <v>3.1152647975077881E-3</v>
      </c>
      <c r="AB54" s="24"/>
      <c r="AC54" s="28">
        <f t="shared" si="44"/>
        <v>6.6416401963615363E-3</v>
      </c>
      <c r="AD54" s="24"/>
      <c r="AE54" s="28">
        <f t="shared" si="45"/>
        <v>8.3258994944989586E-3</v>
      </c>
      <c r="AF54" s="24"/>
      <c r="AG54" s="28">
        <f t="shared" si="46"/>
        <v>2.8851702250432777E-3</v>
      </c>
      <c r="AH54" s="24"/>
      <c r="AI54" s="28">
        <f t="shared" si="47"/>
        <v>1.548467017652524E-3</v>
      </c>
      <c r="AJ54" s="24"/>
      <c r="AK54" s="28">
        <f t="shared" si="47"/>
        <v>1.257071024512885E-3</v>
      </c>
      <c r="AL54" s="24"/>
      <c r="AM54" s="28">
        <f t="shared" si="48"/>
        <v>2.3140495867768596E-3</v>
      </c>
      <c r="AN54" s="24"/>
      <c r="AO54" s="28">
        <f t="shared" si="49"/>
        <v>1.968503937007874E-3</v>
      </c>
      <c r="AP54" s="24"/>
      <c r="AQ54" s="28">
        <f t="shared" si="49"/>
        <v>2.213788741302973E-3</v>
      </c>
      <c r="AR54" s="24"/>
      <c r="AS54" s="28">
        <f t="shared" si="50"/>
        <v>2.3788284269997025E-3</v>
      </c>
      <c r="AT54" s="24"/>
      <c r="AU54" s="28">
        <f t="shared" si="50"/>
        <v>4.9664037394098748E-3</v>
      </c>
      <c r="AV54" s="24"/>
      <c r="AW54" s="28">
        <f t="shared" si="51"/>
        <v>3.3814940055333538E-3</v>
      </c>
      <c r="AX54" s="24"/>
      <c r="AY54" s="28">
        <f t="shared" si="51"/>
        <v>1.7921146953405018E-3</v>
      </c>
      <c r="AZ54" s="24"/>
      <c r="BA54" s="28">
        <f t="shared" ref="BA54" si="59">BA42/BA$43</f>
        <v>4.4749403341288784E-3</v>
      </c>
      <c r="BB54" s="24"/>
    </row>
    <row r="55" spans="1:54" x14ac:dyDescent="0.2">
      <c r="A55" s="24" t="s">
        <v>52</v>
      </c>
      <c r="B55" s="28">
        <f>('Campus FTE'!B43/'Campus FTE'!B$43)</f>
        <v>1</v>
      </c>
      <c r="C55" s="28">
        <f>('Campus FTE'!C43/'Campus FTE'!C$43)</f>
        <v>1</v>
      </c>
      <c r="D55" s="24"/>
      <c r="E55" s="28">
        <f>('Campus FTE'!E43/'Campus FTE'!E$43)</f>
        <v>1</v>
      </c>
      <c r="F55" s="24"/>
      <c r="G55" s="28">
        <f>('Campus FTE'!G43/'Campus FTE'!G$43)</f>
        <v>1</v>
      </c>
      <c r="H55" s="24"/>
      <c r="I55" s="28">
        <f>('Campus FTE'!I43/'Campus FTE'!I$43)</f>
        <v>1</v>
      </c>
      <c r="J55" s="24"/>
      <c r="K55" s="28">
        <f>('Campus FTE'!K43/'Campus FTE'!K$43)</f>
        <v>1</v>
      </c>
      <c r="L55" s="24"/>
      <c r="M55" s="28">
        <f>('Campus FTE'!M43/'Campus FTE'!M$43)</f>
        <v>1</v>
      </c>
      <c r="N55" s="24"/>
      <c r="O55" s="28">
        <f>('Campus FTE'!O43/'Campus FTE'!O$43)</f>
        <v>1</v>
      </c>
      <c r="P55" s="24"/>
      <c r="Q55" s="28">
        <f>('Campus FTE'!Q43/'Campus FTE'!Q$43)</f>
        <v>1</v>
      </c>
      <c r="R55" s="24"/>
      <c r="S55" s="28">
        <f>('Campus FTE'!S43/'Campus FTE'!S$43)</f>
        <v>1</v>
      </c>
      <c r="T55" s="24"/>
      <c r="U55" s="28">
        <f>('Campus FTE'!U43/'Campus FTE'!U$43)</f>
        <v>1</v>
      </c>
      <c r="V55" s="24"/>
      <c r="W55" s="28">
        <f t="shared" si="43"/>
        <v>1</v>
      </c>
      <c r="X55" s="24"/>
      <c r="Y55" s="28">
        <f t="shared" si="43"/>
        <v>1</v>
      </c>
      <c r="Z55" s="24"/>
      <c r="AA55" s="28">
        <f t="shared" si="44"/>
        <v>1</v>
      </c>
      <c r="AB55" s="24"/>
      <c r="AC55" s="28">
        <f t="shared" si="44"/>
        <v>1</v>
      </c>
      <c r="AD55" s="24"/>
      <c r="AE55" s="28">
        <f t="shared" si="45"/>
        <v>1</v>
      </c>
      <c r="AF55" s="24"/>
      <c r="AG55" s="28">
        <f t="shared" si="46"/>
        <v>1</v>
      </c>
      <c r="AH55" s="24"/>
      <c r="AI55" s="28">
        <f t="shared" si="47"/>
        <v>1</v>
      </c>
      <c r="AJ55" s="24"/>
      <c r="AK55" s="28">
        <f t="shared" si="47"/>
        <v>1</v>
      </c>
      <c r="AL55" s="24"/>
      <c r="AM55" s="28">
        <f t="shared" si="48"/>
        <v>1</v>
      </c>
      <c r="AN55" s="24"/>
      <c r="AO55" s="28">
        <f t="shared" si="49"/>
        <v>1</v>
      </c>
      <c r="AP55" s="24"/>
      <c r="AQ55" s="28">
        <f t="shared" si="49"/>
        <v>1</v>
      </c>
      <c r="AR55" s="24"/>
      <c r="AS55" s="28">
        <f t="shared" si="50"/>
        <v>1</v>
      </c>
      <c r="AT55" s="24"/>
      <c r="AU55" s="28">
        <f t="shared" si="50"/>
        <v>1</v>
      </c>
      <c r="AV55" s="24"/>
      <c r="AW55" s="28">
        <f t="shared" si="51"/>
        <v>1</v>
      </c>
      <c r="AX55" s="24"/>
      <c r="AY55" s="28">
        <f t="shared" si="51"/>
        <v>1</v>
      </c>
      <c r="AZ55" s="24"/>
      <c r="BA55" s="28">
        <f t="shared" ref="BA55" si="60">BA43/BA$43</f>
        <v>1</v>
      </c>
      <c r="BB55" s="24"/>
    </row>
  </sheetData>
  <mergeCells count="1">
    <mergeCell ref="A45:Z45"/>
  </mergeCells>
  <phoneticPr fontId="0" type="noConversion"/>
  <pageMargins left="0.75" right="0.75" top="1" bottom="1" header="0.5" footer="0.5"/>
  <pageSetup scale="85" firstPageNumber="4" orientation="portrait" useFirstPageNumber="1" r:id="rId1"/>
  <headerFooter alignWithMargins="0">
    <oddFooter>Page &amp;P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81"/>
  <sheetViews>
    <sheetView zoomScaleNormal="100" workbookViewId="0">
      <pane xSplit="1" topLeftCell="AL1" activePane="topRight" state="frozen"/>
      <selection activeCell="A19" sqref="A19"/>
      <selection pane="topRight" activeCell="BC49" sqref="BC49"/>
    </sheetView>
  </sheetViews>
  <sheetFormatPr defaultRowHeight="12.75" x14ac:dyDescent="0.2"/>
  <cols>
    <col min="1" max="1" width="78.140625" customWidth="1"/>
    <col min="2" max="7" width="8.28515625" hidden="1" customWidth="1"/>
    <col min="8" max="8" width="9.28515625" hidden="1" customWidth="1"/>
    <col min="9" max="12" width="8.28515625" hidden="1" customWidth="1"/>
    <col min="13" max="20" width="0" hidden="1" customWidth="1"/>
    <col min="29" max="29" width="10.5703125" customWidth="1"/>
  </cols>
  <sheetData>
    <row r="1" spans="1:54" x14ac:dyDescent="0.2">
      <c r="A1" s="161" t="s">
        <v>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54" x14ac:dyDescent="0.2">
      <c r="A2" s="23" t="s">
        <v>75</v>
      </c>
      <c r="B2" s="23">
        <v>1996</v>
      </c>
      <c r="C2" s="23">
        <v>1997</v>
      </c>
      <c r="D2" s="33" t="s">
        <v>37</v>
      </c>
      <c r="E2" s="23">
        <v>1998</v>
      </c>
      <c r="F2" s="33" t="s">
        <v>37</v>
      </c>
      <c r="G2" s="23">
        <v>1999</v>
      </c>
      <c r="H2" s="33" t="s">
        <v>37</v>
      </c>
      <c r="I2" s="33">
        <v>2000</v>
      </c>
      <c r="J2" s="23" t="s">
        <v>37</v>
      </c>
      <c r="K2" s="33">
        <v>2001</v>
      </c>
      <c r="L2" s="23" t="s">
        <v>37</v>
      </c>
      <c r="M2" s="24">
        <v>2002</v>
      </c>
      <c r="N2" s="24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88">
        <v>2010</v>
      </c>
      <c r="AD2" s="186" t="s">
        <v>37</v>
      </c>
      <c r="AE2" s="88">
        <v>2011</v>
      </c>
      <c r="AF2" s="47" t="s">
        <v>37</v>
      </c>
      <c r="AG2" s="24">
        <v>2012</v>
      </c>
      <c r="AH2" s="47" t="s">
        <v>37</v>
      </c>
      <c r="AI2" s="24">
        <v>2013</v>
      </c>
      <c r="AJ2" s="47" t="s">
        <v>37</v>
      </c>
      <c r="AK2" s="24">
        <v>2014</v>
      </c>
      <c r="AL2" s="47" t="s">
        <v>37</v>
      </c>
      <c r="AM2" s="24">
        <v>2015</v>
      </c>
      <c r="AN2" s="47" t="s">
        <v>37</v>
      </c>
      <c r="AO2" s="24">
        <v>2016</v>
      </c>
      <c r="AP2" s="47" t="s">
        <v>37</v>
      </c>
      <c r="AQ2" s="24">
        <v>2017</v>
      </c>
      <c r="AR2" s="47" t="s">
        <v>37</v>
      </c>
      <c r="AS2" s="24">
        <v>2018</v>
      </c>
      <c r="AT2" s="47" t="s">
        <v>37</v>
      </c>
      <c r="AU2" s="24">
        <v>2019</v>
      </c>
      <c r="AV2" s="47" t="s">
        <v>37</v>
      </c>
      <c r="AW2" s="24">
        <v>2020</v>
      </c>
      <c r="AX2" s="47" t="s">
        <v>37</v>
      </c>
      <c r="AY2" s="24">
        <v>2021</v>
      </c>
      <c r="AZ2" s="47" t="s">
        <v>37</v>
      </c>
      <c r="BA2" s="24">
        <v>2022</v>
      </c>
      <c r="BB2" s="47" t="s">
        <v>37</v>
      </c>
    </row>
    <row r="3" spans="1:54" x14ac:dyDescent="0.2">
      <c r="A3" s="24" t="s">
        <v>76</v>
      </c>
      <c r="B3" s="29">
        <v>1194</v>
      </c>
      <c r="C3" s="29">
        <v>1419</v>
      </c>
      <c r="D3" s="28">
        <f>C3/B3 - 1</f>
        <v>0.18844221105527637</v>
      </c>
      <c r="E3" s="29">
        <v>1367</v>
      </c>
      <c r="F3" s="28">
        <f>E3/C3 -1</f>
        <v>-3.6645525017618086E-2</v>
      </c>
      <c r="G3" s="29">
        <v>1288</v>
      </c>
      <c r="H3" s="28">
        <f>G3/E3 -1</f>
        <v>-5.7790782735918089E-2</v>
      </c>
      <c r="I3" s="24">
        <v>1330</v>
      </c>
      <c r="J3" s="28">
        <f>I3/G3 -1</f>
        <v>3.2608695652173836E-2</v>
      </c>
      <c r="K3" s="24">
        <v>1391</v>
      </c>
      <c r="L3" s="28">
        <f>K3/I3 -1</f>
        <v>4.5864661654135386E-2</v>
      </c>
      <c r="M3" s="24">
        <v>1374</v>
      </c>
      <c r="N3" s="28">
        <f>M3/K3 -1</f>
        <v>-1.2221423436376666E-2</v>
      </c>
      <c r="O3" s="24">
        <v>1459</v>
      </c>
      <c r="P3" s="28">
        <f>O3/M3 -1</f>
        <v>6.1863173216885059E-2</v>
      </c>
      <c r="Q3" s="24">
        <v>1492</v>
      </c>
      <c r="R3" s="28">
        <f>Q3/O3 -1</f>
        <v>2.2618231665524346E-2</v>
      </c>
      <c r="S3" s="24">
        <v>1439</v>
      </c>
      <c r="T3" s="28">
        <f>S3/Q3 -1</f>
        <v>-3.5522788203753319E-2</v>
      </c>
      <c r="U3" s="24">
        <v>1388</v>
      </c>
      <c r="V3" s="28">
        <f>U3/S3 -1</f>
        <v>-3.5441278665740095E-2</v>
      </c>
      <c r="W3" s="24">
        <v>1421</v>
      </c>
      <c r="X3" s="28">
        <f>W3/U3 -1</f>
        <v>2.3775216138328448E-2</v>
      </c>
      <c r="Y3" s="24">
        <v>1389</v>
      </c>
      <c r="Z3" s="28">
        <f>Y3/W3 -1</f>
        <v>-2.2519352568613704E-2</v>
      </c>
      <c r="AA3" s="24">
        <v>1583</v>
      </c>
      <c r="AB3" s="28">
        <f>AA3/Y3 -1</f>
        <v>0.13966882649388057</v>
      </c>
      <c r="AC3" s="94">
        <v>1659</v>
      </c>
      <c r="AD3" s="28">
        <f>AC3/AA3 -1</f>
        <v>4.8010107391029733E-2</v>
      </c>
      <c r="AE3" s="94">
        <v>1406</v>
      </c>
      <c r="AF3" s="28">
        <f>AE3/AC3 -1</f>
        <v>-0.15250150693188669</v>
      </c>
      <c r="AG3" s="24">
        <v>1316</v>
      </c>
      <c r="AH3" s="28">
        <f>AG3/AE3 -1</f>
        <v>-6.4011379800853474E-2</v>
      </c>
      <c r="AI3" s="24">
        <v>1316</v>
      </c>
      <c r="AJ3" s="28">
        <f>AI3/AG3 -1</f>
        <v>0</v>
      </c>
      <c r="AK3" s="24">
        <v>1153</v>
      </c>
      <c r="AL3" s="28">
        <f>AK3/AI3 -1</f>
        <v>-0.12386018237082064</v>
      </c>
      <c r="AM3" s="24">
        <v>1111</v>
      </c>
      <c r="AN3" s="28">
        <f>AM3/AK3 -1</f>
        <v>-3.6426712922810078E-2</v>
      </c>
      <c r="AO3" s="24">
        <v>1094</v>
      </c>
      <c r="AP3" s="28">
        <f>AO3/AM3 -1</f>
        <v>-1.5301530153015275E-2</v>
      </c>
      <c r="AQ3" s="24">
        <v>1123</v>
      </c>
      <c r="AR3" s="28">
        <f>AQ3/AO3 -1</f>
        <v>2.6508226691042136E-2</v>
      </c>
      <c r="AS3" s="24">
        <v>1103</v>
      </c>
      <c r="AT3" s="28">
        <f>AS3/AQ3 -1</f>
        <v>-1.7809439002671401E-2</v>
      </c>
      <c r="AU3" s="24">
        <v>1099</v>
      </c>
      <c r="AV3" s="28">
        <f>AU3/AS3 -1</f>
        <v>-3.6264732547597323E-3</v>
      </c>
      <c r="AW3" s="24">
        <v>991</v>
      </c>
      <c r="AX3" s="28">
        <f>AW3/AU3 -1</f>
        <v>-9.8271155595996307E-2</v>
      </c>
      <c r="AY3" s="24">
        <v>974</v>
      </c>
      <c r="AZ3" s="28">
        <f>AY3/AW3 -1</f>
        <v>-1.7154389505549927E-2</v>
      </c>
      <c r="BA3" s="24">
        <v>978</v>
      </c>
      <c r="BB3" s="28">
        <f>BA3/AY3 -1</f>
        <v>4.1067761806981018E-3</v>
      </c>
    </row>
    <row r="4" spans="1:54" x14ac:dyDescent="0.2">
      <c r="A4" s="24" t="s">
        <v>77</v>
      </c>
      <c r="B4" s="29">
        <v>1654</v>
      </c>
      <c r="C4" s="29">
        <v>1658</v>
      </c>
      <c r="D4" s="28">
        <f>C4/B4 - 1</f>
        <v>2.4183796856105388E-3</v>
      </c>
      <c r="E4" s="29">
        <v>1506</v>
      </c>
      <c r="F4" s="28">
        <f>E4/C4 -1</f>
        <v>-9.1676718938480062E-2</v>
      </c>
      <c r="G4" s="29">
        <v>1775</v>
      </c>
      <c r="H4" s="28">
        <f>G4/E4 -1</f>
        <v>0.17861885790172649</v>
      </c>
      <c r="I4" s="24">
        <v>1957</v>
      </c>
      <c r="J4" s="28">
        <f>I4/G4 -1</f>
        <v>0.10253521126760567</v>
      </c>
      <c r="K4" s="24">
        <v>1755</v>
      </c>
      <c r="L4" s="28">
        <f>K4/I4 -1</f>
        <v>-0.10321921308124682</v>
      </c>
      <c r="M4" s="24">
        <v>1703</v>
      </c>
      <c r="N4" s="28">
        <f>M4/K4 -1</f>
        <v>-2.9629629629629672E-2</v>
      </c>
      <c r="O4" s="24">
        <v>1720</v>
      </c>
      <c r="P4" s="28">
        <f>O4/M4 -1</f>
        <v>9.9823840281856313E-3</v>
      </c>
      <c r="Q4" s="24">
        <v>1335</v>
      </c>
      <c r="R4" s="28">
        <f>Q4/O4 -1</f>
        <v>-0.22383720930232553</v>
      </c>
      <c r="S4" s="24">
        <v>1337</v>
      </c>
      <c r="T4" s="28">
        <f>S4/Q4 -1</f>
        <v>1.4981273408238849E-3</v>
      </c>
      <c r="U4" s="24">
        <v>1460</v>
      </c>
      <c r="V4" s="28">
        <f>U4/S4 -1</f>
        <v>9.1997008227374666E-2</v>
      </c>
      <c r="W4" s="24">
        <v>1518</v>
      </c>
      <c r="X4" s="28">
        <f>W4/U4 -1</f>
        <v>3.9726027397260166E-2</v>
      </c>
      <c r="Y4" s="24">
        <v>1613</v>
      </c>
      <c r="Z4" s="28">
        <f>Y4/W4 -1</f>
        <v>6.2582345191040778E-2</v>
      </c>
      <c r="AA4" s="24">
        <v>1627</v>
      </c>
      <c r="AB4" s="28">
        <f>AA4/Y4 -1</f>
        <v>8.6794792312461233E-3</v>
      </c>
      <c r="AC4" s="89">
        <v>1804</v>
      </c>
      <c r="AD4" s="28">
        <f>AC4/AA4 -1</f>
        <v>0.1087891825445606</v>
      </c>
      <c r="AE4" s="90">
        <v>1957</v>
      </c>
      <c r="AF4" s="28">
        <f>AE4/AC4 -1</f>
        <v>8.4811529933481067E-2</v>
      </c>
      <c r="AG4" s="24">
        <v>2150</v>
      </c>
      <c r="AH4" s="28">
        <f>AG4/AE4 -1</f>
        <v>9.8620337250894252E-2</v>
      </c>
      <c r="AI4" s="24">
        <v>1913</v>
      </c>
      <c r="AJ4" s="28">
        <f>AI4/AG4 -1</f>
        <v>-0.11023255813953492</v>
      </c>
      <c r="AK4" s="24">
        <v>2029</v>
      </c>
      <c r="AL4" s="28">
        <f>AK4/AI4 -1</f>
        <v>6.0637741766858433E-2</v>
      </c>
      <c r="AM4" s="24">
        <v>1914</v>
      </c>
      <c r="AN4" s="28">
        <f>AM4/AK4 -1</f>
        <v>-5.6678166584524403E-2</v>
      </c>
      <c r="AO4" s="24">
        <v>1954</v>
      </c>
      <c r="AP4" s="28">
        <f>AO4/AM4 -1</f>
        <v>2.0898641588296796E-2</v>
      </c>
      <c r="AQ4" s="24">
        <v>2039</v>
      </c>
      <c r="AR4" s="28">
        <f>AQ4/AO4 -1</f>
        <v>4.350051177072678E-2</v>
      </c>
      <c r="AS4" s="24">
        <v>2260</v>
      </c>
      <c r="AT4" s="28">
        <f>AS4/AQ4 -1</f>
        <v>0.10838646395291818</v>
      </c>
      <c r="AU4" s="24">
        <v>2324</v>
      </c>
      <c r="AV4" s="28">
        <f>AU4/AS4 -1</f>
        <v>2.831858407079646E-2</v>
      </c>
      <c r="AW4" s="24">
        <v>2262</v>
      </c>
      <c r="AX4" s="28">
        <f>AW4/AU4 -1</f>
        <v>-2.6678141135972444E-2</v>
      </c>
      <c r="AY4" s="24">
        <v>2374</v>
      </c>
      <c r="AZ4" s="28">
        <f>AY4/AW4 -1</f>
        <v>4.9513704686118487E-2</v>
      </c>
      <c r="BA4" s="24">
        <v>2374</v>
      </c>
      <c r="BB4" s="28">
        <f>BA4/AY4 -1</f>
        <v>0</v>
      </c>
    </row>
    <row r="5" spans="1:54" x14ac:dyDescent="0.2">
      <c r="A5" s="24" t="s">
        <v>52</v>
      </c>
      <c r="B5" s="29">
        <f>SUM(B3:B4)</f>
        <v>2848</v>
      </c>
      <c r="C5" s="29">
        <f>SUM(C3:C4)</f>
        <v>3077</v>
      </c>
      <c r="D5" s="28">
        <f>C5/B5 - 1</f>
        <v>8.0407303370786609E-2</v>
      </c>
      <c r="E5" s="29">
        <f>SUM(E3:E4)</f>
        <v>2873</v>
      </c>
      <c r="F5" s="28">
        <f>E5/C5 -1</f>
        <v>-6.6298342541436517E-2</v>
      </c>
      <c r="G5" s="29">
        <f>SUM(G3:G4)</f>
        <v>3063</v>
      </c>
      <c r="H5" s="28">
        <f>G5/E5 -1</f>
        <v>6.613296206056396E-2</v>
      </c>
      <c r="I5" s="24">
        <f>SUM(I3:I4)</f>
        <v>3287</v>
      </c>
      <c r="J5" s="28">
        <f>I5/G5 -1</f>
        <v>7.3130917401240669E-2</v>
      </c>
      <c r="K5" s="24">
        <f>SUM(K3:K4)</f>
        <v>3146</v>
      </c>
      <c r="L5" s="28">
        <f>K5/I5 -1</f>
        <v>-4.2896257986005493E-2</v>
      </c>
      <c r="M5" s="24">
        <f>SUM(M3:M4)</f>
        <v>3077</v>
      </c>
      <c r="N5" s="28">
        <f>M5/K5 -1</f>
        <v>-2.193261284170378E-2</v>
      </c>
      <c r="O5" s="24">
        <f>SUM(O3:O4)</f>
        <v>3179</v>
      </c>
      <c r="P5" s="28">
        <f>O5/M5 -1</f>
        <v>3.3149171270718147E-2</v>
      </c>
      <c r="Q5" s="24">
        <f>SUM(Q3:Q4)</f>
        <v>2827</v>
      </c>
      <c r="R5" s="28">
        <f>Q5/O5 -1</f>
        <v>-0.11072664359861595</v>
      </c>
      <c r="S5" s="24">
        <f>SUM(S3:S4)</f>
        <v>2776</v>
      </c>
      <c r="T5" s="28">
        <f>S5/Q5 -1</f>
        <v>-1.8040325433321569E-2</v>
      </c>
      <c r="U5" s="24">
        <f>SUM(U3:U4)</f>
        <v>2848</v>
      </c>
      <c r="V5" s="28">
        <f>U5/S5 -1</f>
        <v>2.5936599423631135E-2</v>
      </c>
      <c r="W5" s="24">
        <f>SUM(W3:W4)</f>
        <v>2939</v>
      </c>
      <c r="X5" s="28">
        <f>W5/U5 -1</f>
        <v>3.1952247191011196E-2</v>
      </c>
      <c r="Y5" s="24">
        <f>SUM(Y3:Y4)</f>
        <v>3002</v>
      </c>
      <c r="Z5" s="28">
        <f>Y5/W5 -1</f>
        <v>2.1435862538278228E-2</v>
      </c>
      <c r="AA5" s="24">
        <f>SUM(AA3:AA4)</f>
        <v>3210</v>
      </c>
      <c r="AB5" s="28">
        <f>AA5/Y5 -1</f>
        <v>6.9287141905396421E-2</v>
      </c>
      <c r="AC5" s="24">
        <f>SUM(AC3:AC4)</f>
        <v>3463</v>
      </c>
      <c r="AD5" s="28">
        <f>AC5/AA5 -1</f>
        <v>7.8816199376946949E-2</v>
      </c>
      <c r="AE5" s="90">
        <f>SUM(AE3:AE4)</f>
        <v>3363</v>
      </c>
      <c r="AF5" s="28">
        <f>AE5/AC5 -1</f>
        <v>-2.887669650591973E-2</v>
      </c>
      <c r="AG5" s="24">
        <f>SUM(AG3:AG4)</f>
        <v>3466</v>
      </c>
      <c r="AH5" s="28">
        <f>AG5/AE5 -1</f>
        <v>3.0627415997621199E-2</v>
      </c>
      <c r="AI5" s="24">
        <f>SUM(AI3:AI4)</f>
        <v>3229</v>
      </c>
      <c r="AJ5" s="28">
        <f>AI5/AG5 -1</f>
        <v>-6.8378534333525698E-2</v>
      </c>
      <c r="AK5" s="24">
        <f>SUM(AK3:AK4)</f>
        <v>3182</v>
      </c>
      <c r="AL5" s="28">
        <f>AK5/AI5 -1</f>
        <v>-1.4555589965933757E-2</v>
      </c>
      <c r="AM5" s="24">
        <f>SUM(AM3:AM4)</f>
        <v>3025</v>
      </c>
      <c r="AN5" s="28">
        <f>AM5/AK5 -1</f>
        <v>-4.9340037712130691E-2</v>
      </c>
      <c r="AO5" s="24">
        <v>3050</v>
      </c>
      <c r="AP5" s="28">
        <f>AO5/AM5 -1</f>
        <v>8.2644628099173278E-3</v>
      </c>
      <c r="AQ5" s="24">
        <f>SUM(AQ3:AQ4)</f>
        <v>3162</v>
      </c>
      <c r="AR5" s="28">
        <f>AQ5/AO5 -1</f>
        <v>3.6721311475409912E-2</v>
      </c>
      <c r="AS5" s="24">
        <f>SUM(AS3:AS4)</f>
        <v>3363</v>
      </c>
      <c r="AT5" s="28">
        <f>AS5/AQ5 -1</f>
        <v>6.3567362428842422E-2</v>
      </c>
      <c r="AU5" s="24">
        <f>SUM(AU3:AU4)</f>
        <v>3423</v>
      </c>
      <c r="AV5" s="28">
        <f>AU5/AS5 -1</f>
        <v>1.7841213202497874E-2</v>
      </c>
      <c r="AW5" s="24">
        <f>SUM(AW3:AW4)</f>
        <v>3253</v>
      </c>
      <c r="AX5" s="28">
        <f>AW5/AU5 -1</f>
        <v>-4.9664037394098748E-2</v>
      </c>
      <c r="AY5" s="24">
        <f>SUM(AY3:AY4)</f>
        <v>3348</v>
      </c>
      <c r="AZ5" s="28">
        <f>AY5/AW5 -1</f>
        <v>2.9203811865969875E-2</v>
      </c>
      <c r="BA5" s="24">
        <f>SUM(BA3:BA4)</f>
        <v>3352</v>
      </c>
      <c r="BB5" s="28">
        <f>BA5/AY5 -1</f>
        <v>1.1947431302270495E-3</v>
      </c>
    </row>
    <row r="6" spans="1:54" x14ac:dyDescent="0.2">
      <c r="AC6" s="42"/>
      <c r="AD6" s="43"/>
      <c r="AE6" s="43"/>
    </row>
    <row r="7" spans="1:54" x14ac:dyDescent="0.2">
      <c r="A7" s="161" t="s">
        <v>78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76"/>
      <c r="AB7" s="77"/>
      <c r="AC7" s="42"/>
      <c r="AD7" s="43"/>
      <c r="AE7" s="43"/>
    </row>
    <row r="8" spans="1:54" x14ac:dyDescent="0.2">
      <c r="A8" s="23" t="s">
        <v>75</v>
      </c>
      <c r="B8" s="23">
        <v>1996</v>
      </c>
      <c r="C8" s="23">
        <v>1997</v>
      </c>
      <c r="D8" s="24"/>
      <c r="E8" s="23">
        <v>1998</v>
      </c>
      <c r="F8" s="24"/>
      <c r="G8" s="23">
        <v>1999</v>
      </c>
      <c r="H8" s="24"/>
      <c r="I8" s="24">
        <v>2000</v>
      </c>
      <c r="J8" s="23"/>
      <c r="K8" s="24">
        <v>2001</v>
      </c>
      <c r="L8" s="23"/>
      <c r="M8" s="24">
        <v>2002</v>
      </c>
      <c r="N8" s="24" t="s">
        <v>55</v>
      </c>
      <c r="O8" s="24">
        <v>2003</v>
      </c>
      <c r="P8" s="24"/>
      <c r="Q8" s="24">
        <v>2004</v>
      </c>
      <c r="R8" s="24"/>
      <c r="S8" s="24">
        <v>2005</v>
      </c>
      <c r="T8" s="24"/>
      <c r="U8" s="24">
        <v>2006</v>
      </c>
      <c r="V8" s="24"/>
      <c r="W8" s="24">
        <v>2007</v>
      </c>
      <c r="X8" s="24"/>
      <c r="Y8" s="24">
        <v>2008</v>
      </c>
      <c r="Z8" s="24"/>
      <c r="AA8" s="24">
        <v>2009</v>
      </c>
      <c r="AB8" s="24"/>
      <c r="AC8" s="89">
        <v>2010</v>
      </c>
      <c r="AD8" s="90"/>
      <c r="AE8" s="90">
        <v>2011</v>
      </c>
      <c r="AF8" s="24"/>
      <c r="AG8" s="24">
        <v>2012</v>
      </c>
      <c r="AH8" s="24"/>
      <c r="AI8" s="24">
        <v>2013</v>
      </c>
      <c r="AJ8" s="24"/>
      <c r="AK8" s="24">
        <v>2014</v>
      </c>
      <c r="AL8" s="24"/>
      <c r="AM8" s="24">
        <v>2015</v>
      </c>
      <c r="AN8" s="24"/>
      <c r="AO8" s="24">
        <v>2016</v>
      </c>
      <c r="AP8" s="24"/>
      <c r="AQ8" s="24">
        <v>2017</v>
      </c>
      <c r="AR8" s="24"/>
      <c r="AS8" s="24">
        <v>2018</v>
      </c>
      <c r="AT8" s="24"/>
      <c r="AU8" s="24">
        <v>2019</v>
      </c>
      <c r="AV8" s="24"/>
      <c r="AW8" s="24">
        <v>2020</v>
      </c>
      <c r="AX8" s="24"/>
      <c r="AY8" s="24">
        <v>2021</v>
      </c>
      <c r="AZ8" s="24"/>
      <c r="BA8" s="24">
        <v>2022</v>
      </c>
      <c r="BB8" s="24"/>
    </row>
    <row r="9" spans="1:54" x14ac:dyDescent="0.2">
      <c r="A9" s="24" t="s">
        <v>76</v>
      </c>
      <c r="B9" s="28">
        <f t="shared" ref="B9:C11" si="0">B3/B$5</f>
        <v>0.41924157303370785</v>
      </c>
      <c r="C9" s="28">
        <f t="shared" si="0"/>
        <v>0.46116347091322718</v>
      </c>
      <c r="D9" s="24"/>
      <c r="E9" s="28">
        <f>E3/E$5</f>
        <v>0.47580925861468848</v>
      </c>
      <c r="F9" s="24"/>
      <c r="G9" s="28">
        <f>G3/G$5</f>
        <v>0.42050277505713352</v>
      </c>
      <c r="H9" s="24"/>
      <c r="I9" s="28">
        <f>I3/I$5</f>
        <v>0.40462427745664742</v>
      </c>
      <c r="J9" s="24"/>
      <c r="K9" s="28">
        <f>K3/K$5</f>
        <v>0.44214876033057854</v>
      </c>
      <c r="L9" s="24"/>
      <c r="M9" s="28">
        <f>M3/M$5</f>
        <v>0.44653883652908677</v>
      </c>
      <c r="N9" s="24"/>
      <c r="O9" s="28">
        <f>O3/O$5</f>
        <v>0.45894935514312679</v>
      </c>
      <c r="P9" s="24"/>
      <c r="Q9" s="28">
        <f>Q3/Q$5</f>
        <v>0.5277679518924655</v>
      </c>
      <c r="R9" s="24"/>
      <c r="S9" s="28">
        <f>S3/S$5</f>
        <v>0.51837175792507206</v>
      </c>
      <c r="T9" s="24"/>
      <c r="U9" s="28">
        <f>U3/U$5</f>
        <v>0.48735955056179775</v>
      </c>
      <c r="V9" s="24"/>
      <c r="W9" s="28">
        <f>W3/W$5</f>
        <v>0.48349778836338891</v>
      </c>
      <c r="X9" s="24"/>
      <c r="Y9" s="28">
        <f>Y3/Y$5</f>
        <v>0.46269153897401732</v>
      </c>
      <c r="Z9" s="24"/>
      <c r="AA9" s="28">
        <f>AA3/AA$5</f>
        <v>0.49314641744548288</v>
      </c>
      <c r="AB9" s="24"/>
      <c r="AC9" s="28">
        <f>AC3/AC$5</f>
        <v>0.47906439503320819</v>
      </c>
      <c r="AD9" s="90"/>
      <c r="AE9" s="28">
        <f>AE3/AE$5</f>
        <v>0.41807909604519772</v>
      </c>
      <c r="AF9" s="24"/>
      <c r="AG9" s="28">
        <f>AG3/AG$5</f>
        <v>0.37968840161569534</v>
      </c>
      <c r="AH9" s="24"/>
      <c r="AI9" s="28">
        <f>AI3/AI$5</f>
        <v>0.40755651904614432</v>
      </c>
      <c r="AJ9" s="24"/>
      <c r="AK9" s="28">
        <f>AK3/AK$5</f>
        <v>0.36235072281583908</v>
      </c>
      <c r="AL9" s="24"/>
      <c r="AM9" s="28">
        <f>AM3/AM$5</f>
        <v>0.36727272727272725</v>
      </c>
      <c r="AN9" s="24"/>
      <c r="AO9" s="28">
        <f>AO3/AO$5</f>
        <v>0.35868852459016393</v>
      </c>
      <c r="AP9" s="24"/>
      <c r="AQ9" s="28">
        <f>AQ3/AQ$5</f>
        <v>0.35515496521189122</v>
      </c>
      <c r="AR9" s="24"/>
      <c r="AS9" s="28">
        <f>AS3/AS$5</f>
        <v>0.32798096937258397</v>
      </c>
      <c r="AT9" s="24"/>
      <c r="AU9" s="28">
        <f>AU3/AU$5</f>
        <v>0.32106339468302658</v>
      </c>
      <c r="AV9" s="24"/>
      <c r="AW9" s="28">
        <f>AW3/AW$5</f>
        <v>0.3046418690439594</v>
      </c>
      <c r="AX9" s="24"/>
      <c r="AY9" s="28">
        <f>AY3/AY$5</f>
        <v>0.29091995221027478</v>
      </c>
      <c r="AZ9" s="24"/>
      <c r="BA9" s="28">
        <f>BA3/BA$5</f>
        <v>0.29176610978520284</v>
      </c>
      <c r="BB9" s="24"/>
    </row>
    <row r="10" spans="1:54" x14ac:dyDescent="0.2">
      <c r="A10" s="24" t="s">
        <v>77</v>
      </c>
      <c r="B10" s="28">
        <f t="shared" si="0"/>
        <v>0.5807584269662921</v>
      </c>
      <c r="C10" s="28">
        <f t="shared" si="0"/>
        <v>0.53883652908677282</v>
      </c>
      <c r="D10" s="24"/>
      <c r="E10" s="28">
        <f>E4/E$5</f>
        <v>0.52419074138531152</v>
      </c>
      <c r="F10" s="24"/>
      <c r="G10" s="28">
        <f>G4/G$5</f>
        <v>0.57949722494286648</v>
      </c>
      <c r="H10" s="24"/>
      <c r="I10" s="28">
        <f>I4/I$5</f>
        <v>0.59537572254335258</v>
      </c>
      <c r="J10" s="24"/>
      <c r="K10" s="28">
        <f>K4/K$5</f>
        <v>0.55785123966942152</v>
      </c>
      <c r="L10" s="24"/>
      <c r="M10" s="28">
        <f>M4/M$5</f>
        <v>0.55346116347091323</v>
      </c>
      <c r="N10" s="24"/>
      <c r="O10" s="28">
        <f>O4/O$5</f>
        <v>0.54105064485687326</v>
      </c>
      <c r="P10" s="24"/>
      <c r="Q10" s="28">
        <f>Q4/Q$5</f>
        <v>0.4722320481075345</v>
      </c>
      <c r="R10" s="24"/>
      <c r="S10" s="28">
        <f>S4/S$5</f>
        <v>0.48162824207492794</v>
      </c>
      <c r="T10" s="24"/>
      <c r="U10" s="28">
        <f>U4/U$5</f>
        <v>0.51264044943820219</v>
      </c>
      <c r="V10" s="24"/>
      <c r="W10" s="28">
        <f>W4/W$5</f>
        <v>0.51650221163661114</v>
      </c>
      <c r="X10" s="24"/>
      <c r="Y10" s="28">
        <f>Y4/Y$5</f>
        <v>0.53730846102598273</v>
      </c>
      <c r="Z10" s="24"/>
      <c r="AA10" s="28">
        <f>AA4/AA$5</f>
        <v>0.50685358255451718</v>
      </c>
      <c r="AB10" s="24"/>
      <c r="AC10" s="28">
        <f>AC4/AC$5</f>
        <v>0.52093560496679181</v>
      </c>
      <c r="AD10" s="24"/>
      <c r="AE10" s="28">
        <f>AE4/AE$5</f>
        <v>0.58192090395480223</v>
      </c>
      <c r="AF10" s="24"/>
      <c r="AG10" s="28">
        <f>AG4/AG$5</f>
        <v>0.62031159838430472</v>
      </c>
      <c r="AH10" s="24"/>
      <c r="AI10" s="28">
        <f>AI4/AI$5</f>
        <v>0.59244348095385568</v>
      </c>
      <c r="AJ10" s="24"/>
      <c r="AK10" s="28">
        <f>AK4/AK$5</f>
        <v>0.63764927718416087</v>
      </c>
      <c r="AL10" s="24"/>
      <c r="AM10" s="28">
        <f>AM4/AM$5</f>
        <v>0.63272727272727269</v>
      </c>
      <c r="AN10" s="24"/>
      <c r="AO10" s="28">
        <f>AO4/AO$5</f>
        <v>0.64065573770491802</v>
      </c>
      <c r="AP10" s="24"/>
      <c r="AQ10" s="28">
        <f>AQ4/AQ$5</f>
        <v>0.64484503478810884</v>
      </c>
      <c r="AR10" s="24"/>
      <c r="AS10" s="28">
        <f>AS4/AS$5</f>
        <v>0.67201903062741597</v>
      </c>
      <c r="AT10" s="24"/>
      <c r="AU10" s="28">
        <f>AU4/AU$5</f>
        <v>0.67893660531697342</v>
      </c>
      <c r="AV10" s="24"/>
      <c r="AW10" s="28">
        <f>AW4/AW$5</f>
        <v>0.6953581309560406</v>
      </c>
      <c r="AX10" s="24"/>
      <c r="AY10" s="28">
        <f>AY4/AY$5</f>
        <v>0.70908004778972522</v>
      </c>
      <c r="AZ10" s="24"/>
      <c r="BA10" s="28">
        <f>BA4/BA$5</f>
        <v>0.7082338902147971</v>
      </c>
      <c r="BB10" s="24"/>
    </row>
    <row r="11" spans="1:54" x14ac:dyDescent="0.2">
      <c r="A11" s="24" t="s">
        <v>52</v>
      </c>
      <c r="B11" s="28">
        <f t="shared" si="0"/>
        <v>1</v>
      </c>
      <c r="C11" s="28">
        <f t="shared" si="0"/>
        <v>1</v>
      </c>
      <c r="D11" s="24"/>
      <c r="E11" s="28">
        <f>E5/E$5</f>
        <v>1</v>
      </c>
      <c r="F11" s="24"/>
      <c r="G11" s="28">
        <f>G5/G$5</f>
        <v>1</v>
      </c>
      <c r="H11" s="24"/>
      <c r="I11" s="28">
        <f>I5/I$5</f>
        <v>1</v>
      </c>
      <c r="J11" s="24"/>
      <c r="K11" s="28">
        <f>K5/K$5</f>
        <v>1</v>
      </c>
      <c r="L11" s="24"/>
      <c r="M11" s="28">
        <f>M5/M$5</f>
        <v>1</v>
      </c>
      <c r="N11" s="24"/>
      <c r="O11" s="28">
        <f>O5/O$5</f>
        <v>1</v>
      </c>
      <c r="P11" s="24"/>
      <c r="Q11" s="28">
        <f>Q5/Q$5</f>
        <v>1</v>
      </c>
      <c r="R11" s="24"/>
      <c r="S11" s="28">
        <f>S5/S$5</f>
        <v>1</v>
      </c>
      <c r="T11" s="24"/>
      <c r="U11" s="28">
        <f>U5/U$5</f>
        <v>1</v>
      </c>
      <c r="V11" s="24"/>
      <c r="W11" s="28">
        <f>W5/W$5</f>
        <v>1</v>
      </c>
      <c r="X11" s="24"/>
      <c r="Y11" s="28">
        <f>Y5/Y$5</f>
        <v>1</v>
      </c>
      <c r="Z11" s="24"/>
      <c r="AA11" s="28">
        <f>AA5/AA$5</f>
        <v>1</v>
      </c>
      <c r="AB11" s="24"/>
      <c r="AC11" s="28">
        <f>AC5/AC$5</f>
        <v>1</v>
      </c>
      <c r="AD11" s="24"/>
      <c r="AE11" s="28">
        <f>AE5/AE$5</f>
        <v>1</v>
      </c>
      <c r="AF11" s="24"/>
      <c r="AG11" s="28">
        <f>AG5/AG$5</f>
        <v>1</v>
      </c>
      <c r="AH11" s="24"/>
      <c r="AI11" s="28">
        <f>AI5/AI$5</f>
        <v>1</v>
      </c>
      <c r="AJ11" s="24"/>
      <c r="AK11" s="28">
        <f>AK5/AK$5</f>
        <v>1</v>
      </c>
      <c r="AL11" s="24"/>
      <c r="AM11" s="28">
        <f>AM5/AM$5</f>
        <v>1</v>
      </c>
      <c r="AN11" s="24"/>
      <c r="AO11" s="28">
        <f>AO5/AO$5</f>
        <v>1</v>
      </c>
      <c r="AP11" s="24"/>
      <c r="AQ11" s="28">
        <f>AQ5/AQ$5</f>
        <v>1</v>
      </c>
      <c r="AR11" s="24"/>
      <c r="AS11" s="28">
        <f>AS5/AS$5</f>
        <v>1</v>
      </c>
      <c r="AT11" s="24"/>
      <c r="AU11" s="28">
        <f>AU5/AU$5</f>
        <v>1</v>
      </c>
      <c r="AV11" s="24"/>
      <c r="AW11" s="28">
        <f>AW5/AW$5</f>
        <v>1</v>
      </c>
      <c r="AX11" s="24"/>
      <c r="AY11" s="28">
        <f>AY5/AY$5</f>
        <v>1</v>
      </c>
      <c r="AZ11" s="24"/>
      <c r="BA11" s="28">
        <f>BA5/BA$5</f>
        <v>1</v>
      </c>
      <c r="BB11" s="24"/>
    </row>
    <row r="12" spans="1:54" x14ac:dyDescent="0.2">
      <c r="B12" s="40"/>
      <c r="C12" s="40"/>
      <c r="E12" s="40"/>
      <c r="G12" s="40"/>
      <c r="I12" s="40"/>
      <c r="K12" s="40"/>
      <c r="M12" s="40"/>
      <c r="O12" s="40"/>
      <c r="Q12" s="40"/>
      <c r="S12" s="40"/>
      <c r="U12" s="40"/>
      <c r="W12" s="40"/>
    </row>
    <row r="13" spans="1:54" x14ac:dyDescent="0.2">
      <c r="A13" s="161" t="s">
        <v>79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76"/>
      <c r="AB13" s="77"/>
      <c r="AC13" s="41"/>
    </row>
    <row r="14" spans="1:54" x14ac:dyDescent="0.2">
      <c r="A14" s="23" t="s">
        <v>75</v>
      </c>
      <c r="B14" s="23">
        <v>1996</v>
      </c>
      <c r="C14" s="23">
        <v>1997</v>
      </c>
      <c r="D14" s="33" t="s">
        <v>37</v>
      </c>
      <c r="E14" s="23">
        <v>1998</v>
      </c>
      <c r="F14" s="33" t="s">
        <v>37</v>
      </c>
      <c r="G14" s="23">
        <v>1999</v>
      </c>
      <c r="H14" s="33" t="s">
        <v>37</v>
      </c>
      <c r="I14" s="33">
        <v>2000</v>
      </c>
      <c r="J14" s="23" t="s">
        <v>37</v>
      </c>
      <c r="K14" s="33">
        <v>2001</v>
      </c>
      <c r="L14" s="23" t="s">
        <v>37</v>
      </c>
      <c r="M14" s="24">
        <v>2002</v>
      </c>
      <c r="N14" s="24" t="s">
        <v>37</v>
      </c>
      <c r="O14" s="24">
        <v>2003</v>
      </c>
      <c r="P14" s="24" t="s">
        <v>37</v>
      </c>
      <c r="Q14" s="24">
        <v>2004</v>
      </c>
      <c r="R14" s="24" t="s">
        <v>37</v>
      </c>
      <c r="S14" s="24">
        <v>2005</v>
      </c>
      <c r="T14" s="24" t="s">
        <v>37</v>
      </c>
      <c r="U14" s="24">
        <v>2006</v>
      </c>
      <c r="V14" s="24" t="s">
        <v>37</v>
      </c>
      <c r="W14" s="24">
        <v>2007</v>
      </c>
      <c r="X14" s="24" t="s">
        <v>37</v>
      </c>
      <c r="Y14" s="24">
        <v>2008</v>
      </c>
      <c r="Z14" s="24" t="s">
        <v>37</v>
      </c>
      <c r="AA14" s="24">
        <v>2009</v>
      </c>
      <c r="AB14" s="24" t="s">
        <v>37</v>
      </c>
      <c r="AC14" s="90">
        <v>2010</v>
      </c>
      <c r="AD14" s="47" t="s">
        <v>37</v>
      </c>
      <c r="AE14" s="24">
        <v>2011</v>
      </c>
      <c r="AF14" s="47" t="s">
        <v>37</v>
      </c>
      <c r="AG14" s="24">
        <v>2012</v>
      </c>
      <c r="AH14" s="47" t="s">
        <v>37</v>
      </c>
      <c r="AI14" s="24">
        <v>2013</v>
      </c>
      <c r="AJ14" s="47" t="s">
        <v>37</v>
      </c>
      <c r="AK14" s="24">
        <v>2014</v>
      </c>
      <c r="AL14" s="47" t="s">
        <v>37</v>
      </c>
      <c r="AM14" s="24">
        <v>2015</v>
      </c>
      <c r="AN14" s="47" t="s">
        <v>37</v>
      </c>
      <c r="AO14" s="24">
        <v>2016</v>
      </c>
      <c r="AP14" s="47" t="s">
        <v>37</v>
      </c>
      <c r="AQ14" s="24">
        <v>2017</v>
      </c>
      <c r="AR14" s="47" t="s">
        <v>37</v>
      </c>
      <c r="AS14" s="24">
        <v>2018</v>
      </c>
      <c r="AT14" s="47" t="s">
        <v>37</v>
      </c>
      <c r="AU14" s="24">
        <v>2019</v>
      </c>
      <c r="AV14" s="47" t="s">
        <v>37</v>
      </c>
      <c r="AW14" s="24">
        <v>2020</v>
      </c>
      <c r="AX14" s="47" t="s">
        <v>37</v>
      </c>
      <c r="AY14" s="24">
        <v>2021</v>
      </c>
      <c r="AZ14" s="47" t="s">
        <v>37</v>
      </c>
      <c r="BA14" s="24">
        <v>2022</v>
      </c>
      <c r="BB14" s="47" t="s">
        <v>37</v>
      </c>
    </row>
    <row r="15" spans="1:54" x14ac:dyDescent="0.2">
      <c r="A15" s="24" t="s">
        <v>76</v>
      </c>
      <c r="B15" s="29">
        <v>1167</v>
      </c>
      <c r="C15" s="29">
        <v>1414</v>
      </c>
      <c r="D15" s="28">
        <f>C15/B15 - 1</f>
        <v>0.21165381319622956</v>
      </c>
      <c r="E15" s="29">
        <v>1367</v>
      </c>
      <c r="F15" s="28">
        <f>E15/C15 - 1</f>
        <v>-3.3239038189533221E-2</v>
      </c>
      <c r="G15" s="24">
        <v>1288</v>
      </c>
      <c r="H15" s="28">
        <f>G15/E15 - 1</f>
        <v>-5.7790782735918089E-2</v>
      </c>
      <c r="I15">
        <v>1329</v>
      </c>
      <c r="J15" s="28">
        <f>I15/G15 - 1</f>
        <v>3.1832298136645898E-2</v>
      </c>
      <c r="K15" s="24">
        <v>1388</v>
      </c>
      <c r="L15" s="28">
        <f>K15/I15 - 1</f>
        <v>4.4394281414597447E-2</v>
      </c>
      <c r="M15" s="24">
        <v>1373</v>
      </c>
      <c r="N15" s="28">
        <f>M15/K15 - 1</f>
        <v>-1.0806916426512991E-2</v>
      </c>
      <c r="O15" s="24">
        <v>1421</v>
      </c>
      <c r="P15" s="28">
        <f>O15/M15 - 1</f>
        <v>3.4959941733430533E-2</v>
      </c>
      <c r="Q15" s="24">
        <v>1492</v>
      </c>
      <c r="R15" s="28">
        <f>Q15/O15 - 1</f>
        <v>4.9964813511611528E-2</v>
      </c>
      <c r="S15" s="24">
        <v>1439</v>
      </c>
      <c r="T15" s="28">
        <f>S15/Q15 - 1</f>
        <v>-3.5522788203753319E-2</v>
      </c>
      <c r="U15" s="24">
        <v>1388</v>
      </c>
      <c r="V15" s="28">
        <f>U15/S15 - 1</f>
        <v>-3.5441278665740095E-2</v>
      </c>
      <c r="W15" s="24">
        <v>1420</v>
      </c>
      <c r="X15" s="28">
        <f>W15/U15 - 1</f>
        <v>2.3054755043227626E-2</v>
      </c>
      <c r="Y15" s="24">
        <v>1389</v>
      </c>
      <c r="Z15" s="28">
        <f>Y15/W15 - 1</f>
        <v>-2.1830985915492929E-2</v>
      </c>
      <c r="AA15" s="24">
        <v>1581</v>
      </c>
      <c r="AB15" s="28">
        <f>AA15/Y15 - 1</f>
        <v>0.13822894168466515</v>
      </c>
      <c r="AC15" s="90">
        <v>1659</v>
      </c>
      <c r="AD15" s="28">
        <f>AC15/AA15 - 1</f>
        <v>4.933586337760909E-2</v>
      </c>
      <c r="AE15" s="94">
        <v>1410</v>
      </c>
      <c r="AF15" s="28">
        <f>AE15/AC15 - 1</f>
        <v>-0.15009041591320071</v>
      </c>
      <c r="AG15" s="24">
        <v>1321</v>
      </c>
      <c r="AH15" s="28">
        <f>AG15/AE15 -1</f>
        <v>-6.312056737588656E-2</v>
      </c>
      <c r="AI15" s="24">
        <v>1314</v>
      </c>
      <c r="AJ15" s="28">
        <f>AI15/AG15 -1</f>
        <v>-5.2990158970477319E-3</v>
      </c>
      <c r="AK15" s="24">
        <v>1153</v>
      </c>
      <c r="AL15" s="28">
        <f>AK15/AI15 -1</f>
        <v>-0.12252663622526638</v>
      </c>
      <c r="AM15" s="24">
        <v>1009</v>
      </c>
      <c r="AN15" s="28">
        <f>AM15/AK15 -1</f>
        <v>-0.12489158716392024</v>
      </c>
      <c r="AO15" s="24">
        <v>1094</v>
      </c>
      <c r="AP15" s="28">
        <f>AO15/AM15 -1</f>
        <v>8.4241823587710707E-2</v>
      </c>
      <c r="AQ15" s="24">
        <v>1122</v>
      </c>
      <c r="AR15" s="28">
        <f>AQ15/AO15 -1</f>
        <v>2.5594149908592323E-2</v>
      </c>
      <c r="AS15" s="24">
        <v>1102</v>
      </c>
      <c r="AT15" s="28">
        <f>AS15/AQ15 -1</f>
        <v>-1.7825311942958999E-2</v>
      </c>
      <c r="AU15" s="24">
        <v>1097</v>
      </c>
      <c r="AV15" s="28">
        <f>AU15/AS15 -1</f>
        <v>-4.5372050816696596E-3</v>
      </c>
      <c r="AW15" s="24">
        <v>987</v>
      </c>
      <c r="AX15" s="28">
        <f>AW15/AU15 -1</f>
        <v>-0.10027347310847767</v>
      </c>
      <c r="AY15" s="24">
        <v>974</v>
      </c>
      <c r="AZ15" s="28">
        <f>AY15/AW15 -1</f>
        <v>-1.317122593718334E-2</v>
      </c>
      <c r="BA15" s="24">
        <v>856</v>
      </c>
      <c r="BB15" s="28">
        <f>BA15/AY15 -1</f>
        <v>-0.12114989733059545</v>
      </c>
    </row>
    <row r="16" spans="1:54" x14ac:dyDescent="0.2">
      <c r="A16" s="24" t="s">
        <v>77</v>
      </c>
      <c r="B16" s="29">
        <v>635</v>
      </c>
      <c r="C16" s="29">
        <v>908</v>
      </c>
      <c r="D16" s="28">
        <f>C16/B16 - 1</f>
        <v>0.42992125984251972</v>
      </c>
      <c r="E16" s="29">
        <v>844</v>
      </c>
      <c r="F16" s="28">
        <f>E16/C16 - 1</f>
        <v>-7.0484581497797349E-2</v>
      </c>
      <c r="G16" s="29">
        <v>1063</v>
      </c>
      <c r="H16" s="28">
        <f>G16/E16 - 1</f>
        <v>0.25947867298578209</v>
      </c>
      <c r="I16" s="24">
        <v>1109</v>
      </c>
      <c r="J16" s="28">
        <f>I16/G16 - 1</f>
        <v>4.3273753527751646E-2</v>
      </c>
      <c r="K16" s="24">
        <v>977</v>
      </c>
      <c r="L16" s="28">
        <f>K16/I16 - 1</f>
        <v>-0.1190261496844004</v>
      </c>
      <c r="M16" s="24">
        <v>1087</v>
      </c>
      <c r="N16" s="28">
        <f>M16/K16 - 1</f>
        <v>0.11258955987717512</v>
      </c>
      <c r="O16" s="24">
        <v>1060</v>
      </c>
      <c r="P16" s="28">
        <f>O16/M16 - 1</f>
        <v>-2.4839006439742461E-2</v>
      </c>
      <c r="Q16" s="24">
        <v>864</v>
      </c>
      <c r="R16" s="28">
        <f>Q16/O16 - 1</f>
        <v>-0.18490566037735845</v>
      </c>
      <c r="S16" s="24">
        <v>872</v>
      </c>
      <c r="T16" s="28">
        <f>S16/Q16 - 1</f>
        <v>9.2592592592593004E-3</v>
      </c>
      <c r="U16" s="24">
        <v>939</v>
      </c>
      <c r="V16" s="28">
        <f>U16/S16 - 1</f>
        <v>7.6834862385321001E-2</v>
      </c>
      <c r="W16" s="24">
        <v>928</v>
      </c>
      <c r="X16" s="28">
        <f>W16/U16 - 1</f>
        <v>-1.1714589989350377E-2</v>
      </c>
      <c r="Y16" s="24">
        <v>1083</v>
      </c>
      <c r="Z16" s="28">
        <f>Y16/W16 - 1</f>
        <v>0.16702586206896552</v>
      </c>
      <c r="AA16" s="24">
        <v>1153</v>
      </c>
      <c r="AB16" s="28">
        <f>AA16/Y16 - 1</f>
        <v>6.4635272391505127E-2</v>
      </c>
      <c r="AC16" s="90">
        <v>1327</v>
      </c>
      <c r="AD16" s="28">
        <f>AC16/AA16 - 1</f>
        <v>0.15091066782307028</v>
      </c>
      <c r="AE16" s="90">
        <v>1447</v>
      </c>
      <c r="AF16" s="28">
        <f>AE16/AC16 - 1</f>
        <v>9.042954031650341E-2</v>
      </c>
      <c r="AG16" s="24">
        <v>1695</v>
      </c>
      <c r="AH16" s="28">
        <f>AG16/AE16 -1</f>
        <v>0.17138908085694537</v>
      </c>
      <c r="AI16" s="24">
        <v>1475</v>
      </c>
      <c r="AJ16" s="28">
        <f>AI16/AG16 -1</f>
        <v>-0.12979351032448383</v>
      </c>
      <c r="AK16" s="24">
        <v>1471</v>
      </c>
      <c r="AL16" s="28">
        <f>AK16/AI16 -1</f>
        <v>-2.7118644067796183E-3</v>
      </c>
      <c r="AM16" s="24">
        <v>1283</v>
      </c>
      <c r="AN16" s="28">
        <f>AM16/AK16 -1</f>
        <v>-0.12780421481985049</v>
      </c>
      <c r="AO16" s="24">
        <v>1455</v>
      </c>
      <c r="AP16" s="28">
        <f>AO16/AM16 -1</f>
        <v>0.13406079501169144</v>
      </c>
      <c r="AQ16" s="24">
        <v>1521</v>
      </c>
      <c r="AR16" s="28">
        <f>AQ16/AO16 -1</f>
        <v>4.5360824742268102E-2</v>
      </c>
      <c r="AS16" s="24">
        <v>1689</v>
      </c>
      <c r="AT16" s="28">
        <f>AS16/AQ16 -1</f>
        <v>0.11045364891518727</v>
      </c>
      <c r="AU16" s="24">
        <v>1737</v>
      </c>
      <c r="AV16" s="28">
        <f>AU16/AS16 -1</f>
        <v>2.8419182948490329E-2</v>
      </c>
      <c r="AW16" s="24">
        <v>1617</v>
      </c>
      <c r="AX16" s="28">
        <f>AW16/AU16 -1</f>
        <v>-6.9084628670120884E-2</v>
      </c>
      <c r="AY16" s="24">
        <v>1593</v>
      </c>
      <c r="AZ16" s="28">
        <f>AY16/AW16 -1</f>
        <v>-1.4842300556586308E-2</v>
      </c>
      <c r="BA16" s="24">
        <v>1730</v>
      </c>
      <c r="BB16" s="28">
        <f>BA16/AY16 -1</f>
        <v>8.6001255492780926E-2</v>
      </c>
    </row>
    <row r="17" spans="1:54" x14ac:dyDescent="0.2">
      <c r="A17" s="24" t="s">
        <v>52</v>
      </c>
      <c r="B17" s="24">
        <f>SUM(B15:B16)</f>
        <v>1802</v>
      </c>
      <c r="C17" s="24">
        <f>SUM(C15:C16)</f>
        <v>2322</v>
      </c>
      <c r="D17" s="28">
        <f>C17/B17 - 1</f>
        <v>0.28856825749167592</v>
      </c>
      <c r="E17" s="24">
        <f>SUM(E15:E16)</f>
        <v>2211</v>
      </c>
      <c r="F17" s="28">
        <f>E17/C17 - 1</f>
        <v>-4.7803617571059442E-2</v>
      </c>
      <c r="G17" s="24">
        <f>SUM(G15:G16)</f>
        <v>2351</v>
      </c>
      <c r="H17" s="28">
        <f>G17/E17 - 1</f>
        <v>6.331976481230206E-2</v>
      </c>
      <c r="I17" s="24">
        <f>SUM(I15:I16)</f>
        <v>2438</v>
      </c>
      <c r="J17" s="28">
        <f>I17/G17 - 1</f>
        <v>3.7005529561888517E-2</v>
      </c>
      <c r="K17" s="24">
        <f>SUM(K15:K16)</f>
        <v>2365</v>
      </c>
      <c r="L17" s="28">
        <f>K17/I17 - 1</f>
        <v>-2.9942575881870437E-2</v>
      </c>
      <c r="M17" s="24">
        <f>SUM(M15:M16)</f>
        <v>2460</v>
      </c>
      <c r="N17" s="28">
        <f>M17/K17 - 1</f>
        <v>4.0169133192389017E-2</v>
      </c>
      <c r="O17" s="24">
        <f>SUM(O15:O16)</f>
        <v>2481</v>
      </c>
      <c r="P17" s="28">
        <f>O17/M17 - 1</f>
        <v>8.5365853658536661E-3</v>
      </c>
      <c r="Q17" s="24">
        <f>SUM(Q15:Q16)</f>
        <v>2356</v>
      </c>
      <c r="R17" s="28">
        <f>Q17/O17 - 1</f>
        <v>-5.0382910116888335E-2</v>
      </c>
      <c r="S17" s="24">
        <f>SUM(S15:S16)</f>
        <v>2311</v>
      </c>
      <c r="T17" s="28">
        <f>S17/Q17 - 1</f>
        <v>-1.9100169779286968E-2</v>
      </c>
      <c r="U17" s="24">
        <f>SUM(U15:U16)</f>
        <v>2327</v>
      </c>
      <c r="V17" s="28">
        <f>U17/S17 - 1</f>
        <v>6.9234097793162697E-3</v>
      </c>
      <c r="W17" s="24">
        <f>SUM(W15:W16)</f>
        <v>2348</v>
      </c>
      <c r="X17" s="28">
        <f>W17/U17 - 1</f>
        <v>9.0244950580145034E-3</v>
      </c>
      <c r="Y17" s="24">
        <f>SUM(Y15:Y16)</f>
        <v>2472</v>
      </c>
      <c r="Z17" s="28">
        <f>Y17/W17 - 1</f>
        <v>5.2810902896081702E-2</v>
      </c>
      <c r="AA17" s="24">
        <f>SUM(AA15:AA16)</f>
        <v>2734</v>
      </c>
      <c r="AB17" s="28">
        <f>AA17/Y17 - 1</f>
        <v>0.10598705501618122</v>
      </c>
      <c r="AC17" s="24">
        <f>SUM(AC15:AC16)</f>
        <v>2986</v>
      </c>
      <c r="AD17" s="28">
        <f>AC17/AA17 - 1</f>
        <v>9.2172640819312424E-2</v>
      </c>
      <c r="AE17" s="90">
        <f>SUM(AE15:AE16)</f>
        <v>2857</v>
      </c>
      <c r="AF17" s="28">
        <f>AE17/AC17 - 1</f>
        <v>-4.3201607501674455E-2</v>
      </c>
      <c r="AG17" s="24">
        <f>SUM(AG15:AG16)</f>
        <v>3016</v>
      </c>
      <c r="AH17" s="28">
        <f>AG17/AE17 -1</f>
        <v>5.5652782639131981E-2</v>
      </c>
      <c r="AI17" s="24">
        <f>SUM(AI15:AI16)</f>
        <v>2789</v>
      </c>
      <c r="AJ17" s="28">
        <f>AI17/AG17 -1</f>
        <v>-7.5265251989389936E-2</v>
      </c>
      <c r="AK17" s="24">
        <f>SUM(AK15:AK16)</f>
        <v>2624</v>
      </c>
      <c r="AL17" s="28">
        <f>AK17/AI17 -1</f>
        <v>-5.9160989602007885E-2</v>
      </c>
      <c r="AM17" s="24">
        <f>SUM(AM15:AM16)</f>
        <v>2292</v>
      </c>
      <c r="AN17" s="28">
        <f>AM17/AK17 -1</f>
        <v>-0.12652439024390238</v>
      </c>
      <c r="AO17" s="24">
        <f>SUM(AO15:AO16)</f>
        <v>2549</v>
      </c>
      <c r="AP17" s="28">
        <f>AO17/AM17 -1</f>
        <v>0.11212914485165792</v>
      </c>
      <c r="AQ17" s="24">
        <f>SUM(AQ15:AQ16)</f>
        <v>2643</v>
      </c>
      <c r="AR17" s="28">
        <f>AQ17/AO17 -1</f>
        <v>3.6877206747744307E-2</v>
      </c>
      <c r="AS17" s="24">
        <f>SUM(AS15:AS16)</f>
        <v>2791</v>
      </c>
      <c r="AT17" s="28">
        <f>AS17/AQ17 -1</f>
        <v>5.5996973136587247E-2</v>
      </c>
      <c r="AU17" s="24">
        <f>SUM(AU15:AU16)</f>
        <v>2834</v>
      </c>
      <c r="AV17" s="28">
        <f>AU17/AS17 -1</f>
        <v>1.5406664278036608E-2</v>
      </c>
      <c r="AW17" s="24">
        <f>SUM(AW15:AW16)</f>
        <v>2604</v>
      </c>
      <c r="AX17" s="28">
        <f>AW17/AU17 -1</f>
        <v>-8.1157374735356336E-2</v>
      </c>
      <c r="AY17" s="24">
        <f>SUM(AY15:AY16)</f>
        <v>2567</v>
      </c>
      <c r="AZ17" s="28">
        <f>AY17/AW17 -1</f>
        <v>-1.4208909370199696E-2</v>
      </c>
      <c r="BA17" s="24">
        <f>SUM(BA15:BA16)</f>
        <v>2586</v>
      </c>
      <c r="BB17" s="28">
        <f>BA17/AY17 -1</f>
        <v>7.4016361511493045E-3</v>
      </c>
    </row>
    <row r="18" spans="1:54" x14ac:dyDescent="0.2">
      <c r="AC18" s="43"/>
    </row>
    <row r="19" spans="1:54" x14ac:dyDescent="0.2">
      <c r="A19" s="161" t="s">
        <v>80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76"/>
      <c r="AB19" s="77"/>
    </row>
    <row r="20" spans="1:54" x14ac:dyDescent="0.2">
      <c r="A20" s="31" t="s">
        <v>75</v>
      </c>
      <c r="B20" s="31">
        <v>1996</v>
      </c>
      <c r="C20" s="31">
        <v>1997</v>
      </c>
      <c r="D20" s="32"/>
      <c r="E20" s="31">
        <v>1998</v>
      </c>
      <c r="F20" s="32"/>
      <c r="G20" s="31">
        <v>1999</v>
      </c>
      <c r="H20" s="32"/>
      <c r="I20" s="32">
        <v>2000</v>
      </c>
      <c r="J20" s="31"/>
      <c r="K20" s="32">
        <v>2001</v>
      </c>
      <c r="L20" s="31"/>
      <c r="M20" s="32">
        <v>2002</v>
      </c>
      <c r="N20" s="32" t="s">
        <v>55</v>
      </c>
      <c r="O20" s="32">
        <v>2003</v>
      </c>
      <c r="P20" s="32"/>
      <c r="Q20" s="32">
        <v>2004</v>
      </c>
      <c r="R20" s="32"/>
      <c r="S20" s="32">
        <v>2005</v>
      </c>
      <c r="T20" s="32"/>
      <c r="U20" s="32">
        <v>2006</v>
      </c>
      <c r="V20" s="32"/>
      <c r="W20" s="32">
        <v>2007</v>
      </c>
      <c r="X20" s="32"/>
      <c r="Y20" s="32">
        <v>2008</v>
      </c>
      <c r="Z20" s="32"/>
      <c r="AA20" s="24">
        <v>2009</v>
      </c>
      <c r="AB20" s="24"/>
      <c r="AC20" s="24">
        <v>2010</v>
      </c>
      <c r="AD20" s="24"/>
      <c r="AE20" s="24">
        <v>2011</v>
      </c>
      <c r="AF20" s="24"/>
      <c r="AG20" s="24">
        <v>2012</v>
      </c>
      <c r="AH20" s="24"/>
      <c r="AI20" s="24">
        <v>2013</v>
      </c>
      <c r="AJ20" s="24"/>
      <c r="AK20" s="24">
        <v>2014</v>
      </c>
      <c r="AL20" s="24"/>
      <c r="AM20" s="24">
        <v>2015</v>
      </c>
      <c r="AN20" s="24"/>
      <c r="AO20" s="24">
        <v>2016</v>
      </c>
      <c r="AP20" s="24"/>
      <c r="AQ20" s="24">
        <v>2017</v>
      </c>
      <c r="AR20" s="24"/>
      <c r="AS20" s="24">
        <v>2018</v>
      </c>
      <c r="AT20" s="24"/>
      <c r="AU20" s="24">
        <v>2019</v>
      </c>
      <c r="AV20" s="24"/>
      <c r="AW20" s="24">
        <v>2020</v>
      </c>
      <c r="AX20" s="24"/>
      <c r="AY20" s="24">
        <v>2021</v>
      </c>
      <c r="AZ20" s="24"/>
      <c r="BA20" s="24">
        <v>2022</v>
      </c>
      <c r="BB20" s="24"/>
    </row>
    <row r="21" spans="1:54" x14ac:dyDescent="0.2">
      <c r="A21" s="24" t="s">
        <v>76</v>
      </c>
      <c r="B21" s="28">
        <f t="shared" ref="B21:C23" si="1">B15/B$17</f>
        <v>0.64761376248612657</v>
      </c>
      <c r="C21" s="28">
        <f t="shared" si="1"/>
        <v>0.60895779500430658</v>
      </c>
      <c r="D21" s="24"/>
      <c r="E21" s="28">
        <f>E15/E$17</f>
        <v>0.61827227498869286</v>
      </c>
      <c r="F21" s="24"/>
      <c r="G21" s="28">
        <f>G15/G$17</f>
        <v>0.54785197788175244</v>
      </c>
      <c r="H21" s="24"/>
      <c r="I21" s="28">
        <f>I15/I$17</f>
        <v>0.5451189499589828</v>
      </c>
      <c r="J21" s="24"/>
      <c r="K21" s="28">
        <f>K15/K$17</f>
        <v>0.58689217758985202</v>
      </c>
      <c r="L21" s="24"/>
      <c r="M21" s="28">
        <f>M15/M$17</f>
        <v>0.55813008130081299</v>
      </c>
      <c r="N21" s="24"/>
      <c r="O21" s="28">
        <f>O15/O$17</f>
        <v>0.57275292220878682</v>
      </c>
      <c r="P21" s="24"/>
      <c r="Q21" s="28">
        <f>Q15/Q$17</f>
        <v>0.63327674023769098</v>
      </c>
      <c r="R21" s="24"/>
      <c r="S21" s="28">
        <f>S15/S$17</f>
        <v>0.62267416702726097</v>
      </c>
      <c r="T21" s="24"/>
      <c r="U21" s="28">
        <f>U15/U$17</f>
        <v>0.59647614954877526</v>
      </c>
      <c r="V21" s="24"/>
      <c r="W21" s="28">
        <f>W15/W$17</f>
        <v>0.60477001703577515</v>
      </c>
      <c r="X21" s="24"/>
      <c r="Y21" s="28">
        <f>Y15/Y$17</f>
        <v>0.56189320388349517</v>
      </c>
      <c r="Z21" s="24"/>
      <c r="AA21" s="28">
        <f>AA15/AA$17</f>
        <v>0.57827359180687632</v>
      </c>
      <c r="AB21" s="24"/>
      <c r="AC21" s="28">
        <f>AC15/AC$17</f>
        <v>0.55559276624246479</v>
      </c>
      <c r="AD21" s="24"/>
      <c r="AE21" s="28">
        <f>AE15/AE$17</f>
        <v>0.49352467623381169</v>
      </c>
      <c r="AF21" s="24"/>
      <c r="AG21" s="28">
        <f>AG15/AG$17</f>
        <v>0.4379973474801061</v>
      </c>
      <c r="AH21" s="24"/>
      <c r="AI21" s="28">
        <f>AI15/AI$17</f>
        <v>0.4711366081032628</v>
      </c>
      <c r="AJ21" s="24"/>
      <c r="AK21" s="28">
        <f>AK15/AK$17</f>
        <v>0.43940548780487804</v>
      </c>
      <c r="AL21" s="24"/>
      <c r="AM21" s="28">
        <f>AM15/AM$17</f>
        <v>0.44022687609075045</v>
      </c>
      <c r="AN21" s="24"/>
      <c r="AO21" s="28">
        <f>AO15/AO$17</f>
        <v>0.42918791683012947</v>
      </c>
      <c r="AP21" s="24"/>
      <c r="AQ21" s="28">
        <f>AQ15/AQ$17</f>
        <v>0.42451759364358682</v>
      </c>
      <c r="AR21" s="24"/>
      <c r="AS21" s="28">
        <f>AS15/AS$17</f>
        <v>0.39484055893944825</v>
      </c>
      <c r="AT21" s="24"/>
      <c r="AU21" s="28">
        <f>AU15/AU$17</f>
        <v>0.38708539167254763</v>
      </c>
      <c r="AV21" s="24"/>
      <c r="AW21" s="28">
        <f>AW15/AW$17</f>
        <v>0.37903225806451613</v>
      </c>
      <c r="AX21" s="24"/>
      <c r="AY21" s="28">
        <f>AY15/AY$17</f>
        <v>0.37943124269575379</v>
      </c>
      <c r="AZ21" s="24"/>
      <c r="BA21" s="28">
        <f>BA15/BA$17</f>
        <v>0.33101314771848417</v>
      </c>
      <c r="BB21" s="24"/>
    </row>
    <row r="22" spans="1:54" x14ac:dyDescent="0.2">
      <c r="A22" s="24" t="s">
        <v>77</v>
      </c>
      <c r="B22" s="28">
        <f t="shared" si="1"/>
        <v>0.35238623751387349</v>
      </c>
      <c r="C22" s="28">
        <f t="shared" si="1"/>
        <v>0.39104220499569337</v>
      </c>
      <c r="D22" s="24"/>
      <c r="E22" s="28">
        <f>E16/E$17</f>
        <v>0.38172772501130708</v>
      </c>
      <c r="F22" s="24"/>
      <c r="G22" s="28">
        <f>G16/G$17</f>
        <v>0.45214802211824756</v>
      </c>
      <c r="H22" s="24"/>
      <c r="I22" s="28">
        <f>I16/I$17</f>
        <v>0.45488105004101725</v>
      </c>
      <c r="J22" s="24"/>
      <c r="K22" s="28">
        <f>K16/K$17</f>
        <v>0.41310782241014798</v>
      </c>
      <c r="L22" s="24"/>
      <c r="M22" s="28">
        <f>M16/M$17</f>
        <v>0.44186991869918701</v>
      </c>
      <c r="N22" s="24"/>
      <c r="O22" s="28">
        <f>O16/O$17</f>
        <v>0.42724707779121324</v>
      </c>
      <c r="P22" s="24"/>
      <c r="Q22" s="28">
        <f>Q16/Q$17</f>
        <v>0.36672325976230902</v>
      </c>
      <c r="R22" s="24"/>
      <c r="S22" s="28">
        <f>S16/S$17</f>
        <v>0.37732583297273908</v>
      </c>
      <c r="T22" s="24"/>
      <c r="U22" s="28">
        <f>U16/U$17</f>
        <v>0.40352385045122474</v>
      </c>
      <c r="V22" s="24"/>
      <c r="W22" s="28">
        <f>W16/W$17</f>
        <v>0.39522998296422485</v>
      </c>
      <c r="X22" s="24"/>
      <c r="Y22" s="28">
        <f>Y16/Y$17</f>
        <v>0.43810679611650488</v>
      </c>
      <c r="Z22" s="24"/>
      <c r="AA22" s="28">
        <f>AA16/AA$17</f>
        <v>0.42172640819312363</v>
      </c>
      <c r="AB22" s="24"/>
      <c r="AC22" s="28">
        <f>AC16/AC$17</f>
        <v>0.44440723375753516</v>
      </c>
      <c r="AD22" s="24"/>
      <c r="AE22" s="28">
        <f>AE16/AE$17</f>
        <v>0.50647532376618831</v>
      </c>
      <c r="AF22" s="24"/>
      <c r="AG22" s="28">
        <f>AG16/AG$17</f>
        <v>0.5620026525198939</v>
      </c>
      <c r="AH22" s="24"/>
      <c r="AI22" s="28">
        <f>AI16/AI$17</f>
        <v>0.52886339189673715</v>
      </c>
      <c r="AJ22" s="24"/>
      <c r="AK22" s="28">
        <f>AK16/AK$17</f>
        <v>0.56059451219512191</v>
      </c>
      <c r="AL22" s="24"/>
      <c r="AM22" s="28">
        <f>AM16/AM$17</f>
        <v>0.5597731239092496</v>
      </c>
      <c r="AN22" s="24"/>
      <c r="AO22" s="28">
        <f>AO16/AO$17</f>
        <v>0.57081208316987053</v>
      </c>
      <c r="AP22" s="24"/>
      <c r="AQ22" s="28">
        <f>AQ16/AQ$17</f>
        <v>0.57548240635641312</v>
      </c>
      <c r="AR22" s="24"/>
      <c r="AS22" s="28">
        <f>AS16/AS$17</f>
        <v>0.60515944106055175</v>
      </c>
      <c r="AT22" s="24"/>
      <c r="AU22" s="28">
        <f>AU16/AU$17</f>
        <v>0.61291460832745237</v>
      </c>
      <c r="AV22" s="24"/>
      <c r="AW22" s="28">
        <f>AW16/AW$17</f>
        <v>0.62096774193548387</v>
      </c>
      <c r="AX22" s="24"/>
      <c r="AY22" s="28">
        <f>AY16/AY$17</f>
        <v>0.62056875730424621</v>
      </c>
      <c r="AZ22" s="24"/>
      <c r="BA22" s="28">
        <f>BA16/BA$17</f>
        <v>0.66898685228151589</v>
      </c>
      <c r="BB22" s="24"/>
    </row>
    <row r="23" spans="1:54" x14ac:dyDescent="0.2">
      <c r="A23" s="24" t="s">
        <v>52</v>
      </c>
      <c r="B23" s="28">
        <f t="shared" si="1"/>
        <v>1</v>
      </c>
      <c r="C23" s="28">
        <f t="shared" si="1"/>
        <v>1</v>
      </c>
      <c r="D23" s="24"/>
      <c r="E23" s="28">
        <f>E17/E$17</f>
        <v>1</v>
      </c>
      <c r="F23" s="24"/>
      <c r="G23" s="28">
        <f>G17/G$17</f>
        <v>1</v>
      </c>
      <c r="H23" s="24"/>
      <c r="I23" s="28">
        <f>I17/I$17</f>
        <v>1</v>
      </c>
      <c r="J23" s="24"/>
      <c r="K23" s="28">
        <f>K17/K$17</f>
        <v>1</v>
      </c>
      <c r="L23" s="24"/>
      <c r="M23" s="28">
        <f>M17/M$17</f>
        <v>1</v>
      </c>
      <c r="N23" s="24"/>
      <c r="O23" s="28">
        <f>O17/O$17</f>
        <v>1</v>
      </c>
      <c r="P23" s="24"/>
      <c r="Q23" s="28">
        <f>Q17/Q$17</f>
        <v>1</v>
      </c>
      <c r="R23" s="24"/>
      <c r="S23" s="28">
        <f>S17/S$17</f>
        <v>1</v>
      </c>
      <c r="T23" s="24"/>
      <c r="U23" s="28">
        <f>U17/U$17</f>
        <v>1</v>
      </c>
      <c r="V23" s="24"/>
      <c r="W23" s="28">
        <f>W17/W$17</f>
        <v>1</v>
      </c>
      <c r="X23" s="24"/>
      <c r="Y23" s="28">
        <f>Y17/Y$17</f>
        <v>1</v>
      </c>
      <c r="Z23" s="24"/>
      <c r="AA23" s="28">
        <f>AA17/AA$17</f>
        <v>1</v>
      </c>
      <c r="AB23" s="24"/>
      <c r="AC23" s="28">
        <f>AC17/AC$17</f>
        <v>1</v>
      </c>
      <c r="AD23" s="24"/>
      <c r="AE23" s="28">
        <f>AE17/AE$17</f>
        <v>1</v>
      </c>
      <c r="AF23" s="24"/>
      <c r="AG23" s="28">
        <f>AG17/AG$17</f>
        <v>1</v>
      </c>
      <c r="AH23" s="24"/>
      <c r="AI23" s="28">
        <f>AI17/AI$17</f>
        <v>1</v>
      </c>
      <c r="AJ23" s="24"/>
      <c r="AK23" s="28">
        <f>AK17/AK$17</f>
        <v>1</v>
      </c>
      <c r="AL23" s="24"/>
      <c r="AM23" s="28">
        <f>AM17/AM$17</f>
        <v>1</v>
      </c>
      <c r="AN23" s="24"/>
      <c r="AO23" s="28">
        <f>AO17/AO$17</f>
        <v>1</v>
      </c>
      <c r="AP23" s="24"/>
      <c r="AQ23" s="28">
        <f>AQ17/AQ$17</f>
        <v>1</v>
      </c>
      <c r="AR23" s="24"/>
      <c r="AS23" s="28">
        <f>AS17/AS$17</f>
        <v>1</v>
      </c>
      <c r="AT23" s="24"/>
      <c r="AU23" s="28">
        <f>AU17/AU$17</f>
        <v>1</v>
      </c>
      <c r="AV23" s="24"/>
      <c r="AW23" s="28">
        <f>AW17/AW$17</f>
        <v>1</v>
      </c>
      <c r="AX23" s="24"/>
      <c r="AY23" s="28">
        <f>AY17/AY$17</f>
        <v>1</v>
      </c>
      <c r="AZ23" s="24"/>
      <c r="BA23" s="28">
        <f>BA17/BA$17</f>
        <v>1</v>
      </c>
      <c r="BB23" s="24"/>
    </row>
    <row r="25" spans="1:54" x14ac:dyDescent="0.2">
      <c r="A25" s="161" t="s">
        <v>81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76"/>
      <c r="AB25" s="77"/>
    </row>
    <row r="26" spans="1:54" x14ac:dyDescent="0.2">
      <c r="A26" s="23" t="s">
        <v>82</v>
      </c>
      <c r="B26" s="23">
        <v>1996</v>
      </c>
      <c r="C26" s="23">
        <v>1997</v>
      </c>
      <c r="D26" s="33" t="s">
        <v>37</v>
      </c>
      <c r="E26" s="23">
        <v>1998</v>
      </c>
      <c r="F26" s="33" t="s">
        <v>37</v>
      </c>
      <c r="G26" s="23">
        <v>1999</v>
      </c>
      <c r="H26" s="33" t="s">
        <v>37</v>
      </c>
      <c r="I26" s="33">
        <v>2000</v>
      </c>
      <c r="J26" s="23" t="s">
        <v>37</v>
      </c>
      <c r="K26" s="33">
        <v>2001</v>
      </c>
      <c r="L26" s="23" t="s">
        <v>37</v>
      </c>
      <c r="M26" s="24">
        <v>2002</v>
      </c>
      <c r="N26" s="24" t="s">
        <v>37</v>
      </c>
      <c r="O26" s="24">
        <v>2003</v>
      </c>
      <c r="P26" s="24" t="s">
        <v>37</v>
      </c>
      <c r="Q26" s="24">
        <v>2004</v>
      </c>
      <c r="R26" s="24" t="s">
        <v>37</v>
      </c>
      <c r="S26" s="24">
        <v>2005</v>
      </c>
      <c r="T26" s="24" t="s">
        <v>37</v>
      </c>
      <c r="U26" s="24">
        <v>2006</v>
      </c>
      <c r="V26" s="24" t="s">
        <v>37</v>
      </c>
      <c r="W26" s="24">
        <v>2007</v>
      </c>
      <c r="X26" s="24" t="s">
        <v>37</v>
      </c>
      <c r="Y26" s="24">
        <v>2008</v>
      </c>
      <c r="Z26" s="24" t="s">
        <v>37</v>
      </c>
      <c r="AA26" s="24">
        <v>2009</v>
      </c>
      <c r="AB26" s="24" t="s">
        <v>37</v>
      </c>
      <c r="AC26" s="24">
        <v>2010</v>
      </c>
      <c r="AD26" s="47" t="s">
        <v>37</v>
      </c>
      <c r="AE26" s="24">
        <v>2011</v>
      </c>
      <c r="AF26" s="47" t="s">
        <v>37</v>
      </c>
      <c r="AG26" s="24">
        <v>2012</v>
      </c>
      <c r="AH26" s="47" t="s">
        <v>37</v>
      </c>
      <c r="AI26" s="24">
        <v>2013</v>
      </c>
      <c r="AJ26" s="47" t="s">
        <v>37</v>
      </c>
      <c r="AK26" s="24">
        <v>2014</v>
      </c>
      <c r="AL26" s="47" t="s">
        <v>37</v>
      </c>
      <c r="AM26" s="24">
        <v>2015</v>
      </c>
      <c r="AN26" s="47" t="s">
        <v>37</v>
      </c>
      <c r="AO26" s="24">
        <v>2016</v>
      </c>
      <c r="AP26" s="47" t="s">
        <v>37</v>
      </c>
      <c r="AQ26" s="24">
        <v>2017</v>
      </c>
      <c r="AR26" s="47" t="s">
        <v>37</v>
      </c>
      <c r="AS26" s="24">
        <v>2018</v>
      </c>
      <c r="AT26" s="47" t="s">
        <v>37</v>
      </c>
      <c r="AU26" s="24">
        <v>2019</v>
      </c>
      <c r="AV26" s="47" t="s">
        <v>37</v>
      </c>
      <c r="AW26" s="24">
        <v>2020</v>
      </c>
      <c r="AX26" s="47" t="s">
        <v>37</v>
      </c>
      <c r="AY26" s="24">
        <v>2021</v>
      </c>
      <c r="AZ26" s="47" t="s">
        <v>37</v>
      </c>
      <c r="BA26" s="24">
        <v>2022</v>
      </c>
      <c r="BB26" s="47" t="s">
        <v>37</v>
      </c>
    </row>
    <row r="27" spans="1:54" x14ac:dyDescent="0.2">
      <c r="A27" s="24" t="s">
        <v>83</v>
      </c>
      <c r="B27" s="29">
        <v>1754</v>
      </c>
      <c r="C27" s="29">
        <v>1829</v>
      </c>
      <c r="D27" s="28">
        <f>C27/B27 - 1</f>
        <v>4.2759407069555389E-2</v>
      </c>
      <c r="E27" s="29">
        <v>1728</v>
      </c>
      <c r="F27" s="28">
        <f>E27/C27 - 1</f>
        <v>-5.5221432476763255E-2</v>
      </c>
      <c r="G27" s="29">
        <v>1735</v>
      </c>
      <c r="H27" s="28">
        <f>G27/E27 - 1</f>
        <v>4.050925925925819E-3</v>
      </c>
      <c r="I27" s="38">
        <v>1820</v>
      </c>
      <c r="J27" s="28">
        <f>I27/G27 - 1</f>
        <v>4.8991354466858761E-2</v>
      </c>
      <c r="K27" s="38">
        <v>1713</v>
      </c>
      <c r="L27" s="28">
        <f>K27/I27 - 1</f>
        <v>-5.8791208791208804E-2</v>
      </c>
      <c r="M27" s="24">
        <v>1592</v>
      </c>
      <c r="N27" s="28">
        <f>M27/K27 - 1</f>
        <v>-7.0636310566258076E-2</v>
      </c>
      <c r="O27" s="24">
        <v>1579</v>
      </c>
      <c r="P27" s="28">
        <f>O27/M27 - 1</f>
        <v>-8.1658291457286092E-3</v>
      </c>
      <c r="Q27" s="24">
        <v>1379</v>
      </c>
      <c r="R27" s="28">
        <f>Q27/O27 - 1</f>
        <v>-0.1266624445851805</v>
      </c>
      <c r="S27" s="24">
        <v>1302</v>
      </c>
      <c r="T27" s="28">
        <f>S27/Q27 - 1</f>
        <v>-5.5837563451776595E-2</v>
      </c>
      <c r="U27" s="24">
        <v>1243</v>
      </c>
      <c r="V27" s="28">
        <f>U27/S27 - 1</f>
        <v>-4.5314900153609838E-2</v>
      </c>
      <c r="W27" s="24">
        <v>1246</v>
      </c>
      <c r="X27" s="28">
        <f>W27/U27 - 1</f>
        <v>2.4135156878519748E-3</v>
      </c>
      <c r="Y27" s="24">
        <v>1333</v>
      </c>
      <c r="Z27" s="28">
        <f>Y27/W27 - 1</f>
        <v>6.9823434991974409E-2</v>
      </c>
      <c r="AA27" s="24">
        <v>1468</v>
      </c>
      <c r="AB27" s="28">
        <f>AA27/Y27 - 1</f>
        <v>0.10127531882970753</v>
      </c>
      <c r="AC27" s="24">
        <v>1595</v>
      </c>
      <c r="AD27" s="28">
        <f>AC27/AA27 - 1</f>
        <v>8.65122615803815E-2</v>
      </c>
      <c r="AE27" s="24">
        <v>1425</v>
      </c>
      <c r="AF27" s="28">
        <f>AE27/AC27 - 1</f>
        <v>-0.10658307210031348</v>
      </c>
      <c r="AG27" s="24">
        <v>1458</v>
      </c>
      <c r="AH27" s="28">
        <f>AG27/AE27 - 1</f>
        <v>2.3157894736842044E-2</v>
      </c>
      <c r="AI27" s="24">
        <v>1304</v>
      </c>
      <c r="AJ27" s="28">
        <f>AI27/AG27 - 1</f>
        <v>-0.1056241426611797</v>
      </c>
      <c r="AK27" s="24">
        <v>1311</v>
      </c>
      <c r="AL27" s="28">
        <f>AK27/AI27 - 1</f>
        <v>5.368098159509227E-3</v>
      </c>
      <c r="AM27" s="24">
        <v>1312</v>
      </c>
      <c r="AN27" s="28">
        <f>AM27/AK27 - 1</f>
        <v>7.6277650648370887E-4</v>
      </c>
      <c r="AO27" s="24">
        <v>1293</v>
      </c>
      <c r="AP27" s="28">
        <f>AO27/AM27 - 1</f>
        <v>-1.4481707317073211E-2</v>
      </c>
      <c r="AQ27" s="24">
        <v>1409</v>
      </c>
      <c r="AR27" s="28">
        <f>AQ27/AO27 - 1</f>
        <v>8.9713843774168689E-2</v>
      </c>
      <c r="AS27" s="24">
        <v>1606</v>
      </c>
      <c r="AT27" s="28">
        <f>AS27/AQ27 - 1</f>
        <v>0.13981547196593325</v>
      </c>
      <c r="AU27" s="24">
        <v>1551</v>
      </c>
      <c r="AV27" s="28">
        <f>AU27/AS27 - 1</f>
        <v>-3.4246575342465779E-2</v>
      </c>
      <c r="AW27" s="24">
        <v>1504</v>
      </c>
      <c r="AX27" s="28">
        <f>AW27/AU27 - 1</f>
        <v>-3.0303030303030276E-2</v>
      </c>
      <c r="AY27" s="24">
        <v>1657</v>
      </c>
      <c r="AZ27" s="28">
        <f>AY27/AW27 - 1</f>
        <v>0.10172872340425543</v>
      </c>
      <c r="BA27" s="24">
        <v>1629</v>
      </c>
      <c r="BB27" s="28">
        <f>BA27/AY27 - 1</f>
        <v>-1.6898008449004243E-2</v>
      </c>
    </row>
    <row r="28" spans="1:54" x14ac:dyDescent="0.2">
      <c r="A28" s="24" t="s">
        <v>84</v>
      </c>
      <c r="B28" s="29">
        <v>1094</v>
      </c>
      <c r="C28" s="29">
        <v>1242</v>
      </c>
      <c r="D28" s="28">
        <f>C28/B28 - 1</f>
        <v>0.13528336380255945</v>
      </c>
      <c r="E28" s="29">
        <v>1131</v>
      </c>
      <c r="F28" s="28">
        <f>E28/C28 - 1</f>
        <v>-8.9371980676328455E-2</v>
      </c>
      <c r="G28" s="29">
        <v>1290</v>
      </c>
      <c r="H28" s="28">
        <f>G28/E28 - 1</f>
        <v>0.14058355437665782</v>
      </c>
      <c r="I28" s="38">
        <v>1436</v>
      </c>
      <c r="J28" s="28">
        <f>I28/G28 - 1</f>
        <v>0.11317829457364348</v>
      </c>
      <c r="K28" s="38">
        <v>1374</v>
      </c>
      <c r="L28" s="28">
        <f>K28/I28 - 1</f>
        <v>-4.3175487465181073E-2</v>
      </c>
      <c r="M28" s="24">
        <v>1469</v>
      </c>
      <c r="N28" s="28">
        <f>M28/K28 - 1</f>
        <v>6.9141193595342099E-2</v>
      </c>
      <c r="O28" s="24">
        <v>1593</v>
      </c>
      <c r="P28" s="28">
        <f>O28/M28 - 1</f>
        <v>8.4411164057181853E-2</v>
      </c>
      <c r="Q28" s="24">
        <v>1439</v>
      </c>
      <c r="R28" s="28">
        <f>Q28/O28 - 1</f>
        <v>-9.6672944130571259E-2</v>
      </c>
      <c r="S28" s="24">
        <v>1403</v>
      </c>
      <c r="T28" s="28">
        <f>S28/Q28 - 1</f>
        <v>-2.5017373175816537E-2</v>
      </c>
      <c r="U28" s="24">
        <v>1492</v>
      </c>
      <c r="V28" s="28">
        <f>U28/S28 - 1</f>
        <v>6.3435495367070605E-2</v>
      </c>
      <c r="W28" s="24">
        <v>1552</v>
      </c>
      <c r="X28" s="28">
        <f>W28/U28 - 1</f>
        <v>4.0214477211796273E-2</v>
      </c>
      <c r="Y28" s="24">
        <v>1570</v>
      </c>
      <c r="Z28" s="28">
        <f>Y28/W28 - 1</f>
        <v>1.1597938144329856E-2</v>
      </c>
      <c r="AA28" s="24">
        <v>1708</v>
      </c>
      <c r="AB28" s="28">
        <f>AA28/Y28 - 1</f>
        <v>8.7898089171974503E-2</v>
      </c>
      <c r="AC28" s="24">
        <v>1810</v>
      </c>
      <c r="AD28" s="28">
        <f>AC28/AA28 - 1</f>
        <v>5.9718969555035084E-2</v>
      </c>
      <c r="AE28" s="24">
        <v>1862</v>
      </c>
      <c r="AF28" s="28">
        <f>AE28/AC28 - 1</f>
        <v>2.8729281767955861E-2</v>
      </c>
      <c r="AG28" s="24">
        <v>1936</v>
      </c>
      <c r="AH28" s="28">
        <f>AG28/AE28 - 1</f>
        <v>3.9742212674543476E-2</v>
      </c>
      <c r="AI28" s="24">
        <v>1880</v>
      </c>
      <c r="AJ28" s="28">
        <f>AI28/AG28 - 1</f>
        <v>-2.8925619834710758E-2</v>
      </c>
      <c r="AK28" s="24">
        <v>1807</v>
      </c>
      <c r="AL28" s="28">
        <f>AK28/AI28 - 1</f>
        <v>-3.8829787234042512E-2</v>
      </c>
      <c r="AM28" s="24">
        <v>1671</v>
      </c>
      <c r="AN28" s="28">
        <f>AM28/AK28 - 1</f>
        <v>-7.5262866629773106E-2</v>
      </c>
      <c r="AO28" s="24">
        <v>1714</v>
      </c>
      <c r="AP28" s="28">
        <f>AO28/AM28 - 1</f>
        <v>2.5733093955715214E-2</v>
      </c>
      <c r="AQ28" s="24">
        <v>1695</v>
      </c>
      <c r="AR28" s="28">
        <f>AQ28/AO28 - 1</f>
        <v>-1.1085180863477206E-2</v>
      </c>
      <c r="AS28" s="24">
        <v>1718</v>
      </c>
      <c r="AT28" s="28">
        <f>AS28/AQ28 - 1</f>
        <v>1.3569321533923207E-2</v>
      </c>
      <c r="AU28" s="24">
        <v>1832</v>
      </c>
      <c r="AV28" s="28">
        <f>AU28/AS28 - 1</f>
        <v>6.6356228172293363E-2</v>
      </c>
      <c r="AW28" s="24">
        <v>1714</v>
      </c>
      <c r="AX28" s="28">
        <f>AW28/AU28 - 1</f>
        <v>-6.4410480349344934E-2</v>
      </c>
      <c r="AY28" s="24">
        <v>1663</v>
      </c>
      <c r="AZ28" s="28">
        <f>AY28/AW28 - 1</f>
        <v>-2.9754959159859928E-2</v>
      </c>
      <c r="BA28" s="24">
        <v>1700</v>
      </c>
      <c r="BB28" s="28">
        <f>BA28/AY28 - 1</f>
        <v>2.2248947684906817E-2</v>
      </c>
    </row>
    <row r="29" spans="1:54" x14ac:dyDescent="0.2">
      <c r="A29" s="24" t="s">
        <v>85</v>
      </c>
      <c r="B29" s="29">
        <v>0</v>
      </c>
      <c r="C29" s="29">
        <v>6</v>
      </c>
      <c r="D29" s="28"/>
      <c r="E29" s="29">
        <v>14</v>
      </c>
      <c r="F29" s="28">
        <f>E29/C29 - 1</f>
        <v>1.3333333333333335</v>
      </c>
      <c r="G29" s="29">
        <v>38</v>
      </c>
      <c r="H29" s="28">
        <f>G29/E29 - 1</f>
        <v>1.7142857142857144</v>
      </c>
      <c r="I29" s="38">
        <v>31</v>
      </c>
      <c r="J29" s="28">
        <f>I29/G29 - 1</f>
        <v>-0.18421052631578949</v>
      </c>
      <c r="K29" s="38">
        <v>59</v>
      </c>
      <c r="L29" s="28">
        <f>K29/I29 - 1</f>
        <v>0.90322580645161299</v>
      </c>
      <c r="M29" s="24">
        <v>16</v>
      </c>
      <c r="N29" s="28">
        <f>M29/K29 - 1</f>
        <v>-0.72881355932203395</v>
      </c>
      <c r="O29" s="24">
        <v>7</v>
      </c>
      <c r="P29" s="28">
        <f>O29/M29 - 1</f>
        <v>-0.5625</v>
      </c>
      <c r="Q29" s="24">
        <v>9</v>
      </c>
      <c r="R29" s="28">
        <f>Q29/O29 - 1</f>
        <v>0.28571428571428581</v>
      </c>
      <c r="S29" s="24">
        <v>71</v>
      </c>
      <c r="T29" s="28">
        <f>S29/Q29 - 1</f>
        <v>6.8888888888888893</v>
      </c>
      <c r="U29" s="24">
        <v>113</v>
      </c>
      <c r="V29" s="28">
        <f>U29/S29 - 1</f>
        <v>0.59154929577464799</v>
      </c>
      <c r="W29" s="24">
        <v>141</v>
      </c>
      <c r="X29" s="28">
        <f>W29/U29 - 1</f>
        <v>0.24778761061946897</v>
      </c>
      <c r="Y29" s="24">
        <v>99</v>
      </c>
      <c r="Z29" s="28">
        <f>Y29/W29 - 1</f>
        <v>-0.2978723404255319</v>
      </c>
      <c r="AA29" s="24">
        <v>34</v>
      </c>
      <c r="AB29" s="28">
        <f>AA29/Y29 - 1</f>
        <v>-0.65656565656565657</v>
      </c>
      <c r="AC29" s="24">
        <v>58</v>
      </c>
      <c r="AD29" s="28">
        <f>AC29/AA29 - 1</f>
        <v>0.70588235294117641</v>
      </c>
      <c r="AE29" s="24">
        <v>76</v>
      </c>
      <c r="AF29" s="28">
        <f>AE29/AC29 - 1</f>
        <v>0.31034482758620685</v>
      </c>
      <c r="AG29" s="24">
        <v>72</v>
      </c>
      <c r="AH29" s="28">
        <f>AG29/AE29 - 1</f>
        <v>-5.2631578947368474E-2</v>
      </c>
      <c r="AI29" s="24">
        <v>45</v>
      </c>
      <c r="AJ29" s="28">
        <f>AI29/AG29 - 1</f>
        <v>-0.375</v>
      </c>
      <c r="AK29" s="24">
        <v>64</v>
      </c>
      <c r="AL29" s="28">
        <f>AK29/AI29 - 1</f>
        <v>0.42222222222222228</v>
      </c>
      <c r="AM29" s="24">
        <v>42</v>
      </c>
      <c r="AN29" s="28">
        <f>AM29/AK29 - 1</f>
        <v>-0.34375</v>
      </c>
      <c r="AO29" s="24">
        <v>41</v>
      </c>
      <c r="AP29" s="28">
        <f>AO29/AM29 - 1</f>
        <v>-2.3809523809523836E-2</v>
      </c>
      <c r="AQ29" s="24">
        <v>58</v>
      </c>
      <c r="AR29" s="28">
        <f>AQ29/AO29 - 1</f>
        <v>0.41463414634146334</v>
      </c>
      <c r="AS29" s="24">
        <v>39</v>
      </c>
      <c r="AT29" s="28">
        <f>AS29/AQ29 - 1</f>
        <v>-0.32758620689655171</v>
      </c>
      <c r="AU29" s="24">
        <v>40</v>
      </c>
      <c r="AV29" s="28">
        <f>AU29/AS29 - 1</f>
        <v>2.564102564102555E-2</v>
      </c>
      <c r="AW29" s="24">
        <v>35</v>
      </c>
      <c r="AX29" s="28">
        <f>AW29/AU29 - 1</f>
        <v>-0.125</v>
      </c>
      <c r="AY29" s="24">
        <v>28</v>
      </c>
      <c r="AZ29" s="28">
        <f>AY29/AW29 - 1</f>
        <v>-0.19999999999999996</v>
      </c>
      <c r="BA29" s="24">
        <v>23</v>
      </c>
      <c r="BB29" s="28">
        <f>BA29/AY29 - 1</f>
        <v>-0.1785714285714286</v>
      </c>
    </row>
    <row r="30" spans="1:54" x14ac:dyDescent="0.2">
      <c r="A30" s="44" t="s">
        <v>52</v>
      </c>
      <c r="B30" s="30">
        <f>SUM(B27:B29)</f>
        <v>2848</v>
      </c>
      <c r="C30" s="30">
        <f>SUM(C27:C29)</f>
        <v>3077</v>
      </c>
      <c r="D30" s="28">
        <f>C30/B30 - 1</f>
        <v>8.0407303370786609E-2</v>
      </c>
      <c r="E30" s="30">
        <f>SUM(E27:E29)</f>
        <v>2873</v>
      </c>
      <c r="F30" s="28">
        <f>E30/C30 - 1</f>
        <v>-6.6298342541436517E-2</v>
      </c>
      <c r="G30" s="30">
        <f>SUM(G27:G29)</f>
        <v>3063</v>
      </c>
      <c r="H30" s="28">
        <f>G30/E30 - 1</f>
        <v>6.613296206056396E-2</v>
      </c>
      <c r="I30" s="38">
        <f>SUM(I27:I29)</f>
        <v>3287</v>
      </c>
      <c r="J30" s="28">
        <f>I30/G30 - 1</f>
        <v>7.3130917401240669E-2</v>
      </c>
      <c r="K30" s="38">
        <f>SUM(K27:K29)</f>
        <v>3146</v>
      </c>
      <c r="L30" s="28">
        <f>K30/I30 - 1</f>
        <v>-4.2896257986005493E-2</v>
      </c>
      <c r="M30" s="24">
        <f>SUM(M27:M29)</f>
        <v>3077</v>
      </c>
      <c r="N30" s="28">
        <f>M30/K30 - 1</f>
        <v>-2.193261284170378E-2</v>
      </c>
      <c r="O30" s="24">
        <f>SUM(O27:O29)</f>
        <v>3179</v>
      </c>
      <c r="P30" s="28">
        <f>O30/M30 - 1</f>
        <v>3.3149171270718147E-2</v>
      </c>
      <c r="Q30" s="24">
        <f>SUM(Q27:Q29)</f>
        <v>2827</v>
      </c>
      <c r="R30" s="28">
        <f>Q30/O30 - 1</f>
        <v>-0.11072664359861595</v>
      </c>
      <c r="S30" s="24">
        <f>SUM(S27:S29)</f>
        <v>2776</v>
      </c>
      <c r="T30" s="28">
        <f>S30/Q30 - 1</f>
        <v>-1.8040325433321569E-2</v>
      </c>
      <c r="U30" s="24">
        <f>SUM(U27:U29)</f>
        <v>2848</v>
      </c>
      <c r="V30" s="28">
        <f>U30/S30 - 1</f>
        <v>2.5936599423631135E-2</v>
      </c>
      <c r="W30" s="24">
        <f>SUM(W27:W29)</f>
        <v>2939</v>
      </c>
      <c r="X30" s="28">
        <f>W30/U30 - 1</f>
        <v>3.1952247191011196E-2</v>
      </c>
      <c r="Y30" s="24">
        <f>SUM(Y27:Y29)</f>
        <v>3002</v>
      </c>
      <c r="Z30" s="28">
        <f>Y30/W30 - 1</f>
        <v>2.1435862538278228E-2</v>
      </c>
      <c r="AA30" s="24">
        <f>SUM(AA27:AA29)</f>
        <v>3210</v>
      </c>
      <c r="AB30" s="28">
        <f>AA30/Y30 - 1</f>
        <v>6.9287141905396421E-2</v>
      </c>
      <c r="AC30" s="24">
        <f>SUM(AC27:AC29)</f>
        <v>3463</v>
      </c>
      <c r="AD30" s="28">
        <f>AC30/AA30 - 1</f>
        <v>7.8816199376946949E-2</v>
      </c>
      <c r="AE30" s="24">
        <f>SUM(AE27:AE29)</f>
        <v>3363</v>
      </c>
      <c r="AF30" s="28">
        <f>AE30/AC30 - 1</f>
        <v>-2.887669650591973E-2</v>
      </c>
      <c r="AG30" s="24">
        <f>SUM(AG27:AG29)</f>
        <v>3466</v>
      </c>
      <c r="AH30" s="28">
        <f>AG30/AE30 - 1</f>
        <v>3.0627415997621199E-2</v>
      </c>
      <c r="AI30" s="24">
        <f>SUM(AI27:AI29)</f>
        <v>3229</v>
      </c>
      <c r="AJ30" s="28">
        <f>AI30/AG30 - 1</f>
        <v>-6.8378534333525698E-2</v>
      </c>
      <c r="AK30" s="24">
        <f>SUM(AK27:AK29)</f>
        <v>3182</v>
      </c>
      <c r="AL30" s="28">
        <f>AK30/AI30 - 1</f>
        <v>-1.4555589965933757E-2</v>
      </c>
      <c r="AM30" s="24">
        <f>SUM(AM27:AM29)</f>
        <v>3025</v>
      </c>
      <c r="AN30" s="28">
        <f>AM30/AK30 - 1</f>
        <v>-4.9340037712130691E-2</v>
      </c>
      <c r="AO30" s="24">
        <f>SUM(AO27:AO29)</f>
        <v>3048</v>
      </c>
      <c r="AP30" s="28">
        <f>AO30/AM30 - 1</f>
        <v>7.603305785123915E-3</v>
      </c>
      <c r="AQ30" s="24">
        <f>SUM(AQ27:AQ29)</f>
        <v>3162</v>
      </c>
      <c r="AR30" s="28">
        <f>AQ30/AO30 - 1</f>
        <v>3.740157480314954E-2</v>
      </c>
      <c r="AS30" s="24">
        <f>SUM(AS27:AS29)</f>
        <v>3363</v>
      </c>
      <c r="AT30" s="28">
        <f>AS30/AQ30 - 1</f>
        <v>6.3567362428842422E-2</v>
      </c>
      <c r="AU30" s="24">
        <f>SUM(AU27:AU29)</f>
        <v>3423</v>
      </c>
      <c r="AV30" s="28">
        <f>AU30/AS30 - 1</f>
        <v>1.7841213202497874E-2</v>
      </c>
      <c r="AW30" s="24">
        <f>SUM(AW27:AW29)</f>
        <v>3253</v>
      </c>
      <c r="AX30" s="28">
        <f>AW30/AU30 - 1</f>
        <v>-4.9664037394098748E-2</v>
      </c>
      <c r="AY30" s="24">
        <f>SUM(AY27:AY29)</f>
        <v>3348</v>
      </c>
      <c r="AZ30" s="28">
        <f>AY30/AW30 - 1</f>
        <v>2.9203811865969875E-2</v>
      </c>
      <c r="BA30" s="24">
        <f>SUM(BA27:BA29)</f>
        <v>3352</v>
      </c>
      <c r="BB30" s="28">
        <f>BA30/AY30 - 1</f>
        <v>1.1947431302270495E-3</v>
      </c>
    </row>
    <row r="32" spans="1:54" x14ac:dyDescent="0.2">
      <c r="A32" s="161" t="s">
        <v>86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76"/>
      <c r="AB32" s="77"/>
    </row>
    <row r="33" spans="1:54" x14ac:dyDescent="0.2">
      <c r="A33" s="23" t="s">
        <v>82</v>
      </c>
      <c r="B33" s="23">
        <v>1996</v>
      </c>
      <c r="C33" s="23">
        <v>1997</v>
      </c>
      <c r="D33" s="33"/>
      <c r="E33" s="23">
        <v>1998</v>
      </c>
      <c r="F33" s="24"/>
      <c r="G33" s="23">
        <v>1999</v>
      </c>
      <c r="H33" s="24"/>
      <c r="I33" s="24">
        <v>2000</v>
      </c>
      <c r="J33" s="23"/>
      <c r="K33" s="24">
        <v>2001</v>
      </c>
      <c r="L33" s="23"/>
      <c r="M33" s="24">
        <v>2002</v>
      </c>
      <c r="N33" s="24"/>
      <c r="O33" s="24">
        <v>2003</v>
      </c>
      <c r="P33" s="24"/>
      <c r="Q33" s="24">
        <v>2004</v>
      </c>
      <c r="R33" s="24"/>
      <c r="S33" s="24">
        <v>2005</v>
      </c>
      <c r="T33" s="24"/>
      <c r="U33" s="24">
        <v>2006</v>
      </c>
      <c r="V33" s="24"/>
      <c r="W33" s="24">
        <v>2007</v>
      </c>
      <c r="X33" s="24"/>
      <c r="Y33" s="24">
        <v>2008</v>
      </c>
      <c r="Z33" s="24"/>
      <c r="AA33" s="24">
        <v>2009</v>
      </c>
      <c r="AB33" s="24"/>
      <c r="AC33" s="24">
        <v>2010</v>
      </c>
      <c r="AD33" s="24"/>
      <c r="AE33" s="24">
        <v>2011</v>
      </c>
      <c r="AF33" s="24"/>
      <c r="AG33" s="24">
        <v>2012</v>
      </c>
      <c r="AH33" s="24"/>
      <c r="AI33" s="24">
        <v>2013</v>
      </c>
      <c r="AJ33" s="24"/>
      <c r="AK33" s="24">
        <v>2014</v>
      </c>
      <c r="AL33" s="24"/>
      <c r="AM33" s="24">
        <v>2015</v>
      </c>
      <c r="AN33" s="24"/>
      <c r="AO33" s="24">
        <v>2016</v>
      </c>
      <c r="AP33" s="24"/>
      <c r="AQ33" s="24">
        <v>2017</v>
      </c>
      <c r="AR33" s="24"/>
      <c r="AS33" s="24">
        <v>2018</v>
      </c>
      <c r="AT33" s="24"/>
      <c r="AU33" s="24">
        <v>2019</v>
      </c>
      <c r="AV33" s="24"/>
      <c r="AW33" s="24">
        <v>2020</v>
      </c>
      <c r="AX33" s="24"/>
      <c r="AY33" s="24">
        <v>2021</v>
      </c>
      <c r="AZ33" s="24"/>
      <c r="BA33" s="24">
        <v>2022</v>
      </c>
      <c r="BB33" s="24"/>
    </row>
    <row r="34" spans="1:54" x14ac:dyDescent="0.2">
      <c r="A34" s="24" t="s">
        <v>83</v>
      </c>
      <c r="B34" s="28">
        <f t="shared" ref="B34:C37" si="2">(B27/B$30)</f>
        <v>0.6158707865168539</v>
      </c>
      <c r="C34" s="28">
        <f t="shared" si="2"/>
        <v>0.59441013974650636</v>
      </c>
      <c r="D34" s="24"/>
      <c r="E34" s="28">
        <f>(E27/E$30)</f>
        <v>0.60146188652975985</v>
      </c>
      <c r="F34" s="24"/>
      <c r="G34" s="28">
        <f>(G27/G$30)</f>
        <v>0.56643813254978781</v>
      </c>
      <c r="H34" s="24"/>
      <c r="I34" s="28">
        <f>(I27/I$30)</f>
        <v>0.5536963796775175</v>
      </c>
      <c r="J34" s="24"/>
      <c r="K34" s="28">
        <f>(K27/K$30)</f>
        <v>0.54450095359186268</v>
      </c>
      <c r="L34" s="24"/>
      <c r="M34" s="28">
        <f>(M27/M$30)</f>
        <v>0.51738706532336687</v>
      </c>
      <c r="N34" s="24"/>
      <c r="O34" s="28">
        <f>(O27/O$30)</f>
        <v>0.49669707455174583</v>
      </c>
      <c r="P34" s="24"/>
      <c r="Q34" s="28">
        <f>(Q27/Q$30)</f>
        <v>0.48779625044216485</v>
      </c>
      <c r="R34" s="24"/>
      <c r="S34" s="28">
        <f>(S27/S$30)</f>
        <v>0.46902017291066284</v>
      </c>
      <c r="T34" s="24"/>
      <c r="U34" s="28">
        <f>(U27/U$30)</f>
        <v>0.43644662921348315</v>
      </c>
      <c r="V34" s="24"/>
      <c r="W34" s="28">
        <f>(W27/W$30)</f>
        <v>0.42395372575706025</v>
      </c>
      <c r="X34" s="24"/>
      <c r="Y34" s="28">
        <f>(Y27/Y$30)</f>
        <v>0.44403730846102596</v>
      </c>
      <c r="Z34" s="24"/>
      <c r="AA34" s="28">
        <f>(AA27/AA$30)</f>
        <v>0.45732087227414331</v>
      </c>
      <c r="AB34" s="24"/>
      <c r="AC34" s="28">
        <f>(AC27/AC$30)</f>
        <v>0.46058330926941959</v>
      </c>
      <c r="AD34" s="24"/>
      <c r="AE34" s="28">
        <f>(AE27/AE$30)</f>
        <v>0.42372881355932202</v>
      </c>
      <c r="AF34" s="24"/>
      <c r="AG34" s="28">
        <f>(AG27/AG$30)</f>
        <v>0.42065781881130987</v>
      </c>
      <c r="AH34" s="24"/>
      <c r="AI34" s="28">
        <f>(AI27/AI$30)</f>
        <v>0.40384019820377826</v>
      </c>
      <c r="AJ34" s="24"/>
      <c r="AK34" s="28">
        <f>(AK27/AK$30)</f>
        <v>0.41200502828409807</v>
      </c>
      <c r="AL34" s="24"/>
      <c r="AM34" s="28">
        <f>(AM27/AM$30)</f>
        <v>0.4337190082644628</v>
      </c>
      <c r="AN34" s="24"/>
      <c r="AO34" s="28">
        <f>(AO27/AO$30)</f>
        <v>0.42421259842519687</v>
      </c>
      <c r="AP34" s="24"/>
      <c r="AQ34" s="28">
        <f>(AQ27/AQ$30)</f>
        <v>0.44560404807084125</v>
      </c>
      <c r="AR34" s="24"/>
      <c r="AS34" s="28">
        <f>(AS27/AS$30)</f>
        <v>0.47754980672019032</v>
      </c>
      <c r="AT34" s="24"/>
      <c r="AU34" s="28">
        <f>(AU27/AU$30)</f>
        <v>0.45311130587204207</v>
      </c>
      <c r="AV34" s="24"/>
      <c r="AW34" s="28">
        <f>(AW27/AW$30)</f>
        <v>0.46234245312019673</v>
      </c>
      <c r="AX34" s="24"/>
      <c r="AY34" s="28">
        <f>(AY27/AY$30)</f>
        <v>0.49492234169653526</v>
      </c>
      <c r="AZ34" s="24"/>
      <c r="BA34" s="28">
        <f>(BA27/BA$30)</f>
        <v>0.48597852028639615</v>
      </c>
      <c r="BB34" s="24"/>
    </row>
    <row r="35" spans="1:54" x14ac:dyDescent="0.2">
      <c r="A35" s="24" t="s">
        <v>84</v>
      </c>
      <c r="B35" s="28">
        <f t="shared" si="2"/>
        <v>0.38412921348314605</v>
      </c>
      <c r="C35" s="28">
        <f t="shared" si="2"/>
        <v>0.40363990900227492</v>
      </c>
      <c r="D35" s="24"/>
      <c r="E35" s="28">
        <f>(E28/E$30)</f>
        <v>0.39366515837104071</v>
      </c>
      <c r="F35" s="24"/>
      <c r="G35" s="28">
        <f>(G28/G$30)</f>
        <v>0.42115572967678744</v>
      </c>
      <c r="H35" s="24"/>
      <c r="I35" s="28">
        <f>(I28/I$30)</f>
        <v>0.43687252814116218</v>
      </c>
      <c r="J35" s="24"/>
      <c r="K35" s="28">
        <f>(K28/K$30)</f>
        <v>0.43674507310870947</v>
      </c>
      <c r="L35" s="24"/>
      <c r="M35" s="28">
        <f>(M28/M$30)</f>
        <v>0.47741306467338318</v>
      </c>
      <c r="N35" s="24"/>
      <c r="O35" s="28">
        <f>(O28/O$30)</f>
        <v>0.50110097514941809</v>
      </c>
      <c r="P35" s="24"/>
      <c r="Q35" s="28">
        <f>(Q28/Q$30)</f>
        <v>0.50902016271666073</v>
      </c>
      <c r="R35" s="24"/>
      <c r="S35" s="28">
        <f>(S28/S$30)</f>
        <v>0.5054034582132565</v>
      </c>
      <c r="T35" s="24"/>
      <c r="U35" s="28">
        <f>(U28/U$30)</f>
        <v>0.523876404494382</v>
      </c>
      <c r="V35" s="24"/>
      <c r="W35" s="28">
        <f>(W28/W$30)</f>
        <v>0.52807077237155498</v>
      </c>
      <c r="X35" s="24"/>
      <c r="Y35" s="28">
        <f>(Y28/Y$30)</f>
        <v>0.52298467688207861</v>
      </c>
      <c r="Z35" s="24"/>
      <c r="AA35" s="28">
        <f>(AA28/AA$30)</f>
        <v>0.53208722741433023</v>
      </c>
      <c r="AB35" s="24"/>
      <c r="AC35" s="28">
        <f>(AC28/AC$30)</f>
        <v>0.52266820675714698</v>
      </c>
      <c r="AD35" s="24"/>
      <c r="AE35" s="28">
        <f>(AE28/AE$30)</f>
        <v>0.5536723163841808</v>
      </c>
      <c r="AF35" s="24"/>
      <c r="AG35" s="28">
        <f>(AG28/AG$30)</f>
        <v>0.55856895556837849</v>
      </c>
      <c r="AH35" s="24"/>
      <c r="AI35" s="28">
        <f>(AI28/AI$30)</f>
        <v>0.58222359863734907</v>
      </c>
      <c r="AJ35" s="24"/>
      <c r="AK35" s="28">
        <f>(AK28/AK$30)</f>
        <v>0.56788183532369574</v>
      </c>
      <c r="AL35" s="24"/>
      <c r="AM35" s="28">
        <f>(AM28/AM$30)</f>
        <v>0.55239669421487603</v>
      </c>
      <c r="AN35" s="24"/>
      <c r="AO35" s="28">
        <f>(AO28/AO$30)</f>
        <v>0.56233595800524938</v>
      </c>
      <c r="AP35" s="24"/>
      <c r="AQ35" s="28">
        <f>(AQ28/AQ$30)</f>
        <v>0.53605313092979123</v>
      </c>
      <c r="AR35" s="24"/>
      <c r="AS35" s="28">
        <f>(AS28/AS$30)</f>
        <v>0.51085340469818619</v>
      </c>
      <c r="AT35" s="24"/>
      <c r="AU35" s="28">
        <f>(AU28/AU$30)</f>
        <v>0.53520303827052296</v>
      </c>
      <c r="AV35" s="24"/>
      <c r="AW35" s="28">
        <f>(AW28/AW$30)</f>
        <v>0.52689824777128802</v>
      </c>
      <c r="AX35" s="24"/>
      <c r="AY35" s="28">
        <f>(AY28/AY$30)</f>
        <v>0.49671445639187572</v>
      </c>
      <c r="AZ35" s="24"/>
      <c r="BA35" s="28">
        <f>(BA28/BA$30)</f>
        <v>0.50715990453460624</v>
      </c>
      <c r="BB35" s="24"/>
    </row>
    <row r="36" spans="1:54" x14ac:dyDescent="0.2">
      <c r="A36" s="24" t="s">
        <v>85</v>
      </c>
      <c r="B36" s="28">
        <f t="shared" si="2"/>
        <v>0</v>
      </c>
      <c r="C36" s="28">
        <f t="shared" si="2"/>
        <v>1.9499512512187196E-3</v>
      </c>
      <c r="D36" s="24"/>
      <c r="E36" s="28">
        <f>(E29/E$30)</f>
        <v>4.8729550991994429E-3</v>
      </c>
      <c r="F36" s="24"/>
      <c r="G36" s="28">
        <f>(G29/G$30)</f>
        <v>1.2406137773424747E-2</v>
      </c>
      <c r="H36" s="24"/>
      <c r="I36" s="28">
        <f>(I29/I$30)</f>
        <v>9.4310921813203531E-3</v>
      </c>
      <c r="J36" s="24"/>
      <c r="K36" s="28">
        <f>(K29/K$30)</f>
        <v>1.8753973299427844E-2</v>
      </c>
      <c r="L36" s="24"/>
      <c r="M36" s="28">
        <f>(M29/M$30)</f>
        <v>5.1998700032499191E-3</v>
      </c>
      <c r="N36" s="24"/>
      <c r="O36" s="28">
        <f>(O29/O$30)</f>
        <v>2.2019502988361119E-3</v>
      </c>
      <c r="P36" s="24"/>
      <c r="Q36" s="28">
        <f>(Q29/Q$30)</f>
        <v>3.1835868411743897E-3</v>
      </c>
      <c r="R36" s="24"/>
      <c r="S36" s="28">
        <f>(S29/S$30)</f>
        <v>2.5576368876080693E-2</v>
      </c>
      <c r="T36" s="24"/>
      <c r="U36" s="28">
        <f>(U29/U$30)</f>
        <v>3.9676966292134831E-2</v>
      </c>
      <c r="V36" s="24"/>
      <c r="W36" s="28">
        <f>(W29/W$30)</f>
        <v>4.7975501871384822E-2</v>
      </c>
      <c r="X36" s="24"/>
      <c r="Y36" s="28">
        <f>(Y29/Y$30)</f>
        <v>3.2978014656895406E-2</v>
      </c>
      <c r="Z36" s="24"/>
      <c r="AA36" s="28">
        <f>(AA29/AA$30)</f>
        <v>1.059190031152648E-2</v>
      </c>
      <c r="AB36" s="24"/>
      <c r="AC36" s="28">
        <f>(AC29/AC$30)</f>
        <v>1.674848397343344E-2</v>
      </c>
      <c r="AD36" s="24"/>
      <c r="AE36" s="28">
        <f>(AE29/AE$30)</f>
        <v>2.2598870056497175E-2</v>
      </c>
      <c r="AF36" s="24"/>
      <c r="AG36" s="28">
        <f>(AG29/AG$30)</f>
        <v>2.07732256203116E-2</v>
      </c>
      <c r="AH36" s="24"/>
      <c r="AI36" s="28">
        <f>(AI29/AI$30)</f>
        <v>1.3936203158872717E-2</v>
      </c>
      <c r="AJ36" s="24"/>
      <c r="AK36" s="28">
        <f>(AK29/AK$30)</f>
        <v>2.011313639220616E-2</v>
      </c>
      <c r="AL36" s="24"/>
      <c r="AM36" s="28">
        <f>(AM29/AM$30)</f>
        <v>1.3884297520661157E-2</v>
      </c>
      <c r="AN36" s="24"/>
      <c r="AO36" s="28">
        <f>(AO29/AO$30)</f>
        <v>1.3451443569553806E-2</v>
      </c>
      <c r="AP36" s="24"/>
      <c r="AQ36" s="28">
        <f>(AQ29/AQ$30)</f>
        <v>1.8342820999367487E-2</v>
      </c>
      <c r="AR36" s="24"/>
      <c r="AS36" s="28">
        <f>(AS29/AS$30)</f>
        <v>1.159678858162355E-2</v>
      </c>
      <c r="AT36" s="24"/>
      <c r="AU36" s="28">
        <f>(AU29/AU$30)</f>
        <v>1.1685655857434999E-2</v>
      </c>
      <c r="AV36" s="24"/>
      <c r="AW36" s="28">
        <f>(AW29/AW$30)</f>
        <v>1.0759299108515216E-2</v>
      </c>
      <c r="AX36" s="24"/>
      <c r="AY36" s="28">
        <f>(AY29/AY$30)</f>
        <v>8.3632019115890081E-3</v>
      </c>
      <c r="AZ36" s="24"/>
      <c r="BA36" s="28">
        <f>(BA29/BA$30)</f>
        <v>6.8615751789976136E-3</v>
      </c>
      <c r="BB36" s="24"/>
    </row>
    <row r="37" spans="1:54" x14ac:dyDescent="0.2">
      <c r="A37" s="44" t="s">
        <v>52</v>
      </c>
      <c r="B37" s="28">
        <f t="shared" si="2"/>
        <v>1</v>
      </c>
      <c r="C37" s="28">
        <f t="shared" si="2"/>
        <v>1</v>
      </c>
      <c r="D37" s="24"/>
      <c r="E37" s="28">
        <f>(E30/E$30)</f>
        <v>1</v>
      </c>
      <c r="F37" s="24"/>
      <c r="G37" s="28">
        <f>(G30/G$30)</f>
        <v>1</v>
      </c>
      <c r="H37" s="24"/>
      <c r="I37" s="28">
        <f>(I30/I$30)</f>
        <v>1</v>
      </c>
      <c r="J37" s="24"/>
      <c r="K37" s="28">
        <f>(K30/K$30)</f>
        <v>1</v>
      </c>
      <c r="L37" s="24"/>
      <c r="M37" s="28">
        <f>(M30/M$30)</f>
        <v>1</v>
      </c>
      <c r="N37" s="24"/>
      <c r="O37" s="28">
        <f>(O30/O$30)</f>
        <v>1</v>
      </c>
      <c r="P37" s="24"/>
      <c r="Q37" s="28">
        <f>(Q30/Q$30)</f>
        <v>1</v>
      </c>
      <c r="R37" s="24"/>
      <c r="S37" s="28">
        <f>(S30/S$30)</f>
        <v>1</v>
      </c>
      <c r="T37" s="24"/>
      <c r="U37" s="28">
        <f>(U30/U$30)</f>
        <v>1</v>
      </c>
      <c r="V37" s="24"/>
      <c r="W37" s="28">
        <f>(W30/W$30)</f>
        <v>1</v>
      </c>
      <c r="X37" s="24"/>
      <c r="Y37" s="28">
        <f>(Y30/Y$30)</f>
        <v>1</v>
      </c>
      <c r="Z37" s="24"/>
      <c r="AA37" s="28">
        <f>(AA30/AA$30)</f>
        <v>1</v>
      </c>
      <c r="AB37" s="24"/>
      <c r="AC37" s="28">
        <f>(AC30/AC$30)</f>
        <v>1</v>
      </c>
      <c r="AD37" s="24"/>
      <c r="AE37" s="28">
        <f>(AE30/AE$30)</f>
        <v>1</v>
      </c>
      <c r="AF37" s="24"/>
      <c r="AG37" s="28">
        <f>(AG30/AG$30)</f>
        <v>1</v>
      </c>
      <c r="AH37" s="24"/>
      <c r="AI37" s="28">
        <f>(AI30/AI$30)</f>
        <v>1</v>
      </c>
      <c r="AJ37" s="24"/>
      <c r="AK37" s="28">
        <f>(AK30/AK$30)</f>
        <v>1</v>
      </c>
      <c r="AL37" s="24"/>
      <c r="AM37" s="28">
        <f>(AM30/AM$30)</f>
        <v>1</v>
      </c>
      <c r="AN37" s="24"/>
      <c r="AO37" s="28">
        <f>(AO30/AO$30)</f>
        <v>1</v>
      </c>
      <c r="AP37" s="24"/>
      <c r="AQ37" s="28">
        <f>(AQ30/AQ$30)</f>
        <v>1</v>
      </c>
      <c r="AR37" s="24"/>
      <c r="AS37" s="28">
        <f>(AS30/AS$30)</f>
        <v>1</v>
      </c>
      <c r="AT37" s="24"/>
      <c r="AU37" s="28">
        <f>(AU30/AU$30)</f>
        <v>1</v>
      </c>
      <c r="AV37" s="24"/>
      <c r="AW37" s="28">
        <f>(AW30/AW$30)</f>
        <v>1</v>
      </c>
      <c r="AX37" s="24"/>
      <c r="AY37" s="28">
        <f>(AY30/AY$30)</f>
        <v>1</v>
      </c>
      <c r="AZ37" s="24"/>
      <c r="BA37" s="28">
        <f>(BA30/BA$30)</f>
        <v>1</v>
      </c>
      <c r="BB37" s="24"/>
    </row>
    <row r="39" spans="1:54" x14ac:dyDescent="0.2">
      <c r="A39" s="161" t="s">
        <v>87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76"/>
      <c r="AB39" s="77"/>
    </row>
    <row r="40" spans="1:54" x14ac:dyDescent="0.2">
      <c r="A40" s="33" t="s">
        <v>88</v>
      </c>
      <c r="B40" s="23">
        <v>1996</v>
      </c>
      <c r="C40" s="23">
        <v>1997</v>
      </c>
      <c r="D40" s="33" t="s">
        <v>37</v>
      </c>
      <c r="E40" s="23">
        <v>1998</v>
      </c>
      <c r="F40" s="33" t="s">
        <v>37</v>
      </c>
      <c r="G40" s="23">
        <v>1999</v>
      </c>
      <c r="H40" s="33" t="s">
        <v>37</v>
      </c>
      <c r="I40" s="33">
        <v>2000</v>
      </c>
      <c r="J40" s="23" t="s">
        <v>37</v>
      </c>
      <c r="K40" s="33">
        <v>2001</v>
      </c>
      <c r="L40" s="23" t="s">
        <v>37</v>
      </c>
      <c r="M40" s="24">
        <v>2002</v>
      </c>
      <c r="N40" s="24" t="s">
        <v>37</v>
      </c>
      <c r="O40" s="24">
        <v>2003</v>
      </c>
      <c r="P40" s="24" t="s">
        <v>37</v>
      </c>
      <c r="Q40" s="24">
        <v>2004</v>
      </c>
      <c r="R40" s="24" t="s">
        <v>37</v>
      </c>
      <c r="S40" s="24">
        <v>2005</v>
      </c>
      <c r="T40" s="24" t="s">
        <v>37</v>
      </c>
      <c r="U40" s="24">
        <v>2006</v>
      </c>
      <c r="V40" s="24" t="s">
        <v>37</v>
      </c>
      <c r="W40" s="24">
        <v>2007</v>
      </c>
      <c r="X40" s="24" t="s">
        <v>37</v>
      </c>
      <c r="Y40" s="24">
        <v>2008</v>
      </c>
      <c r="Z40" s="24" t="s">
        <v>37</v>
      </c>
      <c r="AA40" s="24">
        <v>2009</v>
      </c>
      <c r="AB40" s="24" t="s">
        <v>37</v>
      </c>
      <c r="AC40" s="24">
        <v>2010</v>
      </c>
      <c r="AD40" s="47" t="s">
        <v>37</v>
      </c>
      <c r="AE40" s="24">
        <v>2011</v>
      </c>
      <c r="AF40" s="47" t="s">
        <v>37</v>
      </c>
      <c r="AG40" s="24">
        <v>2012</v>
      </c>
      <c r="AH40" s="47" t="s">
        <v>37</v>
      </c>
      <c r="AI40" s="24">
        <v>2013</v>
      </c>
      <c r="AJ40" s="47" t="s">
        <v>37</v>
      </c>
      <c r="AK40" s="24">
        <v>2014</v>
      </c>
      <c r="AL40" s="47" t="s">
        <v>37</v>
      </c>
      <c r="AM40" s="24">
        <v>2015</v>
      </c>
      <c r="AN40" s="47" t="s">
        <v>37</v>
      </c>
      <c r="AO40" s="24">
        <v>2016</v>
      </c>
      <c r="AP40" s="47" t="s">
        <v>37</v>
      </c>
      <c r="AQ40" s="24">
        <v>2017</v>
      </c>
      <c r="AR40" s="47" t="s">
        <v>37</v>
      </c>
      <c r="AS40" s="24">
        <v>2018</v>
      </c>
      <c r="AT40" s="47" t="s">
        <v>37</v>
      </c>
      <c r="AU40" s="24">
        <v>2019</v>
      </c>
      <c r="AV40" s="47" t="s">
        <v>37</v>
      </c>
      <c r="AW40" s="24">
        <v>2020</v>
      </c>
      <c r="AX40" s="47" t="s">
        <v>37</v>
      </c>
      <c r="AY40" s="24">
        <v>2021</v>
      </c>
      <c r="AZ40" s="47" t="s">
        <v>37</v>
      </c>
      <c r="BA40" s="24">
        <v>2022</v>
      </c>
      <c r="BB40" s="47" t="s">
        <v>37</v>
      </c>
    </row>
    <row r="41" spans="1:54" x14ac:dyDescent="0.2">
      <c r="A41" s="24" t="s">
        <v>89</v>
      </c>
      <c r="B41" s="29">
        <v>13</v>
      </c>
      <c r="C41" s="29">
        <v>24</v>
      </c>
      <c r="D41" s="28">
        <f>C41/B41 - 1</f>
        <v>0.84615384615384626</v>
      </c>
      <c r="E41" s="29">
        <v>22</v>
      </c>
      <c r="F41" s="28">
        <f>E41/C41 - 1</f>
        <v>-8.333333333333337E-2</v>
      </c>
      <c r="G41" s="29">
        <v>21</v>
      </c>
      <c r="H41" s="28">
        <f>G41/E41 - 1</f>
        <v>-4.5454545454545414E-2</v>
      </c>
      <c r="I41" s="38">
        <v>19</v>
      </c>
      <c r="J41" s="28">
        <f>I41/G41 - 1</f>
        <v>-9.5238095238095233E-2</v>
      </c>
      <c r="K41" s="38">
        <v>18</v>
      </c>
      <c r="L41" s="28">
        <f>K41/I41 - 1</f>
        <v>-5.2631578947368474E-2</v>
      </c>
      <c r="M41" s="24">
        <v>35</v>
      </c>
      <c r="N41" s="28">
        <f>M41/K41 - 1</f>
        <v>0.94444444444444442</v>
      </c>
      <c r="O41" s="24">
        <v>47</v>
      </c>
      <c r="P41" s="28">
        <f t="shared" ref="P41:P49" si="3">O41/M41 - 1</f>
        <v>0.34285714285714275</v>
      </c>
      <c r="Q41" s="24">
        <v>52</v>
      </c>
      <c r="R41" s="28">
        <f t="shared" ref="R41:R49" si="4">Q41/O41 - 1</f>
        <v>0.1063829787234043</v>
      </c>
      <c r="S41" s="24">
        <v>73</v>
      </c>
      <c r="T41" s="28">
        <f>S41/Q41 - 1</f>
        <v>0.40384615384615374</v>
      </c>
      <c r="U41" s="24">
        <v>71</v>
      </c>
      <c r="V41" s="28">
        <f>U41/S41 - 1</f>
        <v>-2.7397260273972601E-2</v>
      </c>
      <c r="W41" s="24">
        <v>78</v>
      </c>
      <c r="X41" s="28">
        <f>W41/U41 - 1</f>
        <v>9.8591549295774739E-2</v>
      </c>
      <c r="Y41" s="24">
        <v>66</v>
      </c>
      <c r="Z41" s="28">
        <f>Y41/W41 - 1</f>
        <v>-0.15384615384615385</v>
      </c>
      <c r="AA41" s="24">
        <v>83</v>
      </c>
      <c r="AB41" s="28">
        <f>AA41/Y41 - 1</f>
        <v>0.25757575757575757</v>
      </c>
      <c r="AC41" s="24">
        <v>137</v>
      </c>
      <c r="AD41" s="28">
        <f>AC41/AA41 - 1</f>
        <v>0.65060240963855431</v>
      </c>
      <c r="AE41" s="24">
        <v>129</v>
      </c>
      <c r="AF41" s="28">
        <f>AE41/AC41 - 1</f>
        <v>-5.8394160583941646E-2</v>
      </c>
      <c r="AG41" s="24">
        <v>142</v>
      </c>
      <c r="AH41" s="28">
        <f>AG41/AE41 - 1</f>
        <v>0.10077519379844957</v>
      </c>
      <c r="AI41" s="24">
        <v>148</v>
      </c>
      <c r="AJ41" s="28">
        <f>AI41/AG41 - 1</f>
        <v>4.2253521126760507E-2</v>
      </c>
      <c r="AK41" s="24">
        <v>180</v>
      </c>
      <c r="AL41" s="28">
        <f>AK41/AI41 - 1</f>
        <v>0.21621621621621623</v>
      </c>
      <c r="AM41" s="24">
        <v>172</v>
      </c>
      <c r="AN41" s="28">
        <f>AM41/AK41 - 1</f>
        <v>-4.4444444444444398E-2</v>
      </c>
      <c r="AO41" s="24">
        <v>142</v>
      </c>
      <c r="AP41" s="28">
        <f>AO41/AM41 - 1</f>
        <v>-0.17441860465116277</v>
      </c>
      <c r="AQ41" s="24">
        <v>186</v>
      </c>
      <c r="AR41" s="28">
        <f>AQ41/AO41 - 1</f>
        <v>0.3098591549295775</v>
      </c>
      <c r="AS41" s="24">
        <v>226</v>
      </c>
      <c r="AT41" s="28">
        <f>AS41/AQ41 - 1</f>
        <v>0.21505376344086025</v>
      </c>
      <c r="AU41" s="24">
        <v>234</v>
      </c>
      <c r="AV41" s="28">
        <f>AU41/AS41 - 1</f>
        <v>3.539823008849563E-2</v>
      </c>
      <c r="AW41" s="24">
        <v>208</v>
      </c>
      <c r="AX41" s="28">
        <f>AW41/AU41 - 1</f>
        <v>-0.11111111111111116</v>
      </c>
      <c r="AY41" s="24">
        <v>230</v>
      </c>
      <c r="AZ41" s="28">
        <f>AY41/AW41 - 1</f>
        <v>0.10576923076923084</v>
      </c>
      <c r="BA41" s="24">
        <v>209</v>
      </c>
      <c r="BB41" s="28">
        <f>BA41/AY41 - 1</f>
        <v>-9.1304347826086985E-2</v>
      </c>
    </row>
    <row r="42" spans="1:54" x14ac:dyDescent="0.2">
      <c r="A42" s="24" t="s">
        <v>90</v>
      </c>
      <c r="B42" s="29">
        <v>16</v>
      </c>
      <c r="C42" s="29">
        <v>40</v>
      </c>
      <c r="D42" s="28">
        <f>C42/B42 - 1</f>
        <v>1.5</v>
      </c>
      <c r="E42" s="29">
        <v>32</v>
      </c>
      <c r="F42" s="28">
        <f>E42/C42 - 1</f>
        <v>-0.19999999999999996</v>
      </c>
      <c r="G42" s="29">
        <v>26</v>
      </c>
      <c r="H42" s="28">
        <f>G42/E42 - 1</f>
        <v>-0.1875</v>
      </c>
      <c r="I42" s="38">
        <v>31</v>
      </c>
      <c r="J42" s="28">
        <f>I42/G42 - 1</f>
        <v>0.19230769230769229</v>
      </c>
      <c r="K42" s="38">
        <v>39</v>
      </c>
      <c r="L42" s="28">
        <f>K42/I42 - 1</f>
        <v>0.25806451612903225</v>
      </c>
      <c r="M42" s="24">
        <v>44</v>
      </c>
      <c r="N42" s="28">
        <f>M42/K42 - 1</f>
        <v>0.12820512820512819</v>
      </c>
      <c r="O42" s="24">
        <v>47</v>
      </c>
      <c r="P42" s="28">
        <f t="shared" si="3"/>
        <v>6.8181818181818121E-2</v>
      </c>
      <c r="Q42" s="24">
        <v>44</v>
      </c>
      <c r="R42" s="28">
        <f t="shared" si="4"/>
        <v>-6.3829787234042534E-2</v>
      </c>
      <c r="S42" s="24">
        <v>37</v>
      </c>
      <c r="T42" s="28">
        <f>S42/Q42 - 1</f>
        <v>-0.15909090909090906</v>
      </c>
      <c r="U42" s="24">
        <v>38</v>
      </c>
      <c r="V42" s="28">
        <f>U42/S42 - 1</f>
        <v>2.7027027027026973E-2</v>
      </c>
      <c r="W42" s="24">
        <v>42</v>
      </c>
      <c r="X42" s="28">
        <f>W42/U42 - 1</f>
        <v>0.10526315789473695</v>
      </c>
      <c r="Y42" s="24">
        <v>53</v>
      </c>
      <c r="Z42" s="28">
        <f>Y42/W42 - 1</f>
        <v>0.26190476190476186</v>
      </c>
      <c r="AA42" s="24">
        <v>69</v>
      </c>
      <c r="AB42" s="28">
        <f>AA42/Y42 - 1</f>
        <v>0.30188679245283012</v>
      </c>
      <c r="AC42" s="24">
        <v>61</v>
      </c>
      <c r="AD42" s="28">
        <f>AC42/AA42 - 1</f>
        <v>-0.11594202898550721</v>
      </c>
      <c r="AE42" s="24">
        <v>76</v>
      </c>
      <c r="AF42" s="28">
        <f>AE42/AC42 - 1</f>
        <v>0.24590163934426235</v>
      </c>
      <c r="AG42" s="24">
        <v>86</v>
      </c>
      <c r="AH42" s="28">
        <f>AG42/AE42 - 1</f>
        <v>0.13157894736842102</v>
      </c>
      <c r="AI42" s="24">
        <v>78</v>
      </c>
      <c r="AJ42" s="28">
        <f>AI42/AG42 - 1</f>
        <v>-9.3023255813953543E-2</v>
      </c>
      <c r="AK42" s="24">
        <v>92</v>
      </c>
      <c r="AL42" s="28">
        <f>AK42/AI42 - 1</f>
        <v>0.17948717948717952</v>
      </c>
      <c r="AM42" s="24">
        <v>98</v>
      </c>
      <c r="AN42" s="28">
        <f>AM42/AK42 - 1</f>
        <v>6.5217391304347894E-2</v>
      </c>
      <c r="AO42" s="24">
        <v>92</v>
      </c>
      <c r="AP42" s="28">
        <f>AO42/AM42 - 1</f>
        <v>-6.1224489795918324E-2</v>
      </c>
      <c r="AQ42" s="24">
        <v>97</v>
      </c>
      <c r="AR42" s="28">
        <f>AQ42/AO42 - 1</f>
        <v>5.4347826086956541E-2</v>
      </c>
      <c r="AS42" s="24">
        <v>91</v>
      </c>
      <c r="AT42" s="28">
        <f>AS42/AQ42 - 1</f>
        <v>-6.1855670103092786E-2</v>
      </c>
      <c r="AU42" s="24">
        <v>105</v>
      </c>
      <c r="AV42" s="28">
        <f>AU42/AS42 - 1</f>
        <v>0.15384615384615374</v>
      </c>
      <c r="AW42" s="24">
        <v>87</v>
      </c>
      <c r="AX42" s="28">
        <f>AW42/AU42 - 1</f>
        <v>-0.17142857142857137</v>
      </c>
      <c r="AY42" s="24">
        <v>73</v>
      </c>
      <c r="AZ42" s="28">
        <f>AY42/AW42 - 1</f>
        <v>-0.16091954022988508</v>
      </c>
      <c r="BA42" s="24">
        <v>93</v>
      </c>
      <c r="BB42" s="28">
        <f>BA42/AY42 - 1</f>
        <v>0.27397260273972601</v>
      </c>
    </row>
    <row r="43" spans="1:54" x14ac:dyDescent="0.2">
      <c r="A43" s="24" t="s">
        <v>91</v>
      </c>
      <c r="B43" s="29">
        <v>2694</v>
      </c>
      <c r="C43" s="29">
        <v>2759</v>
      </c>
      <c r="D43" s="28">
        <f>C43/B43 - 1</f>
        <v>2.4127691165553022E-2</v>
      </c>
      <c r="E43" s="29">
        <v>2626</v>
      </c>
      <c r="F43" s="28">
        <f>E43/C43 - 1</f>
        <v>-4.8205871692642233E-2</v>
      </c>
      <c r="G43" s="29">
        <v>2732</v>
      </c>
      <c r="H43" s="28">
        <f>G43/E43 - 1</f>
        <v>4.0365575019040367E-2</v>
      </c>
      <c r="I43" s="38">
        <v>2983</v>
      </c>
      <c r="J43" s="28">
        <f>I43/G43 - 1</f>
        <v>9.187408491947302E-2</v>
      </c>
      <c r="K43" s="38">
        <v>2714</v>
      </c>
      <c r="L43" s="28">
        <f>K43/I43 - 1</f>
        <v>-9.0177673483070708E-2</v>
      </c>
      <c r="M43" s="24">
        <v>2836</v>
      </c>
      <c r="N43" s="28">
        <f>M43/K43 - 1</f>
        <v>4.4952100221075986E-2</v>
      </c>
      <c r="O43" s="24">
        <v>2861</v>
      </c>
      <c r="P43" s="28">
        <f t="shared" si="3"/>
        <v>8.8152327221437954E-3</v>
      </c>
      <c r="Q43" s="24">
        <v>2569</v>
      </c>
      <c r="R43" s="28">
        <f t="shared" si="4"/>
        <v>-0.10206221600838872</v>
      </c>
      <c r="S43" s="24">
        <v>2317</v>
      </c>
      <c r="T43" s="28">
        <f>S43/Q43 - 1</f>
        <v>-9.8092643051771122E-2</v>
      </c>
      <c r="U43" s="24">
        <v>2280</v>
      </c>
      <c r="V43" s="28">
        <f>U43/S43 - 1</f>
        <v>-1.5968925334484241E-2</v>
      </c>
      <c r="W43" s="24">
        <v>2424</v>
      </c>
      <c r="X43" s="28">
        <f>W43/U43 - 1</f>
        <v>6.315789473684208E-2</v>
      </c>
      <c r="Y43" s="24">
        <v>2469</v>
      </c>
      <c r="Z43" s="28">
        <f>Y43/W43 - 1</f>
        <v>1.856435643564347E-2</v>
      </c>
      <c r="AA43" s="24">
        <v>2735</v>
      </c>
      <c r="AB43" s="28">
        <f>AA43/Y43 - 1</f>
        <v>0.10773592547590116</v>
      </c>
      <c r="AC43" s="24">
        <v>2910</v>
      </c>
      <c r="AD43" s="28">
        <f>AC43/AA43 - 1</f>
        <v>6.3985374771480696E-2</v>
      </c>
      <c r="AE43" s="24">
        <v>2790</v>
      </c>
      <c r="AF43" s="28">
        <f>AE43/AC43 - 1</f>
        <v>-4.123711340206182E-2</v>
      </c>
      <c r="AG43" s="24">
        <v>2864</v>
      </c>
      <c r="AH43" s="28">
        <f>AG43/AE43 - 1</f>
        <v>2.6523297491039433E-2</v>
      </c>
      <c r="AI43" s="24">
        <v>2633</v>
      </c>
      <c r="AJ43" s="28">
        <f>AI43/AG43 - 1</f>
        <v>-8.0656424581005637E-2</v>
      </c>
      <c r="AK43" s="24">
        <v>2526</v>
      </c>
      <c r="AL43" s="28">
        <f>AK43/AI43 - 1</f>
        <v>-4.0638055450056942E-2</v>
      </c>
      <c r="AM43" s="24">
        <v>2399</v>
      </c>
      <c r="AN43" s="28">
        <f>AM43/AK43 - 1</f>
        <v>-5.0277117973079988E-2</v>
      </c>
      <c r="AO43" s="24">
        <v>2379</v>
      </c>
      <c r="AP43" s="28">
        <f>AO43/AM43 - 1</f>
        <v>-8.3368070029178343E-3</v>
      </c>
      <c r="AQ43" s="24">
        <v>2302</v>
      </c>
      <c r="AR43" s="28">
        <f>AQ43/AO43 - 1</f>
        <v>-3.2366540563261825E-2</v>
      </c>
      <c r="AS43" s="24">
        <v>2406</v>
      </c>
      <c r="AT43" s="28">
        <f>AS43/AQ43 - 1</f>
        <v>4.517810599478711E-2</v>
      </c>
      <c r="AU43" s="24">
        <v>2401</v>
      </c>
      <c r="AV43" s="28">
        <f>AU43/AS43 - 1</f>
        <v>-2.0781379883624274E-3</v>
      </c>
      <c r="AW43" s="24">
        <v>2422</v>
      </c>
      <c r="AX43" s="28">
        <f>AW43/AU43 - 1</f>
        <v>8.7463556851312685E-3</v>
      </c>
      <c r="AY43" s="24">
        <v>2464</v>
      </c>
      <c r="AZ43" s="28">
        <f>AY43/AW43 - 1</f>
        <v>1.7341040462427681E-2</v>
      </c>
      <c r="BA43" s="24">
        <v>2585</v>
      </c>
      <c r="BB43" s="28">
        <f>BA43/AY43 - 1</f>
        <v>4.9107142857142794E-2</v>
      </c>
    </row>
    <row r="44" spans="1:54" x14ac:dyDescent="0.2">
      <c r="A44" s="24" t="s">
        <v>92</v>
      </c>
      <c r="B44" s="29">
        <v>18</v>
      </c>
      <c r="C44" s="29">
        <v>33</v>
      </c>
      <c r="D44" s="28">
        <f>C44/B44 - 1</f>
        <v>0.83333333333333326</v>
      </c>
      <c r="E44" s="29">
        <v>25</v>
      </c>
      <c r="F44" s="28">
        <f>E44/C44 - 1</f>
        <v>-0.24242424242424243</v>
      </c>
      <c r="G44" s="29">
        <v>31</v>
      </c>
      <c r="H44" s="28">
        <f>G44/E44 - 1</f>
        <v>0.24</v>
      </c>
      <c r="I44" s="38">
        <v>32</v>
      </c>
      <c r="J44" s="28">
        <f>I44/G44 - 1</f>
        <v>3.2258064516129004E-2</v>
      </c>
      <c r="K44" s="38">
        <v>52</v>
      </c>
      <c r="L44" s="28">
        <f>K44/I44 - 1</f>
        <v>0.625</v>
      </c>
      <c r="M44" s="24">
        <v>64</v>
      </c>
      <c r="N44" s="28">
        <f>M44/K44 - 1</f>
        <v>0.23076923076923084</v>
      </c>
      <c r="O44" s="24">
        <v>47</v>
      </c>
      <c r="P44" s="28">
        <f t="shared" si="3"/>
        <v>-0.265625</v>
      </c>
      <c r="Q44" s="24">
        <v>49</v>
      </c>
      <c r="R44" s="28">
        <f t="shared" si="4"/>
        <v>4.2553191489361764E-2</v>
      </c>
      <c r="S44" s="24">
        <v>72</v>
      </c>
      <c r="T44" s="28">
        <f>S44/Q44 - 1</f>
        <v>0.46938775510204089</v>
      </c>
      <c r="U44" s="24">
        <v>69</v>
      </c>
      <c r="V44" s="28">
        <f>U44/S44 - 1</f>
        <v>-4.166666666666663E-2</v>
      </c>
      <c r="W44" s="24">
        <v>77</v>
      </c>
      <c r="X44" s="28">
        <f>W44/U44 - 1</f>
        <v>0.11594202898550732</v>
      </c>
      <c r="Y44" s="24">
        <v>91</v>
      </c>
      <c r="Z44" s="28">
        <f>Y44/W44 - 1</f>
        <v>0.18181818181818188</v>
      </c>
      <c r="AA44" s="24">
        <v>118</v>
      </c>
      <c r="AB44" s="28">
        <f>AA44/Y44 - 1</f>
        <v>0.29670329670329676</v>
      </c>
      <c r="AC44" s="24">
        <v>127</v>
      </c>
      <c r="AD44" s="28">
        <f>AC44/AA44 - 1</f>
        <v>7.6271186440677985E-2</v>
      </c>
      <c r="AE44" s="24">
        <v>115</v>
      </c>
      <c r="AF44" s="28">
        <f>AE44/AC44 - 1</f>
        <v>-9.4488188976378007E-2</v>
      </c>
      <c r="AG44" s="24">
        <v>141</v>
      </c>
      <c r="AH44" s="28">
        <f>AG44/AE44 - 1</f>
        <v>0.22608695652173916</v>
      </c>
      <c r="AI44" s="24">
        <v>152</v>
      </c>
      <c r="AJ44" s="28">
        <f>AI44/AG44 - 1</f>
        <v>7.8014184397163122E-2</v>
      </c>
      <c r="AK44" s="24">
        <v>166</v>
      </c>
      <c r="AL44" s="28">
        <f>AK44/AI44 - 1</f>
        <v>9.210526315789469E-2</v>
      </c>
      <c r="AM44" s="24">
        <v>169</v>
      </c>
      <c r="AN44" s="28">
        <f>AM44/AK44 - 1</f>
        <v>1.8072289156626509E-2</v>
      </c>
      <c r="AO44" s="24">
        <v>236</v>
      </c>
      <c r="AP44" s="28">
        <f>AO44/AM44 - 1</f>
        <v>0.39644970414201186</v>
      </c>
      <c r="AQ44" s="24">
        <v>151</v>
      </c>
      <c r="AR44" s="28">
        <f>AQ44/AO44 - 1</f>
        <v>-0.36016949152542377</v>
      </c>
      <c r="AS44" s="24">
        <v>175</v>
      </c>
      <c r="AT44" s="28">
        <f>AS44/AQ44 - 1</f>
        <v>0.1589403973509933</v>
      </c>
      <c r="AU44" s="24">
        <v>161</v>
      </c>
      <c r="AV44" s="28">
        <f>AU44/AS44 - 1</f>
        <v>-7.999999999999996E-2</v>
      </c>
      <c r="AW44" s="24">
        <v>153</v>
      </c>
      <c r="AX44" s="28">
        <f>AW44/AU44 - 1</f>
        <v>-4.9689440993788803E-2</v>
      </c>
      <c r="AY44" s="24">
        <v>167</v>
      </c>
      <c r="AZ44" s="28">
        <f>AY44/AW44 - 1</f>
        <v>9.1503267973856106E-2</v>
      </c>
      <c r="BA44" s="24">
        <v>255</v>
      </c>
      <c r="BB44" s="28">
        <f>BA44/AY44 - 1</f>
        <v>0.52694610778443107</v>
      </c>
    </row>
    <row r="45" spans="1:54" x14ac:dyDescent="0.2">
      <c r="A45" s="47" t="s">
        <v>93</v>
      </c>
      <c r="B45" s="29">
        <v>18</v>
      </c>
      <c r="C45" s="29">
        <v>16</v>
      </c>
      <c r="D45" s="28">
        <f>C45/B45 - 1</f>
        <v>-0.11111111111111116</v>
      </c>
      <c r="E45" s="29">
        <v>20</v>
      </c>
      <c r="F45" s="28">
        <f>E45/C45 - 1</f>
        <v>0.25</v>
      </c>
      <c r="G45" s="29">
        <v>20</v>
      </c>
      <c r="H45" s="28">
        <f>G45/E45 - 1</f>
        <v>0</v>
      </c>
      <c r="I45" s="38">
        <v>19</v>
      </c>
      <c r="J45" s="28">
        <f>I45/G45 - 1</f>
        <v>-5.0000000000000044E-2</v>
      </c>
      <c r="K45" s="38">
        <v>15</v>
      </c>
      <c r="L45" s="28">
        <f>K45/I45 - 1</f>
        <v>-0.21052631578947367</v>
      </c>
      <c r="M45" s="24">
        <v>22</v>
      </c>
      <c r="N45" s="28">
        <f>M45/K45 - 1</f>
        <v>0.46666666666666656</v>
      </c>
      <c r="O45" s="24">
        <v>20</v>
      </c>
      <c r="P45" s="28">
        <f t="shared" si="3"/>
        <v>-9.0909090909090939E-2</v>
      </c>
      <c r="Q45" s="24">
        <v>22</v>
      </c>
      <c r="R45" s="28">
        <f t="shared" si="4"/>
        <v>0.10000000000000009</v>
      </c>
      <c r="S45" s="24">
        <v>17</v>
      </c>
      <c r="T45" s="28">
        <f>S45/Q45 - 1</f>
        <v>-0.22727272727272729</v>
      </c>
      <c r="U45" s="24">
        <v>25</v>
      </c>
      <c r="V45" s="28">
        <f>U45/S45 - 1</f>
        <v>0.47058823529411775</v>
      </c>
      <c r="W45" s="24">
        <v>27</v>
      </c>
      <c r="X45" s="28">
        <f>W45/U45 - 1</f>
        <v>8.0000000000000071E-2</v>
      </c>
      <c r="Y45" s="24">
        <v>23</v>
      </c>
      <c r="Z45" s="28">
        <f>Y45/W45 - 1</f>
        <v>-0.14814814814814814</v>
      </c>
      <c r="AA45" s="24">
        <v>27</v>
      </c>
      <c r="AB45" s="28">
        <f>AA45/Y45 - 1</f>
        <v>0.17391304347826098</v>
      </c>
      <c r="AC45" s="24">
        <v>50</v>
      </c>
      <c r="AD45" s="28">
        <f>AC45/AA45 - 1</f>
        <v>0.85185185185185186</v>
      </c>
      <c r="AE45" s="24">
        <v>46</v>
      </c>
      <c r="AF45" s="28">
        <f>AE45/AC45 - 1</f>
        <v>-7.999999999999996E-2</v>
      </c>
      <c r="AG45" s="24">
        <v>52</v>
      </c>
      <c r="AH45" s="28">
        <f>AG45/AE45 - 1</f>
        <v>0.13043478260869557</v>
      </c>
      <c r="AI45" s="24">
        <v>40</v>
      </c>
      <c r="AJ45" s="28">
        <f>AI45/AG45 - 1</f>
        <v>-0.23076923076923073</v>
      </c>
      <c r="AK45" s="24">
        <v>36</v>
      </c>
      <c r="AL45" s="28">
        <f>AK45/AI45 - 1</f>
        <v>-9.9999999999999978E-2</v>
      </c>
      <c r="AM45" s="24">
        <v>25</v>
      </c>
      <c r="AN45" s="28">
        <f>AM45/AK45 - 1</f>
        <v>-0.30555555555555558</v>
      </c>
      <c r="AO45" s="24">
        <v>36</v>
      </c>
      <c r="AP45" s="28">
        <f>AO45/AM45 - 1</f>
        <v>0.43999999999999995</v>
      </c>
      <c r="AQ45" s="24">
        <v>24</v>
      </c>
      <c r="AR45" s="28">
        <f>AQ45/AO45 - 1</f>
        <v>-0.33333333333333337</v>
      </c>
      <c r="AS45" s="24">
        <v>29</v>
      </c>
      <c r="AT45" s="28">
        <f>AS45/AQ45 - 1</f>
        <v>0.20833333333333326</v>
      </c>
      <c r="AU45" s="24">
        <v>32</v>
      </c>
      <c r="AV45" s="28">
        <f>AU45/AS45 - 1</f>
        <v>0.10344827586206895</v>
      </c>
      <c r="AW45" s="24">
        <v>24</v>
      </c>
      <c r="AX45" s="28">
        <f>AW45/AU45 - 1</f>
        <v>-0.25</v>
      </c>
      <c r="AY45" s="24">
        <v>19</v>
      </c>
      <c r="AZ45" s="28">
        <f>AY45/AW45 - 1</f>
        <v>-0.20833333333333337</v>
      </c>
      <c r="BA45" s="24">
        <v>25</v>
      </c>
      <c r="BB45" s="28">
        <f>BA45/AY45 - 1</f>
        <v>0.31578947368421062</v>
      </c>
    </row>
    <row r="46" spans="1:54" x14ac:dyDescent="0.2">
      <c r="A46" s="24" t="s">
        <v>94</v>
      </c>
      <c r="B46" s="29"/>
      <c r="C46" s="29"/>
      <c r="D46" s="28"/>
      <c r="E46" s="29"/>
      <c r="F46" s="28"/>
      <c r="G46" s="29"/>
      <c r="H46" s="28"/>
      <c r="I46" s="38"/>
      <c r="J46" s="28"/>
      <c r="K46" s="38"/>
      <c r="L46" s="28"/>
      <c r="M46" s="24">
        <v>1</v>
      </c>
      <c r="N46" s="28"/>
      <c r="O46" s="24">
        <v>2</v>
      </c>
      <c r="P46" s="28">
        <f t="shared" si="3"/>
        <v>1</v>
      </c>
      <c r="Q46" s="24">
        <v>1</v>
      </c>
      <c r="R46" s="28">
        <f t="shared" si="4"/>
        <v>-0.5</v>
      </c>
      <c r="S46" s="24">
        <v>0</v>
      </c>
      <c r="T46" s="28"/>
      <c r="U46" s="24">
        <v>0</v>
      </c>
      <c r="V46" s="28"/>
      <c r="W46" s="24">
        <v>0</v>
      </c>
      <c r="X46" s="28"/>
      <c r="Y46" s="24">
        <v>0</v>
      </c>
      <c r="Z46" s="28"/>
      <c r="AA46" s="24">
        <v>1</v>
      </c>
      <c r="AB46" s="28">
        <v>0</v>
      </c>
      <c r="AC46" s="24">
        <v>4</v>
      </c>
      <c r="AD46" s="28">
        <v>0</v>
      </c>
      <c r="AE46" s="24">
        <v>4</v>
      </c>
      <c r="AF46" s="28">
        <v>0</v>
      </c>
      <c r="AG46" s="24">
        <v>8</v>
      </c>
      <c r="AH46" s="28">
        <v>0</v>
      </c>
      <c r="AI46" s="24">
        <v>5</v>
      </c>
      <c r="AJ46" s="28">
        <v>0</v>
      </c>
      <c r="AK46" s="24">
        <v>3</v>
      </c>
      <c r="AL46" s="28">
        <v>0</v>
      </c>
      <c r="AM46" s="24">
        <v>4</v>
      </c>
      <c r="AN46" s="28">
        <v>0</v>
      </c>
      <c r="AO46" s="24">
        <v>4</v>
      </c>
      <c r="AP46" s="28">
        <v>0</v>
      </c>
      <c r="AQ46" s="24">
        <v>1</v>
      </c>
      <c r="AR46" s="28">
        <v>0</v>
      </c>
      <c r="AS46" s="24">
        <v>2</v>
      </c>
      <c r="AT46" s="28">
        <v>0</v>
      </c>
      <c r="AU46" s="24">
        <v>0</v>
      </c>
      <c r="AV46" s="28">
        <v>0</v>
      </c>
      <c r="AW46" s="24">
        <v>0</v>
      </c>
      <c r="AX46" s="28">
        <v>0</v>
      </c>
      <c r="AY46" s="24">
        <v>0</v>
      </c>
      <c r="AZ46" s="28">
        <v>0</v>
      </c>
      <c r="BA46" s="24">
        <v>0</v>
      </c>
      <c r="BB46" s="28">
        <v>0</v>
      </c>
    </row>
    <row r="47" spans="1:54" x14ac:dyDescent="0.2">
      <c r="A47" s="47" t="s">
        <v>85</v>
      </c>
      <c r="B47" s="29">
        <v>89</v>
      </c>
      <c r="C47" s="29">
        <v>205</v>
      </c>
      <c r="D47" s="28">
        <f>C47/B47 - 1</f>
        <v>1.303370786516854</v>
      </c>
      <c r="E47" s="29">
        <f>132+16</f>
        <v>148</v>
      </c>
      <c r="F47" s="28">
        <f>E47/C47 - 1</f>
        <v>-0.2780487804878049</v>
      </c>
      <c r="G47" s="29">
        <v>233</v>
      </c>
      <c r="H47" s="28">
        <f>G47/E47 - 1</f>
        <v>0.57432432432432434</v>
      </c>
      <c r="I47" s="38">
        <v>203</v>
      </c>
      <c r="J47" s="28">
        <f>I47/G47 - 1</f>
        <v>-0.128755364806867</v>
      </c>
      <c r="K47" s="38">
        <v>308</v>
      </c>
      <c r="L47" s="28">
        <f>K47/I47 - 1</f>
        <v>0.51724137931034475</v>
      </c>
      <c r="M47" s="24">
        <v>75</v>
      </c>
      <c r="N47" s="28">
        <f>M47/K47 - 1</f>
        <v>-0.75649350649350655</v>
      </c>
      <c r="O47" s="24">
        <v>155</v>
      </c>
      <c r="P47" s="28">
        <f t="shared" si="3"/>
        <v>1.0666666666666669</v>
      </c>
      <c r="Q47" s="24">
        <v>90</v>
      </c>
      <c r="R47" s="28">
        <f t="shared" si="4"/>
        <v>-0.41935483870967738</v>
      </c>
      <c r="S47" s="24">
        <v>260</v>
      </c>
      <c r="T47" s="28">
        <f>S47/Q47 - 1</f>
        <v>1.8888888888888888</v>
      </c>
      <c r="U47" s="24">
        <v>365</v>
      </c>
      <c r="V47" s="28">
        <f>U47/S47 - 1</f>
        <v>0.40384615384615374</v>
      </c>
      <c r="W47" s="24">
        <v>291</v>
      </c>
      <c r="X47" s="28">
        <f>W47/U47 - 1</f>
        <v>-0.20273972602739732</v>
      </c>
      <c r="Y47" s="24">
        <v>300</v>
      </c>
      <c r="Z47" s="28">
        <f>Y47/W47 - 1</f>
        <v>3.0927835051546282E-2</v>
      </c>
      <c r="AA47" s="24">
        <v>177</v>
      </c>
      <c r="AB47" s="28">
        <f>AA47/Y47 - 1</f>
        <v>-0.41000000000000003</v>
      </c>
      <c r="AC47" s="24">
        <v>174</v>
      </c>
      <c r="AD47" s="28">
        <f>AC47/AA47 - 1</f>
        <v>-1.6949152542372836E-2</v>
      </c>
      <c r="AE47" s="24">
        <v>203</v>
      </c>
      <c r="AF47" s="28">
        <f>AE47/AC47 - 1</f>
        <v>0.16666666666666674</v>
      </c>
      <c r="AG47" s="24">
        <v>173</v>
      </c>
      <c r="AH47" s="28">
        <f>AG47/AE47 - 1</f>
        <v>-0.14778325123152714</v>
      </c>
      <c r="AI47" s="24">
        <v>173</v>
      </c>
      <c r="AJ47" s="28">
        <f>AI47/AG47 - 1</f>
        <v>0</v>
      </c>
      <c r="AK47" s="24">
        <v>179</v>
      </c>
      <c r="AL47" s="28">
        <f>AK47/AI47 - 1</f>
        <v>3.4682080924855585E-2</v>
      </c>
      <c r="AM47" s="24">
        <v>158</v>
      </c>
      <c r="AN47" s="28">
        <f>AM47/AK47 - 1</f>
        <v>-0.11731843575418999</v>
      </c>
      <c r="AO47" s="24">
        <v>159</v>
      </c>
      <c r="AP47" s="28">
        <f>AO47/AM47 - 1</f>
        <v>6.3291139240506666E-3</v>
      </c>
      <c r="AQ47" s="24">
        <v>170</v>
      </c>
      <c r="AR47" s="28">
        <f>AQ47/AO47 - 1</f>
        <v>6.9182389937106903E-2</v>
      </c>
      <c r="AS47" s="24">
        <v>207</v>
      </c>
      <c r="AT47" s="28">
        <f>AS47/AQ47 - 1</f>
        <v>0.2176470588235293</v>
      </c>
      <c r="AU47" s="24">
        <v>230</v>
      </c>
      <c r="AV47" s="28">
        <f>AU47/AS47 - 1</f>
        <v>0.11111111111111116</v>
      </c>
      <c r="AW47" s="24">
        <v>168</v>
      </c>
      <c r="AX47" s="28">
        <f>AW47/AU47 - 1</f>
        <v>-0.26956521739130435</v>
      </c>
      <c r="AY47" s="24">
        <v>179</v>
      </c>
      <c r="AZ47" s="28">
        <f>AY47/AW47 - 1</f>
        <v>6.5476190476190466E-2</v>
      </c>
      <c r="BA47" s="24">
        <v>116</v>
      </c>
      <c r="BB47" s="28">
        <f>BA47/AY47 - 1</f>
        <v>-0.35195530726256985</v>
      </c>
    </row>
    <row r="48" spans="1:54" x14ac:dyDescent="0.2">
      <c r="A48" s="47" t="s">
        <v>95</v>
      </c>
      <c r="B48" s="29"/>
      <c r="C48" s="29"/>
      <c r="D48" s="28"/>
      <c r="E48" s="29"/>
      <c r="F48" s="28"/>
      <c r="G48" s="29"/>
      <c r="H48" s="28"/>
      <c r="I48" s="38"/>
      <c r="J48" s="28"/>
      <c r="K48" s="38"/>
      <c r="L48" s="28"/>
      <c r="M48" s="24"/>
      <c r="N48" s="28"/>
      <c r="O48" s="24"/>
      <c r="P48" s="28"/>
      <c r="Q48" s="24"/>
      <c r="R48" s="28"/>
      <c r="S48" s="24"/>
      <c r="T48" s="28"/>
      <c r="U48" s="24"/>
      <c r="V48" s="28"/>
      <c r="W48" s="24"/>
      <c r="X48" s="28"/>
      <c r="Y48" s="24"/>
      <c r="Z48" s="28"/>
      <c r="AA48" s="24"/>
      <c r="AB48" s="28"/>
      <c r="AC48" s="24"/>
      <c r="AD48" s="28"/>
      <c r="AE48" s="24"/>
      <c r="AF48" s="28"/>
      <c r="AG48" s="24"/>
      <c r="AH48" s="28"/>
      <c r="AI48" s="24"/>
      <c r="AJ48" s="28"/>
      <c r="AK48" s="24"/>
      <c r="AL48" s="28"/>
      <c r="AM48" s="24"/>
      <c r="AN48" s="28"/>
      <c r="AO48" s="24"/>
      <c r="AP48" s="28"/>
      <c r="AQ48" s="24">
        <v>231</v>
      </c>
      <c r="AR48" s="28"/>
      <c r="AS48" s="24">
        <v>227</v>
      </c>
      <c r="AT48" s="28">
        <f>AS48/AQ48 - 1</f>
        <v>-1.7316017316017285E-2</v>
      </c>
      <c r="AU48" s="24">
        <v>260</v>
      </c>
      <c r="AV48" s="28">
        <f>AU48/AS48 - 1</f>
        <v>0.14537444933920707</v>
      </c>
      <c r="AW48" s="24">
        <v>191</v>
      </c>
      <c r="AX48" s="28">
        <f>AW48/AU48 - 1</f>
        <v>-0.26538461538461533</v>
      </c>
      <c r="AY48" s="24">
        <v>216</v>
      </c>
      <c r="AZ48" s="28">
        <f>AY48/AW48 - 1</f>
        <v>0.13089005235602102</v>
      </c>
      <c r="BA48" s="24">
        <v>69</v>
      </c>
      <c r="BB48" s="28">
        <f>BA48/AY48 - 1</f>
        <v>-0.68055555555555558</v>
      </c>
    </row>
    <row r="49" spans="1:54" x14ac:dyDescent="0.2">
      <c r="A49" s="24" t="s">
        <v>52</v>
      </c>
      <c r="B49" s="29">
        <f>SUM(B41:B47)</f>
        <v>2848</v>
      </c>
      <c r="C49" s="29">
        <f>SUM(C41:C47)</f>
        <v>3077</v>
      </c>
      <c r="D49" s="28">
        <f>C49/B49 - 1</f>
        <v>8.0407303370786609E-2</v>
      </c>
      <c r="E49" s="29">
        <f>SUM(E41:E47)</f>
        <v>2873</v>
      </c>
      <c r="F49" s="28">
        <f>E49/C49 - 1</f>
        <v>-6.6298342541436517E-2</v>
      </c>
      <c r="G49" s="29">
        <f>SUM(G41:G47)</f>
        <v>3063</v>
      </c>
      <c r="H49" s="28">
        <f>G49/E49 - 1</f>
        <v>6.613296206056396E-2</v>
      </c>
      <c r="I49" s="38">
        <f>SUM(I41:I47)</f>
        <v>3287</v>
      </c>
      <c r="J49" s="28">
        <f>I49/G49 - 1</f>
        <v>7.3130917401240669E-2</v>
      </c>
      <c r="K49" s="38">
        <f>SUM(K41:K47)</f>
        <v>3146</v>
      </c>
      <c r="L49" s="28">
        <f>K49/I49 - 1</f>
        <v>-4.2896257986005493E-2</v>
      </c>
      <c r="M49" s="24">
        <f>SUM(M41:M47)</f>
        <v>3077</v>
      </c>
      <c r="N49" s="28">
        <f>M49/K49 - 1</f>
        <v>-2.193261284170378E-2</v>
      </c>
      <c r="O49" s="24">
        <f>SUM(O41:O47)</f>
        <v>3179</v>
      </c>
      <c r="P49" s="28">
        <f t="shared" si="3"/>
        <v>3.3149171270718147E-2</v>
      </c>
      <c r="Q49" s="24">
        <f>SUM(Q41:Q47)</f>
        <v>2827</v>
      </c>
      <c r="R49" s="28">
        <f t="shared" si="4"/>
        <v>-0.11072664359861595</v>
      </c>
      <c r="S49" s="24">
        <f>SUM(S41:S47)</f>
        <v>2776</v>
      </c>
      <c r="T49" s="28">
        <f>S49/Q49 - 1</f>
        <v>-1.8040325433321569E-2</v>
      </c>
      <c r="U49" s="24">
        <f>SUM(U41:U47)</f>
        <v>2848</v>
      </c>
      <c r="V49" s="28">
        <f>U49/S49 - 1</f>
        <v>2.5936599423631135E-2</v>
      </c>
      <c r="W49" s="24">
        <f>SUM(W41:W47)</f>
        <v>2939</v>
      </c>
      <c r="X49" s="28">
        <f>W49/U49 - 1</f>
        <v>3.1952247191011196E-2</v>
      </c>
      <c r="Y49" s="24">
        <f>SUM(Y41:Y47)</f>
        <v>3002</v>
      </c>
      <c r="Z49" s="28">
        <f>Y49/W49 - 1</f>
        <v>2.1435862538278228E-2</v>
      </c>
      <c r="AA49" s="24">
        <f>SUM(AA41:AA47)</f>
        <v>3210</v>
      </c>
      <c r="AB49" s="28">
        <f>AA49/Y49 - 1</f>
        <v>6.9287141905396421E-2</v>
      </c>
      <c r="AC49" s="24">
        <f>SUM(AC41:AC47)</f>
        <v>3463</v>
      </c>
      <c r="AD49" s="28">
        <f>AC49/AA49 - 1</f>
        <v>7.8816199376946949E-2</v>
      </c>
      <c r="AE49" s="24">
        <f>SUM(AE41:AE47)</f>
        <v>3363</v>
      </c>
      <c r="AF49" s="28">
        <f>AE49/AC49 - 1</f>
        <v>-2.887669650591973E-2</v>
      </c>
      <c r="AG49" s="24">
        <f>SUM(AG41:AG47)</f>
        <v>3466</v>
      </c>
      <c r="AH49" s="28">
        <f>AG49/AE49 - 1</f>
        <v>3.0627415997621199E-2</v>
      </c>
      <c r="AI49" s="24">
        <f>SUM(AI41:AI47)</f>
        <v>3229</v>
      </c>
      <c r="AJ49" s="28">
        <f>AI49/AG49 - 1</f>
        <v>-6.8378534333525698E-2</v>
      </c>
      <c r="AK49" s="24">
        <f>SUM(AK41:AK47)</f>
        <v>3182</v>
      </c>
      <c r="AL49" s="28">
        <f>AK49/AI49 - 1</f>
        <v>-1.4555589965933757E-2</v>
      </c>
      <c r="AM49" s="24">
        <f>SUM(AM41:AM47)</f>
        <v>3025</v>
      </c>
      <c r="AN49" s="28">
        <f>AM49/AK49 - 1</f>
        <v>-4.9340037712130691E-2</v>
      </c>
      <c r="AO49" s="24">
        <f>SUM(AO41:AO47)</f>
        <v>3048</v>
      </c>
      <c r="AP49" s="28">
        <f>AO49/AM49 - 1</f>
        <v>7.603305785123915E-3</v>
      </c>
      <c r="AQ49" s="24">
        <f>SUM(AQ41:AQ48)</f>
        <v>3162</v>
      </c>
      <c r="AR49" s="28">
        <f>AQ49/AO49 - 1</f>
        <v>3.740157480314954E-2</v>
      </c>
      <c r="AS49" s="24">
        <f>SUM(AS41:AS48)</f>
        <v>3363</v>
      </c>
      <c r="AT49" s="28">
        <f>AS49/AQ49 - 1</f>
        <v>6.3567362428842422E-2</v>
      </c>
      <c r="AU49" s="24">
        <f>SUM(AU41:AU48)</f>
        <v>3423</v>
      </c>
      <c r="AV49" s="28">
        <f>AU49/AS49 - 1</f>
        <v>1.7841213202497874E-2</v>
      </c>
      <c r="AW49" s="24">
        <f>SUM(AW41:AW48)</f>
        <v>3253</v>
      </c>
      <c r="AX49" s="28">
        <f>AW49/AU49 - 1</f>
        <v>-4.9664037394098748E-2</v>
      </c>
      <c r="AY49" s="24">
        <f>SUM(AY41:AY48)</f>
        <v>3348</v>
      </c>
      <c r="AZ49" s="28">
        <f>AY49/AW49 - 1</f>
        <v>2.9203811865969875E-2</v>
      </c>
      <c r="BA49" s="24">
        <f>SUM(BA41:BA48)</f>
        <v>3352</v>
      </c>
      <c r="BB49" s="28">
        <f>BA49/AY49 - 1</f>
        <v>1.1947431302270495E-3</v>
      </c>
    </row>
    <row r="50" spans="1:54" x14ac:dyDescent="0.2">
      <c r="A50" s="99"/>
    </row>
    <row r="51" spans="1:54" x14ac:dyDescent="0.2">
      <c r="A51" s="161" t="s">
        <v>96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76"/>
      <c r="AB51" s="77"/>
    </row>
    <row r="52" spans="1:54" x14ac:dyDescent="0.2">
      <c r="A52" s="78" t="s">
        <v>88</v>
      </c>
      <c r="B52" s="31">
        <v>1996</v>
      </c>
      <c r="C52" s="31">
        <v>1997</v>
      </c>
      <c r="D52" s="78"/>
      <c r="E52" s="31">
        <v>1998</v>
      </c>
      <c r="F52" s="32"/>
      <c r="G52" s="31">
        <v>1999</v>
      </c>
      <c r="H52" s="32"/>
      <c r="I52" s="32">
        <v>2000</v>
      </c>
      <c r="J52" s="31"/>
      <c r="K52" s="32">
        <v>2001</v>
      </c>
      <c r="L52" s="31"/>
      <c r="M52" s="32">
        <v>2002</v>
      </c>
      <c r="N52" s="32"/>
      <c r="O52" s="32">
        <v>2003</v>
      </c>
      <c r="P52" s="32"/>
      <c r="Q52" s="32">
        <v>2004</v>
      </c>
      <c r="R52" s="32"/>
      <c r="S52" s="32">
        <v>2005</v>
      </c>
      <c r="T52" s="32"/>
      <c r="U52" s="32">
        <v>2006</v>
      </c>
      <c r="V52" s="32"/>
      <c r="W52" s="32">
        <v>2007</v>
      </c>
      <c r="X52" s="32"/>
      <c r="Y52" s="32">
        <v>2008</v>
      </c>
      <c r="Z52" s="32"/>
      <c r="AA52" s="24">
        <v>2009</v>
      </c>
      <c r="AB52" s="24"/>
      <c r="AC52" s="24">
        <v>2010</v>
      </c>
      <c r="AD52" s="24"/>
      <c r="AE52" s="24">
        <v>2011</v>
      </c>
      <c r="AF52" s="24"/>
      <c r="AG52" s="24">
        <v>2012</v>
      </c>
      <c r="AH52" s="24"/>
      <c r="AI52" s="24">
        <v>2013</v>
      </c>
      <c r="AJ52" s="24"/>
      <c r="AK52" s="24">
        <v>2014</v>
      </c>
      <c r="AL52" s="24"/>
      <c r="AM52" s="24">
        <v>2015</v>
      </c>
      <c r="AN52" s="24"/>
      <c r="AO52" s="24">
        <v>2016</v>
      </c>
      <c r="AP52" s="24"/>
      <c r="AQ52" s="24">
        <v>2017</v>
      </c>
      <c r="AR52" s="24"/>
      <c r="AS52" s="24">
        <v>2018</v>
      </c>
      <c r="AT52" s="24"/>
      <c r="AU52" s="24">
        <v>2019</v>
      </c>
      <c r="AV52" s="24"/>
      <c r="AW52" s="24">
        <v>2020</v>
      </c>
      <c r="AX52" s="24"/>
      <c r="AY52" s="24">
        <v>2021</v>
      </c>
      <c r="AZ52" s="24"/>
      <c r="BA52" s="24">
        <v>2022</v>
      </c>
      <c r="BB52" s="24"/>
    </row>
    <row r="53" spans="1:54" x14ac:dyDescent="0.2">
      <c r="A53" s="24" t="s">
        <v>89</v>
      </c>
      <c r="B53" s="28">
        <f t="shared" ref="B53:C59" si="5">B41/B$49</f>
        <v>4.5646067415730336E-3</v>
      </c>
      <c r="C53" s="28">
        <f t="shared" si="5"/>
        <v>7.7998050048748782E-3</v>
      </c>
      <c r="D53" s="24"/>
      <c r="E53" s="28">
        <f t="shared" ref="E53:E59" si="6">E41/E$49</f>
        <v>7.657500870170553E-3</v>
      </c>
      <c r="F53" s="24"/>
      <c r="G53" s="28">
        <f t="shared" ref="G53:G59" si="7">G41/G$49</f>
        <v>6.8560235063663075E-3</v>
      </c>
      <c r="H53" s="24"/>
      <c r="I53" s="28">
        <f t="shared" ref="I53:I59" si="8">I41/I$49</f>
        <v>5.7803468208092483E-3</v>
      </c>
      <c r="J53" s="24"/>
      <c r="K53" s="28">
        <f t="shared" ref="K53:K59" si="9">K41/K$49</f>
        <v>5.7215511760966304E-3</v>
      </c>
      <c r="L53" s="24"/>
      <c r="M53" s="28">
        <f t="shared" ref="M53:M59" si="10">M41/M$49</f>
        <v>1.1374715632109197E-2</v>
      </c>
      <c r="N53" s="24"/>
      <c r="O53" s="28">
        <f t="shared" ref="O53:O59" si="11">O41/O$49</f>
        <v>1.4784523435042466E-2</v>
      </c>
      <c r="P53" s="24"/>
      <c r="Q53" s="28">
        <f t="shared" ref="Q53:Q59" si="12">Q41/Q$49</f>
        <v>1.839405730456314E-2</v>
      </c>
      <c r="R53" s="24"/>
      <c r="S53" s="28">
        <f t="shared" ref="S53:S59" si="13">S41/S$49</f>
        <v>2.6296829971181556E-2</v>
      </c>
      <c r="T53" s="24"/>
      <c r="U53" s="28">
        <f t="shared" ref="U53:U59" si="14">U41/U$49</f>
        <v>2.4929775280898875E-2</v>
      </c>
      <c r="V53" s="24"/>
      <c r="W53" s="28">
        <f t="shared" ref="W53:W59" si="15">W41/W$49</f>
        <v>2.6539639333106498E-2</v>
      </c>
      <c r="X53" s="24"/>
      <c r="Y53" s="28">
        <f t="shared" ref="Y53:Y59" si="16">Y41/Y$49</f>
        <v>2.1985343104596936E-2</v>
      </c>
      <c r="Z53" s="24"/>
      <c r="AA53" s="28">
        <f t="shared" ref="AA53:AA59" si="17">AA41/AA$49</f>
        <v>2.5856697819314642E-2</v>
      </c>
      <c r="AB53" s="24"/>
      <c r="AC53" s="28">
        <f t="shared" ref="AC53:AC59" si="18">AC41/AC$49</f>
        <v>3.9561074213110017E-2</v>
      </c>
      <c r="AD53" s="24"/>
      <c r="AE53" s="28">
        <f t="shared" ref="AE53:AE59" si="19">AE41/AE$49</f>
        <v>3.8358608385370203E-2</v>
      </c>
      <c r="AF53" s="24"/>
      <c r="AG53" s="28">
        <f t="shared" ref="AG53:AG59" si="20">AG41/AG$49</f>
        <v>4.0969417195614539E-2</v>
      </c>
      <c r="AH53" s="24"/>
      <c r="AI53" s="28">
        <f t="shared" ref="AI53:AI59" si="21">AI41/AI$49</f>
        <v>4.5834623722514713E-2</v>
      </c>
      <c r="AJ53" s="24"/>
      <c r="AK53" s="28">
        <f t="shared" ref="AK53:AK59" si="22">AK41/AK$49</f>
        <v>5.6568196103079824E-2</v>
      </c>
      <c r="AL53" s="24"/>
      <c r="AM53" s="28">
        <f t="shared" ref="AM53:AM59" si="23">AM41/AM$49</f>
        <v>5.6859504132231405E-2</v>
      </c>
      <c r="AN53" s="24"/>
      <c r="AO53" s="28">
        <f t="shared" ref="AO53:AO59" si="24">AO41/AO$49</f>
        <v>4.6587926509186355E-2</v>
      </c>
      <c r="AP53" s="24"/>
      <c r="AQ53" s="28">
        <f t="shared" ref="AQ53:AQ59" si="25">AQ41/AQ$49</f>
        <v>5.8823529411764705E-2</v>
      </c>
      <c r="AR53" s="24"/>
      <c r="AS53" s="28">
        <f t="shared" ref="AS53:AU61" si="26">AS41/AS$49</f>
        <v>6.7201903062741597E-2</v>
      </c>
      <c r="AT53" s="24"/>
      <c r="AU53" s="28">
        <f t="shared" si="26"/>
        <v>6.8361086765994741E-2</v>
      </c>
      <c r="AV53" s="24"/>
      <c r="AW53" s="28">
        <f t="shared" ref="AW53:AY61" si="27">AW41/AW$49</f>
        <v>6.3940977559176146E-2</v>
      </c>
      <c r="AX53" s="24"/>
      <c r="AY53" s="28">
        <f t="shared" si="27"/>
        <v>6.8697729988052569E-2</v>
      </c>
      <c r="AZ53" s="24"/>
      <c r="BA53" s="28">
        <f t="shared" ref="BA53" si="28">BA41/BA$49</f>
        <v>6.2350835322195701E-2</v>
      </c>
      <c r="BB53" s="24"/>
    </row>
    <row r="54" spans="1:54" x14ac:dyDescent="0.2">
      <c r="A54" s="24" t="s">
        <v>97</v>
      </c>
      <c r="B54" s="28">
        <f t="shared" si="5"/>
        <v>5.6179775280898875E-3</v>
      </c>
      <c r="C54" s="28">
        <f t="shared" si="5"/>
        <v>1.2999675008124796E-2</v>
      </c>
      <c r="D54" s="24"/>
      <c r="E54" s="28">
        <f t="shared" si="6"/>
        <v>1.1138183083884442E-2</v>
      </c>
      <c r="F54" s="24"/>
      <c r="G54" s="28">
        <f t="shared" si="7"/>
        <v>8.4884100555011419E-3</v>
      </c>
      <c r="H54" s="24"/>
      <c r="I54" s="28">
        <f t="shared" si="8"/>
        <v>9.4310921813203531E-3</v>
      </c>
      <c r="J54" s="24"/>
      <c r="K54" s="28">
        <f t="shared" si="9"/>
        <v>1.2396694214876033E-2</v>
      </c>
      <c r="L54" s="24"/>
      <c r="M54" s="28">
        <f t="shared" si="10"/>
        <v>1.4299642508937277E-2</v>
      </c>
      <c r="N54" s="24"/>
      <c r="O54" s="28">
        <f t="shared" si="11"/>
        <v>1.4784523435042466E-2</v>
      </c>
      <c r="P54" s="24"/>
      <c r="Q54" s="28">
        <f t="shared" si="12"/>
        <v>1.556420233463035E-2</v>
      </c>
      <c r="R54" s="24"/>
      <c r="S54" s="28">
        <f t="shared" si="13"/>
        <v>1.3328530259365994E-2</v>
      </c>
      <c r="T54" s="24"/>
      <c r="U54" s="28">
        <f t="shared" si="14"/>
        <v>1.3342696629213483E-2</v>
      </c>
      <c r="V54" s="24"/>
      <c r="W54" s="28">
        <f t="shared" si="15"/>
        <v>1.4290575025518884E-2</v>
      </c>
      <c r="X54" s="24"/>
      <c r="Y54" s="28">
        <f t="shared" si="16"/>
        <v>1.765489673550966E-2</v>
      </c>
      <c r="Z54" s="24"/>
      <c r="AA54" s="28">
        <f t="shared" si="17"/>
        <v>2.1495327102803739E-2</v>
      </c>
      <c r="AB54" s="24"/>
      <c r="AC54" s="28">
        <f t="shared" si="18"/>
        <v>1.7614784868611032E-2</v>
      </c>
      <c r="AD54" s="24"/>
      <c r="AE54" s="28">
        <f t="shared" si="19"/>
        <v>2.2598870056497175E-2</v>
      </c>
      <c r="AF54" s="24"/>
      <c r="AG54" s="28">
        <f t="shared" si="20"/>
        <v>2.4812463935372186E-2</v>
      </c>
      <c r="AH54" s="24"/>
      <c r="AI54" s="28">
        <f t="shared" si="21"/>
        <v>2.4156085475379376E-2</v>
      </c>
      <c r="AJ54" s="24"/>
      <c r="AK54" s="28">
        <f t="shared" si="22"/>
        <v>2.8912633563796353E-2</v>
      </c>
      <c r="AL54" s="24"/>
      <c r="AM54" s="28">
        <f t="shared" si="23"/>
        <v>3.239669421487603E-2</v>
      </c>
      <c r="AN54" s="24"/>
      <c r="AO54" s="28">
        <f t="shared" si="24"/>
        <v>3.0183727034120734E-2</v>
      </c>
      <c r="AP54" s="24"/>
      <c r="AQ54" s="28">
        <f t="shared" si="25"/>
        <v>3.0676786843769767E-2</v>
      </c>
      <c r="AR54" s="24"/>
      <c r="AS54" s="28">
        <f t="shared" si="26"/>
        <v>2.7059173357121619E-2</v>
      </c>
      <c r="AT54" s="24"/>
      <c r="AU54" s="28">
        <f t="shared" si="26"/>
        <v>3.0674846625766871E-2</v>
      </c>
      <c r="AV54" s="24"/>
      <c r="AW54" s="28">
        <f t="shared" si="27"/>
        <v>2.6744543498309254E-2</v>
      </c>
      <c r="AX54" s="24"/>
      <c r="AY54" s="28">
        <f t="shared" si="27"/>
        <v>2.1804062126642772E-2</v>
      </c>
      <c r="AZ54" s="24"/>
      <c r="BA54" s="28">
        <f t="shared" ref="BA54" si="29">BA42/BA$49</f>
        <v>2.7744630071599045E-2</v>
      </c>
      <c r="BB54" s="24"/>
    </row>
    <row r="55" spans="1:54" x14ac:dyDescent="0.2">
      <c r="A55" s="24" t="s">
        <v>91</v>
      </c>
      <c r="B55" s="28">
        <f t="shared" si="5"/>
        <v>0.9459269662921348</v>
      </c>
      <c r="C55" s="28">
        <f t="shared" si="5"/>
        <v>0.8966525836854079</v>
      </c>
      <c r="D55" s="24"/>
      <c r="E55" s="28">
        <f t="shared" si="6"/>
        <v>0.91402714932126694</v>
      </c>
      <c r="F55" s="24"/>
      <c r="G55" s="28">
        <f t="shared" si="7"/>
        <v>0.89193601044727389</v>
      </c>
      <c r="H55" s="24"/>
      <c r="I55" s="28">
        <f t="shared" si="8"/>
        <v>0.90751445086705207</v>
      </c>
      <c r="J55" s="24"/>
      <c r="K55" s="28">
        <f t="shared" si="9"/>
        <v>0.86268277177368091</v>
      </c>
      <c r="L55" s="24"/>
      <c r="M55" s="28">
        <f t="shared" si="10"/>
        <v>0.9216769580760481</v>
      </c>
      <c r="N55" s="24"/>
      <c r="O55" s="28">
        <f t="shared" si="11"/>
        <v>0.8999685435671595</v>
      </c>
      <c r="P55" s="24"/>
      <c r="Q55" s="28">
        <f t="shared" si="12"/>
        <v>0.90873717721966751</v>
      </c>
      <c r="R55" s="24"/>
      <c r="S55" s="28">
        <f t="shared" si="13"/>
        <v>0.83465417867435154</v>
      </c>
      <c r="T55" s="24"/>
      <c r="U55" s="28">
        <f t="shared" si="14"/>
        <v>0.800561797752809</v>
      </c>
      <c r="V55" s="24"/>
      <c r="W55" s="28">
        <f t="shared" si="15"/>
        <v>0.82477033004423272</v>
      </c>
      <c r="X55" s="24"/>
      <c r="Y55" s="28">
        <f t="shared" si="16"/>
        <v>0.82245169886742175</v>
      </c>
      <c r="Z55" s="24"/>
      <c r="AA55" s="28">
        <f t="shared" si="17"/>
        <v>0.8520249221183801</v>
      </c>
      <c r="AB55" s="24"/>
      <c r="AC55" s="28">
        <f t="shared" si="18"/>
        <v>0.8403118683222639</v>
      </c>
      <c r="AD55" s="24"/>
      <c r="AE55" s="28">
        <f t="shared" si="19"/>
        <v>0.82961641391614627</v>
      </c>
      <c r="AF55" s="24"/>
      <c r="AG55" s="28">
        <f t="shared" si="20"/>
        <v>0.82631275245239466</v>
      </c>
      <c r="AH55" s="24"/>
      <c r="AI55" s="28">
        <f t="shared" si="21"/>
        <v>0.81542273149581912</v>
      </c>
      <c r="AJ55" s="24"/>
      <c r="AK55" s="28">
        <f t="shared" si="22"/>
        <v>0.79384035197988689</v>
      </c>
      <c r="AL55" s="24"/>
      <c r="AM55" s="28">
        <f t="shared" si="23"/>
        <v>0.79305785123966943</v>
      </c>
      <c r="AN55" s="24"/>
      <c r="AO55" s="28">
        <f t="shared" si="24"/>
        <v>0.78051181102362199</v>
      </c>
      <c r="AP55" s="24"/>
      <c r="AQ55" s="28">
        <f t="shared" si="25"/>
        <v>0.72802024035420621</v>
      </c>
      <c r="AR55" s="24"/>
      <c r="AS55" s="28">
        <f t="shared" si="26"/>
        <v>0.7154326494201606</v>
      </c>
      <c r="AT55" s="24"/>
      <c r="AU55" s="28">
        <f t="shared" si="26"/>
        <v>0.70143149284253581</v>
      </c>
      <c r="AV55" s="24"/>
      <c r="AW55" s="28">
        <f t="shared" si="27"/>
        <v>0.74454349830925304</v>
      </c>
      <c r="AX55" s="24"/>
      <c r="AY55" s="28">
        <f t="shared" si="27"/>
        <v>0.73596176821983272</v>
      </c>
      <c r="AZ55" s="24"/>
      <c r="BA55" s="28">
        <f t="shared" ref="BA55" si="30">BA43/BA$49</f>
        <v>0.77118138424821003</v>
      </c>
      <c r="BB55" s="24"/>
    </row>
    <row r="56" spans="1:54" x14ac:dyDescent="0.2">
      <c r="A56" s="24" t="s">
        <v>98</v>
      </c>
      <c r="B56" s="28">
        <f t="shared" si="5"/>
        <v>6.3202247191011234E-3</v>
      </c>
      <c r="C56" s="28">
        <f t="shared" si="5"/>
        <v>1.0724731881702957E-2</v>
      </c>
      <c r="D56" s="24"/>
      <c r="E56" s="28">
        <f t="shared" si="6"/>
        <v>8.7017055342847194E-3</v>
      </c>
      <c r="F56" s="24"/>
      <c r="G56" s="28">
        <f t="shared" si="7"/>
        <v>1.0120796604635978E-2</v>
      </c>
      <c r="H56" s="24"/>
      <c r="I56" s="28">
        <f t="shared" si="8"/>
        <v>9.7353209613629445E-3</v>
      </c>
      <c r="J56" s="24"/>
      <c r="K56" s="28">
        <f t="shared" si="9"/>
        <v>1.6528925619834711E-2</v>
      </c>
      <c r="L56" s="24"/>
      <c r="M56" s="28">
        <f t="shared" si="10"/>
        <v>2.0799480012999676E-2</v>
      </c>
      <c r="N56" s="24"/>
      <c r="O56" s="28">
        <f t="shared" si="11"/>
        <v>1.4784523435042466E-2</v>
      </c>
      <c r="P56" s="24"/>
      <c r="Q56" s="28">
        <f t="shared" si="12"/>
        <v>1.7332861690838343E-2</v>
      </c>
      <c r="R56" s="24"/>
      <c r="S56" s="28">
        <f t="shared" si="13"/>
        <v>2.5936599423631124E-2</v>
      </c>
      <c r="T56" s="24"/>
      <c r="U56" s="28">
        <f t="shared" si="14"/>
        <v>2.4227528089887641E-2</v>
      </c>
      <c r="V56" s="24"/>
      <c r="W56" s="28">
        <f t="shared" si="15"/>
        <v>2.6199387546784622E-2</v>
      </c>
      <c r="X56" s="24"/>
      <c r="Y56" s="28">
        <f t="shared" si="16"/>
        <v>3.0313124583610927E-2</v>
      </c>
      <c r="Z56" s="24"/>
      <c r="AA56" s="28">
        <f t="shared" si="17"/>
        <v>3.6760124610591902E-2</v>
      </c>
      <c r="AB56" s="24"/>
      <c r="AC56" s="28">
        <f t="shared" si="18"/>
        <v>3.6673404562518046E-2</v>
      </c>
      <c r="AD56" s="24"/>
      <c r="AE56" s="28">
        <f t="shared" si="19"/>
        <v>3.4195658638120727E-2</v>
      </c>
      <c r="AF56" s="24"/>
      <c r="AG56" s="28">
        <f t="shared" si="20"/>
        <v>4.0680900173110213E-2</v>
      </c>
      <c r="AH56" s="24"/>
      <c r="AI56" s="28">
        <f t="shared" si="21"/>
        <v>4.7073397336636728E-2</v>
      </c>
      <c r="AJ56" s="24"/>
      <c r="AK56" s="28">
        <f t="shared" si="22"/>
        <v>5.2168447517284729E-2</v>
      </c>
      <c r="AL56" s="24"/>
      <c r="AM56" s="28">
        <f t="shared" si="23"/>
        <v>5.586776859504132E-2</v>
      </c>
      <c r="AN56" s="24"/>
      <c r="AO56" s="28">
        <f t="shared" si="24"/>
        <v>7.7427821522309717E-2</v>
      </c>
      <c r="AP56" s="24"/>
      <c r="AQ56" s="28">
        <f t="shared" si="25"/>
        <v>4.775458570524984E-2</v>
      </c>
      <c r="AR56" s="24"/>
      <c r="AS56" s="28">
        <f t="shared" si="26"/>
        <v>5.2036871840618497E-2</v>
      </c>
      <c r="AT56" s="24"/>
      <c r="AU56" s="28">
        <f t="shared" si="26"/>
        <v>4.7034764826175871E-2</v>
      </c>
      <c r="AV56" s="24"/>
      <c r="AW56" s="28">
        <f t="shared" si="27"/>
        <v>4.7033507531509373E-2</v>
      </c>
      <c r="AX56" s="24"/>
      <c r="AY56" s="28">
        <f t="shared" si="27"/>
        <v>4.9880525686977296E-2</v>
      </c>
      <c r="AZ56" s="24"/>
      <c r="BA56" s="28">
        <f t="shared" ref="BA56" si="31">BA44/BA$49</f>
        <v>7.6073985680190928E-2</v>
      </c>
      <c r="BB56" s="24"/>
    </row>
    <row r="57" spans="1:54" x14ac:dyDescent="0.2">
      <c r="A57" s="47" t="s">
        <v>93</v>
      </c>
      <c r="B57" s="28">
        <f t="shared" si="5"/>
        <v>6.3202247191011234E-3</v>
      </c>
      <c r="C57" s="28">
        <f t="shared" si="5"/>
        <v>5.1998700032499191E-3</v>
      </c>
      <c r="D57" s="24"/>
      <c r="E57" s="28">
        <f t="shared" si="6"/>
        <v>6.9613644274277757E-3</v>
      </c>
      <c r="F57" s="24"/>
      <c r="G57" s="28">
        <f t="shared" si="7"/>
        <v>6.5295461965393401E-3</v>
      </c>
      <c r="H57" s="24"/>
      <c r="I57" s="28">
        <f t="shared" si="8"/>
        <v>5.7803468208092483E-3</v>
      </c>
      <c r="J57" s="24"/>
      <c r="K57" s="28">
        <f t="shared" si="9"/>
        <v>4.7679593134138587E-3</v>
      </c>
      <c r="L57" s="24"/>
      <c r="M57" s="28">
        <f t="shared" si="10"/>
        <v>7.1498212544686386E-3</v>
      </c>
      <c r="N57" s="24"/>
      <c r="O57" s="28">
        <f t="shared" si="11"/>
        <v>6.2912865681031774E-3</v>
      </c>
      <c r="P57" s="24"/>
      <c r="Q57" s="28">
        <f t="shared" si="12"/>
        <v>7.7821011673151752E-3</v>
      </c>
      <c r="R57" s="24"/>
      <c r="S57" s="28">
        <f t="shared" si="13"/>
        <v>6.1239193083573486E-3</v>
      </c>
      <c r="T57" s="24"/>
      <c r="U57" s="28">
        <f t="shared" si="14"/>
        <v>8.7780898876404501E-3</v>
      </c>
      <c r="V57" s="24"/>
      <c r="W57" s="28">
        <f t="shared" si="15"/>
        <v>9.1867982306907108E-3</v>
      </c>
      <c r="X57" s="24"/>
      <c r="Y57" s="28">
        <f t="shared" si="16"/>
        <v>7.6615589606928713E-3</v>
      </c>
      <c r="Z57" s="24"/>
      <c r="AA57" s="28">
        <f t="shared" si="17"/>
        <v>8.4112149532710283E-3</v>
      </c>
      <c r="AB57" s="24"/>
      <c r="AC57" s="28">
        <f t="shared" si="18"/>
        <v>1.4438348252959862E-2</v>
      </c>
      <c r="AD57" s="24"/>
      <c r="AE57" s="28">
        <f t="shared" si="19"/>
        <v>1.367826345524829E-2</v>
      </c>
      <c r="AF57" s="24"/>
      <c r="AG57" s="28">
        <f t="shared" si="20"/>
        <v>1.5002885170225043E-2</v>
      </c>
      <c r="AH57" s="24"/>
      <c r="AI57" s="28">
        <f t="shared" si="21"/>
        <v>1.2387736141220192E-2</v>
      </c>
      <c r="AJ57" s="24"/>
      <c r="AK57" s="28">
        <f t="shared" si="22"/>
        <v>1.1313639220615965E-2</v>
      </c>
      <c r="AL57" s="24"/>
      <c r="AM57" s="28">
        <f t="shared" si="23"/>
        <v>8.2644628099173556E-3</v>
      </c>
      <c r="AN57" s="24"/>
      <c r="AO57" s="28">
        <f t="shared" si="24"/>
        <v>1.1811023622047244E-2</v>
      </c>
      <c r="AP57" s="24"/>
      <c r="AQ57" s="28">
        <f t="shared" si="25"/>
        <v>7.5901328273244783E-3</v>
      </c>
      <c r="AR57" s="24"/>
      <c r="AS57" s="28">
        <f t="shared" si="26"/>
        <v>8.6232530478739227E-3</v>
      </c>
      <c r="AT57" s="24"/>
      <c r="AU57" s="28">
        <f t="shared" si="26"/>
        <v>9.3485246859479985E-3</v>
      </c>
      <c r="AV57" s="24"/>
      <c r="AW57" s="28">
        <f t="shared" si="27"/>
        <v>7.3778051029818629E-3</v>
      </c>
      <c r="AX57" s="24"/>
      <c r="AY57" s="28">
        <f t="shared" si="27"/>
        <v>5.675029868578256E-3</v>
      </c>
      <c r="AZ57" s="24"/>
      <c r="BA57" s="28">
        <f t="shared" ref="BA57" si="32">BA45/BA$49</f>
        <v>7.4582338902147967E-3</v>
      </c>
      <c r="BB57" s="24"/>
    </row>
    <row r="58" spans="1:54" x14ac:dyDescent="0.2">
      <c r="A58" s="24" t="s">
        <v>94</v>
      </c>
      <c r="B58" s="28">
        <f t="shared" si="5"/>
        <v>0</v>
      </c>
      <c r="C58" s="28">
        <f t="shared" si="5"/>
        <v>0</v>
      </c>
      <c r="D58" s="24"/>
      <c r="E58" s="28">
        <f t="shared" si="6"/>
        <v>0</v>
      </c>
      <c r="F58" s="24"/>
      <c r="G58" s="28">
        <f t="shared" si="7"/>
        <v>0</v>
      </c>
      <c r="H58" s="24"/>
      <c r="I58" s="28">
        <f t="shared" si="8"/>
        <v>0</v>
      </c>
      <c r="J58" s="24"/>
      <c r="K58" s="28">
        <f t="shared" si="9"/>
        <v>0</v>
      </c>
      <c r="L58" s="24"/>
      <c r="M58" s="28">
        <f t="shared" si="10"/>
        <v>3.2499187520311994E-4</v>
      </c>
      <c r="N58" s="24"/>
      <c r="O58" s="28">
        <f t="shared" si="11"/>
        <v>6.2912865681031768E-4</v>
      </c>
      <c r="P58" s="24"/>
      <c r="Q58" s="28">
        <f t="shared" si="12"/>
        <v>3.5373187124159886E-4</v>
      </c>
      <c r="R58" s="24"/>
      <c r="S58" s="28">
        <f t="shared" si="13"/>
        <v>0</v>
      </c>
      <c r="T58" s="24"/>
      <c r="U58" s="28">
        <f t="shared" si="14"/>
        <v>0</v>
      </c>
      <c r="V58" s="24"/>
      <c r="W58" s="28">
        <f t="shared" si="15"/>
        <v>0</v>
      </c>
      <c r="X58" s="24"/>
      <c r="Y58" s="28">
        <f t="shared" si="16"/>
        <v>0</v>
      </c>
      <c r="Z58" s="24"/>
      <c r="AA58" s="28">
        <f t="shared" si="17"/>
        <v>3.1152647975077883E-4</v>
      </c>
      <c r="AB58" s="24"/>
      <c r="AC58" s="28">
        <f t="shared" si="18"/>
        <v>1.155067860236789E-3</v>
      </c>
      <c r="AD58" s="24"/>
      <c r="AE58" s="28">
        <f t="shared" si="19"/>
        <v>1.1894142134998512E-3</v>
      </c>
      <c r="AF58" s="24"/>
      <c r="AG58" s="28">
        <f t="shared" si="20"/>
        <v>2.3081361800346219E-3</v>
      </c>
      <c r="AH58" s="24"/>
      <c r="AI58" s="28">
        <f t="shared" si="21"/>
        <v>1.548467017652524E-3</v>
      </c>
      <c r="AJ58" s="24"/>
      <c r="AK58" s="28">
        <f t="shared" si="22"/>
        <v>9.4280326838466376E-4</v>
      </c>
      <c r="AL58" s="24"/>
      <c r="AM58" s="28">
        <f t="shared" si="23"/>
        <v>1.322314049586777E-3</v>
      </c>
      <c r="AN58" s="24"/>
      <c r="AO58" s="28">
        <f t="shared" si="24"/>
        <v>1.3123359580052493E-3</v>
      </c>
      <c r="AP58" s="24"/>
      <c r="AQ58" s="28">
        <f t="shared" si="25"/>
        <v>3.1625553447185326E-4</v>
      </c>
      <c r="AR58" s="24"/>
      <c r="AS58" s="28">
        <f t="shared" si="26"/>
        <v>5.9470710674992561E-4</v>
      </c>
      <c r="AT58" s="24"/>
      <c r="AU58" s="28">
        <f t="shared" si="26"/>
        <v>0</v>
      </c>
      <c r="AV58" s="24"/>
      <c r="AW58" s="28">
        <f t="shared" si="27"/>
        <v>0</v>
      </c>
      <c r="AX58" s="24"/>
      <c r="AY58" s="28">
        <f t="shared" si="27"/>
        <v>0</v>
      </c>
      <c r="AZ58" s="24"/>
      <c r="BA58" s="28">
        <f t="shared" ref="BA58" si="33">BA46/BA$49</f>
        <v>0</v>
      </c>
      <c r="BB58" s="24"/>
    </row>
    <row r="59" spans="1:54" x14ac:dyDescent="0.2">
      <c r="A59" s="24" t="s">
        <v>85</v>
      </c>
      <c r="B59" s="28">
        <f t="shared" si="5"/>
        <v>3.125E-2</v>
      </c>
      <c r="C59" s="28">
        <f t="shared" si="5"/>
        <v>6.662333441663959E-2</v>
      </c>
      <c r="D59" s="24"/>
      <c r="E59" s="28">
        <f t="shared" si="6"/>
        <v>5.151409676296554E-2</v>
      </c>
      <c r="F59" s="24"/>
      <c r="G59" s="28">
        <f t="shared" si="7"/>
        <v>7.6069213189683321E-2</v>
      </c>
      <c r="H59" s="24"/>
      <c r="I59" s="28">
        <f t="shared" si="8"/>
        <v>6.1758442348646185E-2</v>
      </c>
      <c r="J59" s="24"/>
      <c r="K59" s="28">
        <f t="shared" si="9"/>
        <v>9.7902097902097904E-2</v>
      </c>
      <c r="L59" s="24"/>
      <c r="M59" s="28">
        <f t="shared" si="10"/>
        <v>2.4374390640233994E-2</v>
      </c>
      <c r="N59" s="24"/>
      <c r="O59" s="28">
        <f t="shared" si="11"/>
        <v>4.8757470902799624E-2</v>
      </c>
      <c r="P59" s="24"/>
      <c r="Q59" s="28">
        <f t="shared" si="12"/>
        <v>3.1835868411743899E-2</v>
      </c>
      <c r="R59" s="24"/>
      <c r="S59" s="28">
        <f t="shared" si="13"/>
        <v>9.3659942363112397E-2</v>
      </c>
      <c r="T59" s="24"/>
      <c r="U59" s="28">
        <f t="shared" si="14"/>
        <v>0.12816011235955055</v>
      </c>
      <c r="V59" s="24"/>
      <c r="W59" s="28">
        <f t="shared" si="15"/>
        <v>9.9013269819666558E-2</v>
      </c>
      <c r="X59" s="24"/>
      <c r="Y59" s="28">
        <f t="shared" si="16"/>
        <v>9.9933377748167893E-2</v>
      </c>
      <c r="Z59" s="24"/>
      <c r="AA59" s="28">
        <f t="shared" si="17"/>
        <v>5.5140186915887852E-2</v>
      </c>
      <c r="AB59" s="24"/>
      <c r="AC59" s="28">
        <f t="shared" si="18"/>
        <v>5.0245451920300319E-2</v>
      </c>
      <c r="AD59" s="24"/>
      <c r="AE59" s="28">
        <f t="shared" si="19"/>
        <v>6.0362771335117457E-2</v>
      </c>
      <c r="AF59" s="24"/>
      <c r="AG59" s="28">
        <f t="shared" si="20"/>
        <v>4.9913444893248698E-2</v>
      </c>
      <c r="AH59" s="24"/>
      <c r="AI59" s="28">
        <f t="shared" si="21"/>
        <v>5.3576958810777328E-2</v>
      </c>
      <c r="AJ59" s="24"/>
      <c r="AK59" s="28">
        <f t="shared" si="22"/>
        <v>5.6253928346951601E-2</v>
      </c>
      <c r="AL59" s="24"/>
      <c r="AM59" s="28">
        <f t="shared" si="23"/>
        <v>5.2231404958677688E-2</v>
      </c>
      <c r="AN59" s="24"/>
      <c r="AO59" s="28">
        <f t="shared" si="24"/>
        <v>5.2165354330708659E-2</v>
      </c>
      <c r="AP59" s="24"/>
      <c r="AQ59" s="28">
        <f t="shared" si="25"/>
        <v>5.3763440860215055E-2</v>
      </c>
      <c r="AR59" s="24"/>
      <c r="AS59" s="28">
        <f t="shared" si="26"/>
        <v>6.1552185548617307E-2</v>
      </c>
      <c r="AT59" s="24"/>
      <c r="AU59" s="28">
        <f t="shared" si="26"/>
        <v>6.7192521180251236E-2</v>
      </c>
      <c r="AV59" s="24"/>
      <c r="AW59" s="28">
        <f t="shared" si="27"/>
        <v>5.1644635720873043E-2</v>
      </c>
      <c r="AX59" s="24"/>
      <c r="AY59" s="28">
        <f t="shared" si="27"/>
        <v>5.3464755077658306E-2</v>
      </c>
      <c r="AZ59" s="24"/>
      <c r="BA59" s="28">
        <f t="shared" ref="BA59" si="34">BA47/BA$49</f>
        <v>3.4606205250596656E-2</v>
      </c>
      <c r="BB59" s="24"/>
    </row>
    <row r="60" spans="1:54" x14ac:dyDescent="0.2">
      <c r="A60" s="24" t="s">
        <v>95</v>
      </c>
      <c r="B60" s="28"/>
      <c r="C60" s="28"/>
      <c r="D60" s="24"/>
      <c r="E60" s="28"/>
      <c r="F60" s="24"/>
      <c r="G60" s="28"/>
      <c r="H60" s="24"/>
      <c r="I60" s="28"/>
      <c r="J60" s="24"/>
      <c r="K60" s="28"/>
      <c r="L60" s="24"/>
      <c r="M60" s="28"/>
      <c r="N60" s="24"/>
      <c r="O60" s="28"/>
      <c r="P60" s="24"/>
      <c r="Q60" s="28"/>
      <c r="R60" s="24"/>
      <c r="S60" s="28"/>
      <c r="T60" s="24"/>
      <c r="U60" s="28"/>
      <c r="V60" s="24"/>
      <c r="W60" s="28"/>
      <c r="X60" s="24"/>
      <c r="Y60" s="28"/>
      <c r="Z60" s="24"/>
      <c r="AA60" s="28"/>
      <c r="AB60" s="24"/>
      <c r="AC60" s="28"/>
      <c r="AD60" s="24"/>
      <c r="AE60" s="28"/>
      <c r="AF60" s="24"/>
      <c r="AG60" s="28"/>
      <c r="AH60" s="24"/>
      <c r="AI60" s="28"/>
      <c r="AJ60" s="24"/>
      <c r="AK60" s="28"/>
      <c r="AL60" s="24"/>
      <c r="AM60" s="28"/>
      <c r="AN60" s="24"/>
      <c r="AO60" s="28"/>
      <c r="AP60" s="24"/>
      <c r="AQ60" s="28"/>
      <c r="AR60" s="24"/>
      <c r="AS60" s="28">
        <f t="shared" si="26"/>
        <v>6.7499256616116568E-2</v>
      </c>
      <c r="AT60" s="24"/>
      <c r="AU60" s="28">
        <f t="shared" si="26"/>
        <v>7.5956763073327493E-2</v>
      </c>
      <c r="AV60" s="24"/>
      <c r="AW60" s="28">
        <f t="shared" si="27"/>
        <v>5.8715032277897324E-2</v>
      </c>
      <c r="AX60" s="24"/>
      <c r="AY60" s="28">
        <f t="shared" si="27"/>
        <v>6.4516129032258063E-2</v>
      </c>
      <c r="AZ60" s="24"/>
      <c r="BA60" s="28">
        <f t="shared" ref="BA60" si="35">BA48/BA$49</f>
        <v>2.0584725536992841E-2</v>
      </c>
      <c r="BB60" s="24"/>
    </row>
    <row r="61" spans="1:54" x14ac:dyDescent="0.2">
      <c r="A61" s="24" t="s">
        <v>52</v>
      </c>
      <c r="B61" s="28">
        <f>B49/B$49</f>
        <v>1</v>
      </c>
      <c r="C61" s="28">
        <f>C49/C$49</f>
        <v>1</v>
      </c>
      <c r="D61" s="24"/>
      <c r="E61" s="28">
        <f>E49/E$49</f>
        <v>1</v>
      </c>
      <c r="F61" s="24"/>
      <c r="G61" s="28">
        <f>G49/G$49</f>
        <v>1</v>
      </c>
      <c r="H61" s="24"/>
      <c r="I61" s="28">
        <f>I49/I$49</f>
        <v>1</v>
      </c>
      <c r="J61" s="24"/>
      <c r="K61" s="28">
        <f>K49/K$49</f>
        <v>1</v>
      </c>
      <c r="L61" s="24"/>
      <c r="M61" s="28">
        <f>M49/M$49</f>
        <v>1</v>
      </c>
      <c r="N61" s="24"/>
      <c r="O61" s="28">
        <f>O49/O$49</f>
        <v>1</v>
      </c>
      <c r="P61" s="24"/>
      <c r="Q61" s="28">
        <f>Q49/Q$49</f>
        <v>1</v>
      </c>
      <c r="R61" s="24"/>
      <c r="S61" s="28">
        <f>S49/S$49</f>
        <v>1</v>
      </c>
      <c r="T61" s="24"/>
      <c r="U61" s="28">
        <f>U49/U$49</f>
        <v>1</v>
      </c>
      <c r="V61" s="24"/>
      <c r="W61" s="28">
        <f>W49/W$49</f>
        <v>1</v>
      </c>
      <c r="X61" s="24"/>
      <c r="Y61" s="28">
        <f>Y49/Y$49</f>
        <v>1</v>
      </c>
      <c r="Z61" s="24"/>
      <c r="AA61" s="28">
        <f>AA49/AA$49</f>
        <v>1</v>
      </c>
      <c r="AB61" s="24"/>
      <c r="AC61" s="28">
        <f>AC49/AC$49</f>
        <v>1</v>
      </c>
      <c r="AD61" s="24"/>
      <c r="AE61" s="28">
        <f>AE49/AE$49</f>
        <v>1</v>
      </c>
      <c r="AF61" s="24"/>
      <c r="AG61" s="28">
        <f>AG49/AG$49</f>
        <v>1</v>
      </c>
      <c r="AH61" s="24"/>
      <c r="AI61" s="28">
        <f>AI49/AI$49</f>
        <v>1</v>
      </c>
      <c r="AJ61" s="24"/>
      <c r="AK61" s="28">
        <f>AK49/AK$49</f>
        <v>1</v>
      </c>
      <c r="AL61" s="24"/>
      <c r="AM61" s="28">
        <f>AM49/AM$49</f>
        <v>1</v>
      </c>
      <c r="AN61" s="24"/>
      <c r="AO61" s="28">
        <f>AO49/AO$49</f>
        <v>1</v>
      </c>
      <c r="AP61" s="24"/>
      <c r="AQ61" s="28">
        <f>AQ49/AQ$49</f>
        <v>1</v>
      </c>
      <c r="AR61" s="24"/>
      <c r="AS61" s="28">
        <f t="shared" si="26"/>
        <v>1</v>
      </c>
      <c r="AT61" s="24"/>
      <c r="AU61" s="28">
        <f t="shared" si="26"/>
        <v>1</v>
      </c>
      <c r="AV61" s="24"/>
      <c r="AW61" s="28">
        <f t="shared" si="27"/>
        <v>1</v>
      </c>
      <c r="AX61" s="24"/>
      <c r="AY61" s="28">
        <f t="shared" si="27"/>
        <v>1</v>
      </c>
      <c r="AZ61" s="24"/>
      <c r="BA61" s="28">
        <f t="shared" ref="BA61" si="36">BA49/BA$49</f>
        <v>1</v>
      </c>
      <c r="BB61" s="24"/>
    </row>
    <row r="81" ht="12" customHeight="1" x14ac:dyDescent="0.2"/>
  </sheetData>
  <phoneticPr fontId="0" type="noConversion"/>
  <pageMargins left="0.75" right="0.75" top="1" bottom="1" header="0.5" footer="0.5"/>
  <pageSetup scale="77" firstPageNumber="5" orientation="portrait" useFirstPageNumber="1" r:id="rId1"/>
  <headerFooter alignWithMargins="0">
    <oddFooter>Page &amp;P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97"/>
  <sheetViews>
    <sheetView zoomScaleNormal="100" workbookViewId="0">
      <pane xSplit="1" topLeftCell="AG1" activePane="topRight" state="frozen"/>
      <selection activeCell="A22" sqref="A22"/>
      <selection pane="topRight" activeCell="BB43" sqref="BB43"/>
    </sheetView>
  </sheetViews>
  <sheetFormatPr defaultRowHeight="12.75" x14ac:dyDescent="0.2"/>
  <cols>
    <col min="1" max="1" width="39.85546875" customWidth="1"/>
    <col min="2" max="13" width="8.28515625" customWidth="1"/>
    <col min="19" max="19" width="8.42578125" customWidth="1"/>
  </cols>
  <sheetData>
    <row r="1" spans="1:54" x14ac:dyDescent="0.2">
      <c r="A1" s="161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54" x14ac:dyDescent="0.2">
      <c r="A2" s="33" t="s">
        <v>100</v>
      </c>
      <c r="B2" s="33">
        <v>1996</v>
      </c>
      <c r="C2" s="33">
        <v>1997</v>
      </c>
      <c r="D2" s="33" t="s">
        <v>37</v>
      </c>
      <c r="E2" s="33">
        <v>1998</v>
      </c>
      <c r="F2" s="33" t="s">
        <v>37</v>
      </c>
      <c r="G2" s="33">
        <v>1999</v>
      </c>
      <c r="H2" s="33" t="s">
        <v>37</v>
      </c>
      <c r="I2" s="33">
        <v>2000</v>
      </c>
      <c r="J2" s="33" t="s">
        <v>37</v>
      </c>
      <c r="K2" s="33">
        <v>2001</v>
      </c>
      <c r="L2" s="33" t="s">
        <v>37</v>
      </c>
      <c r="M2" s="33">
        <v>2002</v>
      </c>
      <c r="N2" s="24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24">
        <v>2010</v>
      </c>
      <c r="AD2" s="47" t="s">
        <v>37</v>
      </c>
      <c r="AE2" s="24">
        <v>2011</v>
      </c>
      <c r="AF2" s="47" t="s">
        <v>37</v>
      </c>
      <c r="AG2" s="24">
        <v>2012</v>
      </c>
      <c r="AH2" s="47" t="s">
        <v>37</v>
      </c>
      <c r="AI2" s="24">
        <v>2013</v>
      </c>
      <c r="AJ2" s="47" t="s">
        <v>37</v>
      </c>
      <c r="AK2" s="24">
        <v>2014</v>
      </c>
      <c r="AL2" s="47" t="s">
        <v>37</v>
      </c>
      <c r="AM2" s="24">
        <v>2015</v>
      </c>
      <c r="AN2" s="47" t="s">
        <v>37</v>
      </c>
      <c r="AO2" s="24">
        <v>2016</v>
      </c>
      <c r="AP2" s="47" t="s">
        <v>37</v>
      </c>
      <c r="AQ2" s="24">
        <v>2017</v>
      </c>
      <c r="AR2" s="24" t="s">
        <v>37</v>
      </c>
      <c r="AS2" s="24">
        <v>2018</v>
      </c>
      <c r="AT2" s="24" t="s">
        <v>37</v>
      </c>
      <c r="AU2" s="24">
        <v>2019</v>
      </c>
      <c r="AV2" s="24" t="s">
        <v>37</v>
      </c>
      <c r="AW2" s="24">
        <v>2020</v>
      </c>
      <c r="AX2" s="24" t="s">
        <v>37</v>
      </c>
      <c r="AY2" s="24">
        <v>2021</v>
      </c>
      <c r="AZ2" s="24" t="s">
        <v>37</v>
      </c>
      <c r="BA2" s="24">
        <v>2022</v>
      </c>
      <c r="BB2" s="24" t="s">
        <v>37</v>
      </c>
    </row>
    <row r="3" spans="1:54" x14ac:dyDescent="0.2">
      <c r="A3" s="24" t="s">
        <v>101</v>
      </c>
      <c r="B3" s="29">
        <v>1081</v>
      </c>
      <c r="C3" s="29">
        <v>984</v>
      </c>
      <c r="D3" s="28">
        <f t="shared" ref="D3:D14" si="0">((C3/B3) - 1)</f>
        <v>-8.9731729879740985E-2</v>
      </c>
      <c r="E3" s="24">
        <v>1036</v>
      </c>
      <c r="F3" s="28">
        <f t="shared" ref="F3:F14" si="1">(E3/C3) - 1</f>
        <v>5.2845528455284452E-2</v>
      </c>
      <c r="G3" s="24">
        <v>1051</v>
      </c>
      <c r="H3" s="28">
        <f t="shared" ref="H3:V14" si="2">G3/E3 - 1</f>
        <v>1.4478764478764505E-2</v>
      </c>
      <c r="I3" s="38">
        <v>1033</v>
      </c>
      <c r="J3" s="28">
        <f t="shared" si="2"/>
        <v>-1.7126546146527089E-2</v>
      </c>
      <c r="K3" s="38">
        <v>983</v>
      </c>
      <c r="L3" s="28">
        <f t="shared" si="2"/>
        <v>-4.8402710551790906E-2</v>
      </c>
      <c r="M3" s="38">
        <v>1075</v>
      </c>
      <c r="N3" s="28">
        <f t="shared" si="2"/>
        <v>9.3591047812817907E-2</v>
      </c>
      <c r="O3" s="24">
        <v>997</v>
      </c>
      <c r="P3" s="28">
        <f t="shared" si="2"/>
        <v>-7.255813953488377E-2</v>
      </c>
      <c r="Q3" s="24">
        <v>1020</v>
      </c>
      <c r="R3" s="28">
        <f t="shared" si="2"/>
        <v>2.3069207622868682E-2</v>
      </c>
      <c r="S3" s="24">
        <v>962</v>
      </c>
      <c r="T3" s="28">
        <f t="shared" si="2"/>
        <v>-5.6862745098039236E-2</v>
      </c>
      <c r="U3" s="24">
        <v>937</v>
      </c>
      <c r="V3" s="28">
        <f t="shared" si="2"/>
        <v>-2.5987525987525961E-2</v>
      </c>
      <c r="W3" s="24">
        <v>976</v>
      </c>
      <c r="X3" s="28">
        <f t="shared" ref="X3:AR14" si="3">W3/U3 - 1</f>
        <v>4.162219850586979E-2</v>
      </c>
      <c r="Y3" s="24">
        <v>1101</v>
      </c>
      <c r="Z3" s="28">
        <f t="shared" si="3"/>
        <v>0.12807377049180335</v>
      </c>
      <c r="AA3" s="24">
        <v>1108</v>
      </c>
      <c r="AB3" s="28">
        <f t="shared" si="3"/>
        <v>6.357856494096259E-3</v>
      </c>
      <c r="AC3" s="24">
        <v>1166</v>
      </c>
      <c r="AD3" s="28">
        <f t="shared" si="3"/>
        <v>5.2346570397111991E-2</v>
      </c>
      <c r="AE3" s="24">
        <v>1043</v>
      </c>
      <c r="AF3" s="28">
        <f t="shared" si="3"/>
        <v>-0.10548885077186965</v>
      </c>
      <c r="AG3" s="24">
        <v>1130</v>
      </c>
      <c r="AH3" s="28">
        <f t="shared" si="3"/>
        <v>8.3413231064237703E-2</v>
      </c>
      <c r="AI3" s="24">
        <v>1168</v>
      </c>
      <c r="AJ3" s="28">
        <f t="shared" si="3"/>
        <v>3.3628318584070893E-2</v>
      </c>
      <c r="AK3" s="24">
        <v>1202</v>
      </c>
      <c r="AL3" s="28">
        <f t="shared" si="3"/>
        <v>2.9109589041095951E-2</v>
      </c>
      <c r="AM3" s="24">
        <v>1231</v>
      </c>
      <c r="AN3" s="28">
        <f t="shared" si="3"/>
        <v>2.4126455906821942E-2</v>
      </c>
      <c r="AO3" s="24">
        <v>1316</v>
      </c>
      <c r="AP3" s="28">
        <f t="shared" si="3"/>
        <v>6.9049553208773373E-2</v>
      </c>
      <c r="AQ3" s="24">
        <v>1428</v>
      </c>
      <c r="AR3" s="28">
        <f t="shared" si="3"/>
        <v>8.5106382978723305E-2</v>
      </c>
      <c r="AS3" s="24">
        <v>1600</v>
      </c>
      <c r="AT3" s="28">
        <f t="shared" ref="AT3:AT14" si="4">AS3/AQ3 - 1</f>
        <v>0.1204481792717087</v>
      </c>
      <c r="AU3" s="24">
        <v>1685</v>
      </c>
      <c r="AV3" s="28">
        <f t="shared" ref="AV3:AV14" si="5">AU3/AS3 - 1</f>
        <v>5.3125000000000089E-2</v>
      </c>
      <c r="AW3" s="24">
        <v>1611</v>
      </c>
      <c r="AX3" s="28">
        <f t="shared" ref="AX3:AX14" si="6">AW3/AU3 - 1</f>
        <v>-4.3916913946587588E-2</v>
      </c>
      <c r="AY3" s="24">
        <v>1616</v>
      </c>
      <c r="AZ3" s="28">
        <f t="shared" ref="AZ3:AZ14" si="7">AY3/AW3 - 1</f>
        <v>3.1036623215394687E-3</v>
      </c>
      <c r="BA3" s="24">
        <v>1767</v>
      </c>
      <c r="BB3" s="28">
        <f t="shared" ref="BB3:BB14" si="8">BA3/AY3 - 1</f>
        <v>9.3440594059405857E-2</v>
      </c>
    </row>
    <row r="4" spans="1:54" x14ac:dyDescent="0.2">
      <c r="A4" s="24" t="s">
        <v>102</v>
      </c>
      <c r="B4" s="29">
        <v>464</v>
      </c>
      <c r="C4" s="29">
        <v>496</v>
      </c>
      <c r="D4" s="28">
        <f t="shared" si="0"/>
        <v>6.8965517241379226E-2</v>
      </c>
      <c r="E4" s="24">
        <v>454</v>
      </c>
      <c r="F4" s="28">
        <f t="shared" si="1"/>
        <v>-8.4677419354838745E-2</v>
      </c>
      <c r="G4" s="24">
        <v>474</v>
      </c>
      <c r="H4" s="28">
        <f t="shared" si="2"/>
        <v>4.4052863436123246E-2</v>
      </c>
      <c r="I4" s="38">
        <v>466</v>
      </c>
      <c r="J4" s="28">
        <f t="shared" si="2"/>
        <v>-1.6877637130801704E-2</v>
      </c>
      <c r="K4" s="38">
        <v>470</v>
      </c>
      <c r="L4" s="28">
        <f t="shared" si="2"/>
        <v>8.5836909871244149E-3</v>
      </c>
      <c r="M4" s="38">
        <v>559</v>
      </c>
      <c r="N4" s="28">
        <f t="shared" si="2"/>
        <v>0.18936170212765968</v>
      </c>
      <c r="O4" s="24">
        <v>613</v>
      </c>
      <c r="P4" s="28">
        <f t="shared" si="2"/>
        <v>9.6601073345259358E-2</v>
      </c>
      <c r="Q4" s="24">
        <v>559</v>
      </c>
      <c r="R4" s="28">
        <f t="shared" si="2"/>
        <v>-8.8091353996737398E-2</v>
      </c>
      <c r="S4" s="24">
        <v>627</v>
      </c>
      <c r="T4" s="28">
        <f t="shared" si="2"/>
        <v>0.12164579606440062</v>
      </c>
      <c r="U4" s="24">
        <v>606</v>
      </c>
      <c r="V4" s="28">
        <f t="shared" si="2"/>
        <v>-3.349282296650713E-2</v>
      </c>
      <c r="W4" s="24">
        <v>606</v>
      </c>
      <c r="X4" s="28">
        <f t="shared" si="3"/>
        <v>0</v>
      </c>
      <c r="Y4" s="24">
        <v>597</v>
      </c>
      <c r="Z4" s="28">
        <f t="shared" si="3"/>
        <v>-1.4851485148514865E-2</v>
      </c>
      <c r="AA4" s="24">
        <v>665</v>
      </c>
      <c r="AB4" s="28">
        <f t="shared" si="3"/>
        <v>0.11390284757118918</v>
      </c>
      <c r="AC4" s="24">
        <v>681</v>
      </c>
      <c r="AD4" s="28">
        <f t="shared" si="3"/>
        <v>2.4060150375939893E-2</v>
      </c>
      <c r="AE4" s="24">
        <v>694</v>
      </c>
      <c r="AF4" s="28">
        <f t="shared" si="3"/>
        <v>1.9089574155653377E-2</v>
      </c>
      <c r="AG4" s="24">
        <v>700</v>
      </c>
      <c r="AH4" s="28">
        <f t="shared" si="3"/>
        <v>8.6455331412103043E-3</v>
      </c>
      <c r="AI4" s="24">
        <v>675</v>
      </c>
      <c r="AJ4" s="28">
        <f t="shared" si="3"/>
        <v>-3.5714285714285698E-2</v>
      </c>
      <c r="AK4" s="24">
        <v>611</v>
      </c>
      <c r="AL4" s="28">
        <f t="shared" si="3"/>
        <v>-9.4814814814814796E-2</v>
      </c>
      <c r="AM4" s="24">
        <v>573</v>
      </c>
      <c r="AN4" s="28">
        <f t="shared" si="3"/>
        <v>-6.219312602291327E-2</v>
      </c>
      <c r="AO4" s="24">
        <v>502</v>
      </c>
      <c r="AP4" s="28">
        <f t="shared" si="3"/>
        <v>-0.12390924956369986</v>
      </c>
      <c r="AQ4" s="24">
        <v>519</v>
      </c>
      <c r="AR4" s="28">
        <f t="shared" si="3"/>
        <v>3.3864541832669293E-2</v>
      </c>
      <c r="AS4" s="24">
        <v>545</v>
      </c>
      <c r="AT4" s="28">
        <f t="shared" si="4"/>
        <v>5.0096339113680166E-2</v>
      </c>
      <c r="AU4" s="24">
        <v>519</v>
      </c>
      <c r="AV4" s="28">
        <f t="shared" si="5"/>
        <v>-4.7706422018348627E-2</v>
      </c>
      <c r="AW4" s="24">
        <v>411</v>
      </c>
      <c r="AX4" s="28">
        <f t="shared" si="6"/>
        <v>-0.20809248554913296</v>
      </c>
      <c r="AY4" s="24">
        <v>404</v>
      </c>
      <c r="AZ4" s="28">
        <f t="shared" si="7"/>
        <v>-1.7031630170316281E-2</v>
      </c>
      <c r="BA4" s="24">
        <v>401</v>
      </c>
      <c r="BB4" s="28">
        <f t="shared" si="8"/>
        <v>-7.4257425742574323E-3</v>
      </c>
    </row>
    <row r="5" spans="1:54" s="36" customFormat="1" x14ac:dyDescent="0.2">
      <c r="A5" s="26" t="s">
        <v>103</v>
      </c>
      <c r="B5" s="45">
        <f>SUM(B3:B4)</f>
        <v>1545</v>
      </c>
      <c r="C5" s="45">
        <f>SUM(C3:C4)</f>
        <v>1480</v>
      </c>
      <c r="D5" s="46">
        <f t="shared" si="0"/>
        <v>-4.2071197411003292E-2</v>
      </c>
      <c r="E5" s="45">
        <f>SUM(E3:E4)</f>
        <v>1490</v>
      </c>
      <c r="F5" s="46">
        <f t="shared" si="1"/>
        <v>6.7567567567567988E-3</v>
      </c>
      <c r="G5" s="45">
        <f>SUM(G3:G4)</f>
        <v>1525</v>
      </c>
      <c r="H5" s="46">
        <f t="shared" si="2"/>
        <v>2.3489932885905951E-2</v>
      </c>
      <c r="I5" s="45">
        <f>SUM(I3:I4)</f>
        <v>1499</v>
      </c>
      <c r="J5" s="46">
        <f t="shared" si="2"/>
        <v>-1.704918032786884E-2</v>
      </c>
      <c r="K5" s="45">
        <f>SUM(K3:K4)</f>
        <v>1453</v>
      </c>
      <c r="L5" s="46">
        <f t="shared" si="2"/>
        <v>-3.0687124749833261E-2</v>
      </c>
      <c r="M5" s="45">
        <f>SUM(M3:M4)</f>
        <v>1634</v>
      </c>
      <c r="N5" s="46">
        <f t="shared" si="2"/>
        <v>0.12456985547143851</v>
      </c>
      <c r="O5" s="45">
        <f>SUM(O3:O4)</f>
        <v>1610</v>
      </c>
      <c r="P5" s="46">
        <f t="shared" si="2"/>
        <v>-1.4687882496939975E-2</v>
      </c>
      <c r="Q5" s="45">
        <f>SUM(Q3:Q4)</f>
        <v>1579</v>
      </c>
      <c r="R5" s="46">
        <f t="shared" si="2"/>
        <v>-1.9254658385093215E-2</v>
      </c>
      <c r="S5" s="45">
        <f>SUM(S3:S4)</f>
        <v>1589</v>
      </c>
      <c r="T5" s="46">
        <f t="shared" si="2"/>
        <v>6.3331222292590805E-3</v>
      </c>
      <c r="U5" s="45">
        <f>SUM(U3:U4)</f>
        <v>1543</v>
      </c>
      <c r="V5" s="46">
        <f t="shared" si="2"/>
        <v>-2.8949024543738155E-2</v>
      </c>
      <c r="W5" s="45">
        <f>SUM(W3:W4)</f>
        <v>1582</v>
      </c>
      <c r="X5" s="46">
        <f t="shared" si="3"/>
        <v>2.5275437459494565E-2</v>
      </c>
      <c r="Y5" s="45">
        <f>SUM(Y3:Y4)</f>
        <v>1698</v>
      </c>
      <c r="Z5" s="46">
        <f t="shared" si="3"/>
        <v>7.332490518331225E-2</v>
      </c>
      <c r="AA5" s="45">
        <f>SUM(AA3:AA4)</f>
        <v>1773</v>
      </c>
      <c r="AB5" s="46">
        <f t="shared" si="3"/>
        <v>4.4169611307420586E-2</v>
      </c>
      <c r="AC5" s="45">
        <f>SUM(AC3:AC4)</f>
        <v>1847</v>
      </c>
      <c r="AD5" s="46">
        <f t="shared" si="3"/>
        <v>4.1737168640721967E-2</v>
      </c>
      <c r="AE5" s="45">
        <f>SUM(AE3:AE4)</f>
        <v>1737</v>
      </c>
      <c r="AF5" s="46">
        <f t="shared" si="3"/>
        <v>-5.9556036816459157E-2</v>
      </c>
      <c r="AG5" s="45">
        <f>SUM(AG3:AG4)</f>
        <v>1830</v>
      </c>
      <c r="AH5" s="46">
        <f t="shared" si="3"/>
        <v>5.3540587219343738E-2</v>
      </c>
      <c r="AI5" s="45">
        <f>SUM(AI3:AI4)</f>
        <v>1843</v>
      </c>
      <c r="AJ5" s="46">
        <f t="shared" si="3"/>
        <v>7.1038251366120075E-3</v>
      </c>
      <c r="AK5" s="45">
        <f>SUM(AK3:AK4)</f>
        <v>1813</v>
      </c>
      <c r="AL5" s="46">
        <f t="shared" si="3"/>
        <v>-1.6277807921866505E-2</v>
      </c>
      <c r="AM5" s="45">
        <f>SUM(AM3:AM4)</f>
        <v>1804</v>
      </c>
      <c r="AN5" s="46">
        <f t="shared" si="3"/>
        <v>-4.964147821290732E-3</v>
      </c>
      <c r="AO5" s="45">
        <f>SUM(AO3:AO4)</f>
        <v>1818</v>
      </c>
      <c r="AP5" s="46">
        <f t="shared" si="3"/>
        <v>7.7605321507761005E-3</v>
      </c>
      <c r="AQ5" s="45">
        <f>SUM(AQ3:AQ4)</f>
        <v>1947</v>
      </c>
      <c r="AR5" s="46">
        <f t="shared" si="3"/>
        <v>7.0957095709570872E-2</v>
      </c>
      <c r="AS5" s="45">
        <f>SUM(AS3:AS4)</f>
        <v>2145</v>
      </c>
      <c r="AT5" s="46">
        <f t="shared" si="4"/>
        <v>0.10169491525423724</v>
      </c>
      <c r="AU5" s="45">
        <f>SUM(AU3:AU4)</f>
        <v>2204</v>
      </c>
      <c r="AV5" s="46">
        <f t="shared" si="5"/>
        <v>2.7505827505827529E-2</v>
      </c>
      <c r="AW5" s="45">
        <f>SUM(AW3:AW4)</f>
        <v>2022</v>
      </c>
      <c r="AX5" s="46">
        <f t="shared" si="6"/>
        <v>-8.2577132486388427E-2</v>
      </c>
      <c r="AY5" s="45">
        <f>SUM(AY3:AY4)</f>
        <v>2020</v>
      </c>
      <c r="AZ5" s="46">
        <f t="shared" si="7"/>
        <v>-9.8911968348169843E-4</v>
      </c>
      <c r="BA5" s="45">
        <f>SUM(BA3:BA4)</f>
        <v>2168</v>
      </c>
      <c r="BB5" s="46">
        <f t="shared" si="8"/>
        <v>7.3267326732673332E-2</v>
      </c>
    </row>
    <row r="6" spans="1:54" x14ac:dyDescent="0.2">
      <c r="A6" s="24" t="s">
        <v>104</v>
      </c>
      <c r="B6" s="29">
        <v>227</v>
      </c>
      <c r="C6" s="29">
        <v>228</v>
      </c>
      <c r="D6" s="28">
        <f t="shared" si="0"/>
        <v>4.405286343612369E-3</v>
      </c>
      <c r="E6" s="24">
        <v>186</v>
      </c>
      <c r="F6" s="28">
        <f t="shared" si="1"/>
        <v>-0.18421052631578949</v>
      </c>
      <c r="G6" s="24">
        <v>183</v>
      </c>
      <c r="H6" s="28">
        <f t="shared" si="2"/>
        <v>-1.6129032258064502E-2</v>
      </c>
      <c r="I6" s="38">
        <v>221</v>
      </c>
      <c r="J6" s="28">
        <f t="shared" si="2"/>
        <v>0.20765027322404372</v>
      </c>
      <c r="K6" s="38">
        <v>237</v>
      </c>
      <c r="L6" s="28">
        <f t="shared" si="2"/>
        <v>7.2398190045248834E-2</v>
      </c>
      <c r="M6" s="38">
        <v>257</v>
      </c>
      <c r="N6" s="28">
        <f t="shared" si="2"/>
        <v>8.4388185654008518E-2</v>
      </c>
      <c r="O6" s="24">
        <v>268</v>
      </c>
      <c r="P6" s="28">
        <f t="shared" si="2"/>
        <v>4.2801556420233533E-2</v>
      </c>
      <c r="Q6" s="24">
        <v>255</v>
      </c>
      <c r="R6" s="28">
        <f t="shared" si="2"/>
        <v>-4.8507462686567138E-2</v>
      </c>
      <c r="S6" s="24">
        <v>217</v>
      </c>
      <c r="T6" s="28">
        <f t="shared" si="2"/>
        <v>-0.14901960784313728</v>
      </c>
      <c r="U6" s="24">
        <v>252</v>
      </c>
      <c r="V6" s="28">
        <f t="shared" si="2"/>
        <v>0.16129032258064524</v>
      </c>
      <c r="W6" s="24">
        <v>273</v>
      </c>
      <c r="X6" s="28">
        <f t="shared" si="3"/>
        <v>8.3333333333333259E-2</v>
      </c>
      <c r="Y6" s="24">
        <v>309</v>
      </c>
      <c r="Z6" s="28">
        <f t="shared" si="3"/>
        <v>0.13186813186813184</v>
      </c>
      <c r="AA6" s="24">
        <v>357</v>
      </c>
      <c r="AB6" s="28">
        <f t="shared" si="3"/>
        <v>0.15533980582524265</v>
      </c>
      <c r="AC6" s="24">
        <v>396</v>
      </c>
      <c r="AD6" s="28">
        <f t="shared" si="3"/>
        <v>0.10924369747899165</v>
      </c>
      <c r="AE6" s="24">
        <v>432</v>
      </c>
      <c r="AF6" s="28">
        <f t="shared" si="3"/>
        <v>9.0909090909090828E-2</v>
      </c>
      <c r="AG6" s="24">
        <v>419</v>
      </c>
      <c r="AH6" s="28">
        <f t="shared" si="3"/>
        <v>-3.009259259259256E-2</v>
      </c>
      <c r="AI6" s="24">
        <v>353</v>
      </c>
      <c r="AJ6" s="28">
        <f t="shared" si="3"/>
        <v>-0.15751789976133657</v>
      </c>
      <c r="AK6" s="24">
        <v>335</v>
      </c>
      <c r="AL6" s="28">
        <f t="shared" si="3"/>
        <v>-5.0991501416430607E-2</v>
      </c>
      <c r="AM6" s="24">
        <v>316</v>
      </c>
      <c r="AN6" s="28">
        <f t="shared" si="3"/>
        <v>-5.6716417910447792E-2</v>
      </c>
      <c r="AO6" s="24">
        <v>317</v>
      </c>
      <c r="AP6" s="28">
        <f t="shared" si="3"/>
        <v>3.1645569620253333E-3</v>
      </c>
      <c r="AQ6" s="24">
        <v>341</v>
      </c>
      <c r="AR6" s="28">
        <f t="shared" si="3"/>
        <v>7.5709779179810699E-2</v>
      </c>
      <c r="AS6" s="24">
        <v>307</v>
      </c>
      <c r="AT6" s="28">
        <f t="shared" si="4"/>
        <v>-9.9706744868035213E-2</v>
      </c>
      <c r="AU6" s="24">
        <v>296</v>
      </c>
      <c r="AV6" s="28">
        <f t="shared" si="5"/>
        <v>-3.5830618892508159E-2</v>
      </c>
      <c r="AW6" s="24">
        <v>274</v>
      </c>
      <c r="AX6" s="28">
        <f t="shared" si="6"/>
        <v>-7.4324324324324342E-2</v>
      </c>
      <c r="AY6" s="24">
        <v>282</v>
      </c>
      <c r="AZ6" s="28">
        <f t="shared" si="7"/>
        <v>2.9197080291970767E-2</v>
      </c>
      <c r="BA6" s="24">
        <v>210</v>
      </c>
      <c r="BB6" s="28">
        <f t="shared" si="8"/>
        <v>-0.25531914893617025</v>
      </c>
    </row>
    <row r="7" spans="1:54" x14ac:dyDescent="0.2">
      <c r="A7" s="24" t="s">
        <v>105</v>
      </c>
      <c r="B7" s="29">
        <v>499</v>
      </c>
      <c r="C7" s="29">
        <v>459</v>
      </c>
      <c r="D7" s="28">
        <f t="shared" si="0"/>
        <v>-8.0160320641282534E-2</v>
      </c>
      <c r="E7" s="24">
        <v>411</v>
      </c>
      <c r="F7" s="28">
        <f t="shared" si="1"/>
        <v>-0.10457516339869277</v>
      </c>
      <c r="G7" s="24">
        <v>406</v>
      </c>
      <c r="H7" s="28">
        <f t="shared" si="2"/>
        <v>-1.2165450121654486E-2</v>
      </c>
      <c r="I7" s="38">
        <v>445</v>
      </c>
      <c r="J7" s="28">
        <f t="shared" si="2"/>
        <v>9.605911330049266E-2</v>
      </c>
      <c r="K7" s="38">
        <v>408</v>
      </c>
      <c r="L7" s="28">
        <f t="shared" si="2"/>
        <v>-8.3146067415730385E-2</v>
      </c>
      <c r="M7" s="38">
        <v>415</v>
      </c>
      <c r="N7" s="28">
        <f t="shared" si="2"/>
        <v>1.7156862745097978E-2</v>
      </c>
      <c r="O7" s="24">
        <v>441</v>
      </c>
      <c r="P7" s="28">
        <f t="shared" si="2"/>
        <v>6.2650602409638489E-2</v>
      </c>
      <c r="Q7" s="24">
        <v>339</v>
      </c>
      <c r="R7" s="28">
        <f t="shared" si="2"/>
        <v>-0.23129251700680276</v>
      </c>
      <c r="S7" s="24">
        <v>347</v>
      </c>
      <c r="T7" s="28">
        <f t="shared" si="2"/>
        <v>2.3598820058997161E-2</v>
      </c>
      <c r="U7" s="24">
        <v>382</v>
      </c>
      <c r="V7" s="28">
        <f t="shared" si="2"/>
        <v>0.10086455331412103</v>
      </c>
      <c r="W7" s="24">
        <v>374</v>
      </c>
      <c r="X7" s="28">
        <f t="shared" si="3"/>
        <v>-2.0942408376963373E-2</v>
      </c>
      <c r="Y7" s="24">
        <v>329</v>
      </c>
      <c r="Z7" s="28">
        <f t="shared" si="3"/>
        <v>-0.1203208556149733</v>
      </c>
      <c r="AA7" s="24">
        <v>415</v>
      </c>
      <c r="AB7" s="28">
        <f t="shared" si="3"/>
        <v>0.2613981762917934</v>
      </c>
      <c r="AC7" s="24">
        <v>485</v>
      </c>
      <c r="AD7" s="28">
        <f t="shared" si="3"/>
        <v>0.16867469879518082</v>
      </c>
      <c r="AE7" s="24">
        <v>500</v>
      </c>
      <c r="AF7" s="28">
        <f t="shared" si="3"/>
        <v>3.0927835051546282E-2</v>
      </c>
      <c r="AG7" s="24">
        <v>526</v>
      </c>
      <c r="AH7" s="28">
        <f t="shared" si="3"/>
        <v>5.2000000000000046E-2</v>
      </c>
      <c r="AI7" s="24">
        <v>450</v>
      </c>
      <c r="AJ7" s="28">
        <f t="shared" si="3"/>
        <v>-0.14448669201520914</v>
      </c>
      <c r="AK7" s="24">
        <v>434</v>
      </c>
      <c r="AL7" s="28">
        <f t="shared" si="3"/>
        <v>-3.5555555555555562E-2</v>
      </c>
      <c r="AM7" s="24">
        <v>385</v>
      </c>
      <c r="AN7" s="28">
        <f t="shared" si="3"/>
        <v>-0.11290322580645162</v>
      </c>
      <c r="AO7" s="24">
        <v>376</v>
      </c>
      <c r="AP7" s="28">
        <f t="shared" si="3"/>
        <v>-2.3376623376623384E-2</v>
      </c>
      <c r="AQ7" s="24">
        <v>371</v>
      </c>
      <c r="AR7" s="28">
        <f t="shared" si="3"/>
        <v>-1.3297872340425565E-2</v>
      </c>
      <c r="AS7" s="24">
        <v>393</v>
      </c>
      <c r="AT7" s="28">
        <f t="shared" si="4"/>
        <v>5.9299191374662996E-2</v>
      </c>
      <c r="AU7" s="24">
        <v>396</v>
      </c>
      <c r="AV7" s="28">
        <f t="shared" si="5"/>
        <v>7.6335877862594437E-3</v>
      </c>
      <c r="AW7" s="24">
        <v>402</v>
      </c>
      <c r="AX7" s="28">
        <f t="shared" si="6"/>
        <v>1.5151515151515138E-2</v>
      </c>
      <c r="AY7" s="24">
        <v>445</v>
      </c>
      <c r="AZ7" s="28">
        <f t="shared" si="7"/>
        <v>0.10696517412935314</v>
      </c>
      <c r="BA7" s="24">
        <v>377</v>
      </c>
      <c r="BB7" s="28">
        <f t="shared" si="8"/>
        <v>-0.15280898876404492</v>
      </c>
    </row>
    <row r="8" spans="1:54" x14ac:dyDescent="0.2">
      <c r="A8" s="24" t="s">
        <v>106</v>
      </c>
      <c r="B8" s="29">
        <v>419</v>
      </c>
      <c r="C8" s="29">
        <v>449</v>
      </c>
      <c r="D8" s="28">
        <f t="shared" si="0"/>
        <v>7.1599045346061985E-2</v>
      </c>
      <c r="E8" s="24">
        <v>386</v>
      </c>
      <c r="F8" s="28">
        <f t="shared" si="1"/>
        <v>-0.14031180400890864</v>
      </c>
      <c r="G8" s="24">
        <v>411</v>
      </c>
      <c r="H8" s="28">
        <f t="shared" si="2"/>
        <v>6.476683937823835E-2</v>
      </c>
      <c r="I8" s="38">
        <v>494</v>
      </c>
      <c r="J8" s="28">
        <f t="shared" si="2"/>
        <v>0.20194647201946481</v>
      </c>
      <c r="K8" s="38">
        <v>414</v>
      </c>
      <c r="L8" s="28">
        <f t="shared" si="2"/>
        <v>-0.16194331983805665</v>
      </c>
      <c r="M8" s="38">
        <v>398</v>
      </c>
      <c r="N8" s="28">
        <f t="shared" si="2"/>
        <v>-3.8647342995169032E-2</v>
      </c>
      <c r="O8" s="24">
        <v>464</v>
      </c>
      <c r="P8" s="28">
        <f t="shared" si="2"/>
        <v>0.16582914572864316</v>
      </c>
      <c r="Q8" s="24">
        <v>381</v>
      </c>
      <c r="R8" s="28">
        <f t="shared" si="2"/>
        <v>-0.17887931034482762</v>
      </c>
      <c r="S8" s="24">
        <v>328</v>
      </c>
      <c r="T8" s="28">
        <f t="shared" si="2"/>
        <v>-0.13910761154855644</v>
      </c>
      <c r="U8" s="24">
        <v>343</v>
      </c>
      <c r="V8" s="28">
        <f t="shared" si="2"/>
        <v>4.57317073170731E-2</v>
      </c>
      <c r="W8" s="24">
        <v>336</v>
      </c>
      <c r="X8" s="28">
        <f t="shared" si="3"/>
        <v>-2.0408163265306145E-2</v>
      </c>
      <c r="Y8" s="24">
        <v>329</v>
      </c>
      <c r="Z8" s="28">
        <f t="shared" si="3"/>
        <v>-2.083333333333337E-2</v>
      </c>
      <c r="AA8" s="24">
        <v>355</v>
      </c>
      <c r="AB8" s="28">
        <f t="shared" si="3"/>
        <v>7.9027355623100259E-2</v>
      </c>
      <c r="AC8" s="24">
        <v>366</v>
      </c>
      <c r="AD8" s="28">
        <f t="shared" si="3"/>
        <v>3.0985915492957705E-2</v>
      </c>
      <c r="AE8" s="24">
        <v>350</v>
      </c>
      <c r="AF8" s="28">
        <f t="shared" si="3"/>
        <v>-4.3715846994535568E-2</v>
      </c>
      <c r="AG8" s="24">
        <v>318</v>
      </c>
      <c r="AH8" s="28">
        <f t="shared" si="3"/>
        <v>-9.1428571428571415E-2</v>
      </c>
      <c r="AI8" s="24">
        <v>270</v>
      </c>
      <c r="AJ8" s="28">
        <f t="shared" si="3"/>
        <v>-0.15094339622641506</v>
      </c>
      <c r="AK8" s="24">
        <v>252</v>
      </c>
      <c r="AL8" s="28">
        <f t="shared" si="3"/>
        <v>-6.6666666666666652E-2</v>
      </c>
      <c r="AM8" s="24">
        <v>215</v>
      </c>
      <c r="AN8" s="28">
        <f t="shared" si="3"/>
        <v>-0.14682539682539686</v>
      </c>
      <c r="AO8" s="24">
        <v>240</v>
      </c>
      <c r="AP8" s="28">
        <f t="shared" si="3"/>
        <v>0.11627906976744184</v>
      </c>
      <c r="AQ8" s="24">
        <v>209</v>
      </c>
      <c r="AR8" s="28">
        <f t="shared" si="3"/>
        <v>-0.12916666666666665</v>
      </c>
      <c r="AS8" s="24">
        <v>212</v>
      </c>
      <c r="AT8" s="28">
        <f t="shared" si="4"/>
        <v>1.4354066985645897E-2</v>
      </c>
      <c r="AU8" s="24">
        <v>226</v>
      </c>
      <c r="AV8" s="28">
        <f t="shared" si="5"/>
        <v>6.60377358490567E-2</v>
      </c>
      <c r="AW8" s="24">
        <v>228</v>
      </c>
      <c r="AX8" s="28">
        <f t="shared" si="6"/>
        <v>8.8495575221239076E-3</v>
      </c>
      <c r="AY8" s="24">
        <v>247</v>
      </c>
      <c r="AZ8" s="28">
        <f t="shared" si="7"/>
        <v>8.3333333333333259E-2</v>
      </c>
      <c r="BA8" s="24">
        <v>253</v>
      </c>
      <c r="BB8" s="28">
        <f t="shared" si="8"/>
        <v>2.4291497975708509E-2</v>
      </c>
    </row>
    <row r="9" spans="1:54" x14ac:dyDescent="0.2">
      <c r="A9" s="24" t="s">
        <v>107</v>
      </c>
      <c r="B9" s="29">
        <v>161</v>
      </c>
      <c r="C9" s="29">
        <v>166</v>
      </c>
      <c r="D9" s="28">
        <f t="shared" si="0"/>
        <v>3.105590062111796E-2</v>
      </c>
      <c r="E9" s="24">
        <v>150</v>
      </c>
      <c r="F9" s="28">
        <f t="shared" si="1"/>
        <v>-9.6385542168674676E-2</v>
      </c>
      <c r="G9" s="24">
        <v>164</v>
      </c>
      <c r="H9" s="28">
        <f t="shared" si="2"/>
        <v>9.3333333333333268E-2</v>
      </c>
      <c r="I9" s="38">
        <v>202</v>
      </c>
      <c r="J9" s="28">
        <f t="shared" si="2"/>
        <v>0.23170731707317072</v>
      </c>
      <c r="K9" s="38">
        <v>190</v>
      </c>
      <c r="L9" s="28">
        <f t="shared" si="2"/>
        <v>-5.9405940594059459E-2</v>
      </c>
      <c r="M9" s="38">
        <v>190</v>
      </c>
      <c r="N9" s="28">
        <f t="shared" si="2"/>
        <v>0</v>
      </c>
      <c r="O9" s="24">
        <v>198</v>
      </c>
      <c r="P9" s="28">
        <f t="shared" si="2"/>
        <v>4.2105263157894646E-2</v>
      </c>
      <c r="Q9" s="24">
        <v>144</v>
      </c>
      <c r="R9" s="28">
        <f t="shared" si="2"/>
        <v>-0.27272727272727271</v>
      </c>
      <c r="S9" s="24">
        <v>150</v>
      </c>
      <c r="T9" s="28">
        <f t="shared" si="2"/>
        <v>4.1666666666666741E-2</v>
      </c>
      <c r="U9" s="24">
        <v>183</v>
      </c>
      <c r="V9" s="28">
        <f t="shared" si="2"/>
        <v>0.21999999999999997</v>
      </c>
      <c r="W9" s="24">
        <v>197</v>
      </c>
      <c r="X9" s="28">
        <f t="shared" si="3"/>
        <v>7.6502732240437243E-2</v>
      </c>
      <c r="Y9" s="24">
        <v>186</v>
      </c>
      <c r="Z9" s="28">
        <f t="shared" si="3"/>
        <v>-5.5837563451776595E-2</v>
      </c>
      <c r="AA9" s="24">
        <v>216</v>
      </c>
      <c r="AB9" s="28">
        <f t="shared" si="3"/>
        <v>0.16129032258064524</v>
      </c>
      <c r="AC9" s="24">
        <v>236</v>
      </c>
      <c r="AD9" s="28">
        <f t="shared" si="3"/>
        <v>9.259259259259256E-2</v>
      </c>
      <c r="AE9" s="24">
        <v>228</v>
      </c>
      <c r="AF9" s="28">
        <f t="shared" si="3"/>
        <v>-3.3898305084745783E-2</v>
      </c>
      <c r="AG9" s="24">
        <v>246</v>
      </c>
      <c r="AH9" s="28">
        <f t="shared" si="3"/>
        <v>7.8947368421052655E-2</v>
      </c>
      <c r="AI9" s="24">
        <v>193</v>
      </c>
      <c r="AJ9" s="28">
        <f t="shared" si="3"/>
        <v>-0.21544715447154472</v>
      </c>
      <c r="AK9" s="24">
        <v>196</v>
      </c>
      <c r="AL9" s="28">
        <f t="shared" si="3"/>
        <v>1.5544041450777257E-2</v>
      </c>
      <c r="AM9" s="24">
        <v>169</v>
      </c>
      <c r="AN9" s="28">
        <f t="shared" si="3"/>
        <v>-0.13775510204081631</v>
      </c>
      <c r="AO9" s="24">
        <v>156</v>
      </c>
      <c r="AP9" s="28">
        <f t="shared" si="3"/>
        <v>-7.6923076923076872E-2</v>
      </c>
      <c r="AQ9" s="24">
        <v>151</v>
      </c>
      <c r="AR9" s="28">
        <f t="shared" si="3"/>
        <v>-3.2051282051282048E-2</v>
      </c>
      <c r="AS9" s="24">
        <v>160</v>
      </c>
      <c r="AT9" s="28">
        <f t="shared" si="4"/>
        <v>5.9602649006622599E-2</v>
      </c>
      <c r="AU9" s="24">
        <v>140</v>
      </c>
      <c r="AV9" s="28">
        <f t="shared" si="5"/>
        <v>-0.125</v>
      </c>
      <c r="AW9" s="24">
        <v>152</v>
      </c>
      <c r="AX9" s="28">
        <f t="shared" si="6"/>
        <v>8.5714285714285632E-2</v>
      </c>
      <c r="AY9" s="24">
        <v>156</v>
      </c>
      <c r="AZ9" s="28">
        <f t="shared" si="7"/>
        <v>2.6315789473684292E-2</v>
      </c>
      <c r="BA9" s="24">
        <v>138</v>
      </c>
      <c r="BB9" s="28">
        <f t="shared" si="8"/>
        <v>-0.11538461538461542</v>
      </c>
    </row>
    <row r="10" spans="1:54" x14ac:dyDescent="0.2">
      <c r="A10" s="24" t="s">
        <v>108</v>
      </c>
      <c r="B10" s="29">
        <v>39</v>
      </c>
      <c r="C10" s="29">
        <v>41</v>
      </c>
      <c r="D10" s="28">
        <f t="shared" si="0"/>
        <v>5.1282051282051322E-2</v>
      </c>
      <c r="E10" s="24">
        <v>40</v>
      </c>
      <c r="F10" s="28">
        <f t="shared" si="1"/>
        <v>-2.4390243902439046E-2</v>
      </c>
      <c r="G10" s="24">
        <v>42</v>
      </c>
      <c r="H10" s="28">
        <f t="shared" si="2"/>
        <v>5.0000000000000044E-2</v>
      </c>
      <c r="I10" s="38">
        <v>56</v>
      </c>
      <c r="J10" s="28">
        <f t="shared" si="2"/>
        <v>0.33333333333333326</v>
      </c>
      <c r="K10" s="38">
        <v>60</v>
      </c>
      <c r="L10" s="28">
        <f t="shared" si="2"/>
        <v>7.1428571428571397E-2</v>
      </c>
      <c r="M10" s="38">
        <v>48</v>
      </c>
      <c r="N10" s="28">
        <f t="shared" si="2"/>
        <v>-0.19999999999999996</v>
      </c>
      <c r="O10" s="24">
        <v>34</v>
      </c>
      <c r="P10" s="28">
        <f t="shared" si="2"/>
        <v>-0.29166666666666663</v>
      </c>
      <c r="Q10" s="24">
        <v>36</v>
      </c>
      <c r="R10" s="28">
        <f t="shared" si="2"/>
        <v>5.8823529411764719E-2</v>
      </c>
      <c r="S10" s="24">
        <v>32</v>
      </c>
      <c r="T10" s="28">
        <f t="shared" si="2"/>
        <v>-0.11111111111111116</v>
      </c>
      <c r="U10" s="24">
        <v>41</v>
      </c>
      <c r="V10" s="28">
        <f t="shared" si="2"/>
        <v>0.28125</v>
      </c>
      <c r="W10" s="24">
        <v>50</v>
      </c>
      <c r="X10" s="28">
        <f t="shared" si="3"/>
        <v>0.21951219512195119</v>
      </c>
      <c r="Y10" s="24">
        <v>61</v>
      </c>
      <c r="Z10" s="28">
        <f t="shared" si="3"/>
        <v>0.21999999999999997</v>
      </c>
      <c r="AA10" s="24">
        <v>47</v>
      </c>
      <c r="AB10" s="28">
        <f t="shared" si="3"/>
        <v>-0.22950819672131151</v>
      </c>
      <c r="AC10" s="24">
        <v>72</v>
      </c>
      <c r="AD10" s="28">
        <f t="shared" si="3"/>
        <v>0.53191489361702127</v>
      </c>
      <c r="AE10" s="24">
        <v>60</v>
      </c>
      <c r="AF10" s="28">
        <f t="shared" si="3"/>
        <v>-0.16666666666666663</v>
      </c>
      <c r="AG10" s="24">
        <v>73</v>
      </c>
      <c r="AH10" s="28">
        <f t="shared" si="3"/>
        <v>0.21666666666666656</v>
      </c>
      <c r="AI10" s="24">
        <v>73</v>
      </c>
      <c r="AJ10" s="28">
        <f t="shared" si="3"/>
        <v>0</v>
      </c>
      <c r="AK10" s="24">
        <v>72</v>
      </c>
      <c r="AL10" s="28">
        <f t="shared" si="3"/>
        <v>-1.3698630136986356E-2</v>
      </c>
      <c r="AM10" s="24">
        <v>69</v>
      </c>
      <c r="AN10" s="28">
        <f t="shared" si="3"/>
        <v>-4.166666666666663E-2</v>
      </c>
      <c r="AO10" s="24">
        <v>82</v>
      </c>
      <c r="AP10" s="28">
        <f t="shared" si="3"/>
        <v>0.18840579710144922</v>
      </c>
      <c r="AQ10" s="24">
        <v>82</v>
      </c>
      <c r="AR10" s="28">
        <f t="shared" si="3"/>
        <v>0</v>
      </c>
      <c r="AS10" s="24">
        <v>78</v>
      </c>
      <c r="AT10" s="28">
        <f t="shared" si="4"/>
        <v>-4.8780487804878092E-2</v>
      </c>
      <c r="AU10" s="24">
        <v>81</v>
      </c>
      <c r="AV10" s="28">
        <f t="shared" si="5"/>
        <v>3.8461538461538547E-2</v>
      </c>
      <c r="AW10" s="24">
        <v>97</v>
      </c>
      <c r="AX10" s="28">
        <f t="shared" si="6"/>
        <v>0.19753086419753085</v>
      </c>
      <c r="AY10" s="24">
        <v>113</v>
      </c>
      <c r="AZ10" s="28">
        <f t="shared" si="7"/>
        <v>0.1649484536082475</v>
      </c>
      <c r="BA10" s="24">
        <v>125</v>
      </c>
      <c r="BB10" s="28">
        <f t="shared" si="8"/>
        <v>0.10619469026548667</v>
      </c>
    </row>
    <row r="11" spans="1:54" x14ac:dyDescent="0.2">
      <c r="A11" s="24" t="s">
        <v>109</v>
      </c>
      <c r="B11" s="29">
        <v>5</v>
      </c>
      <c r="C11" s="29">
        <v>4</v>
      </c>
      <c r="D11" s="28">
        <f t="shared" si="0"/>
        <v>-0.19999999999999996</v>
      </c>
      <c r="E11" s="24">
        <v>5</v>
      </c>
      <c r="F11" s="28">
        <f t="shared" si="1"/>
        <v>0.25</v>
      </c>
      <c r="G11" s="24">
        <v>5</v>
      </c>
      <c r="H11" s="28">
        <f t="shared" si="2"/>
        <v>0</v>
      </c>
      <c r="I11" s="38">
        <v>6</v>
      </c>
      <c r="J11" s="28">
        <f t="shared" si="2"/>
        <v>0.19999999999999996</v>
      </c>
      <c r="K11" s="38">
        <v>6</v>
      </c>
      <c r="L11" s="28">
        <f t="shared" si="2"/>
        <v>0</v>
      </c>
      <c r="M11" s="38">
        <v>4</v>
      </c>
      <c r="N11" s="28">
        <f t="shared" si="2"/>
        <v>-0.33333333333333337</v>
      </c>
      <c r="O11" s="24">
        <v>8</v>
      </c>
      <c r="P11" s="28">
        <f t="shared" si="2"/>
        <v>1</v>
      </c>
      <c r="Q11" s="24">
        <v>6</v>
      </c>
      <c r="R11" s="28">
        <f t="shared" si="2"/>
        <v>-0.25</v>
      </c>
      <c r="S11" s="24">
        <v>6</v>
      </c>
      <c r="T11" s="28">
        <f t="shared" si="2"/>
        <v>0</v>
      </c>
      <c r="U11" s="24">
        <v>7</v>
      </c>
      <c r="V11" s="28">
        <f t="shared" si="2"/>
        <v>0.16666666666666674</v>
      </c>
      <c r="W11" s="24">
        <v>12</v>
      </c>
      <c r="X11" s="28">
        <f t="shared" si="3"/>
        <v>0.71428571428571419</v>
      </c>
      <c r="Y11" s="24">
        <v>15</v>
      </c>
      <c r="Z11" s="28">
        <f t="shared" si="3"/>
        <v>0.25</v>
      </c>
      <c r="AA11" s="24">
        <v>12</v>
      </c>
      <c r="AB11" s="28">
        <f t="shared" si="3"/>
        <v>-0.19999999999999996</v>
      </c>
      <c r="AC11" s="24">
        <v>11</v>
      </c>
      <c r="AD11" s="28">
        <f t="shared" si="3"/>
        <v>-8.333333333333337E-2</v>
      </c>
      <c r="AE11" s="24">
        <v>14</v>
      </c>
      <c r="AF11" s="28">
        <f t="shared" si="3"/>
        <v>0.27272727272727271</v>
      </c>
      <c r="AG11" s="24">
        <v>12</v>
      </c>
      <c r="AH11" s="28">
        <f t="shared" si="3"/>
        <v>-0.1428571428571429</v>
      </c>
      <c r="AI11" s="24">
        <v>14</v>
      </c>
      <c r="AJ11" s="28">
        <f t="shared" si="3"/>
        <v>0.16666666666666674</v>
      </c>
      <c r="AK11" s="24">
        <v>16</v>
      </c>
      <c r="AL11" s="28">
        <f t="shared" si="3"/>
        <v>0.14285714285714279</v>
      </c>
      <c r="AM11" s="24">
        <v>15</v>
      </c>
      <c r="AN11" s="28">
        <f t="shared" si="3"/>
        <v>-6.25E-2</v>
      </c>
      <c r="AO11" s="24">
        <v>11</v>
      </c>
      <c r="AP11" s="28">
        <f t="shared" si="3"/>
        <v>-0.26666666666666672</v>
      </c>
      <c r="AQ11" s="24">
        <v>17</v>
      </c>
      <c r="AR11" s="28">
        <f t="shared" si="3"/>
        <v>0.54545454545454541</v>
      </c>
      <c r="AS11" s="24">
        <v>22</v>
      </c>
      <c r="AT11" s="28">
        <f t="shared" si="4"/>
        <v>0.29411764705882359</v>
      </c>
      <c r="AU11" s="24">
        <v>23</v>
      </c>
      <c r="AV11" s="28">
        <f t="shared" si="5"/>
        <v>4.5454545454545414E-2</v>
      </c>
      <c r="AW11" s="24">
        <v>25</v>
      </c>
      <c r="AX11" s="28">
        <f t="shared" si="6"/>
        <v>8.6956521739130377E-2</v>
      </c>
      <c r="AY11" s="24">
        <v>33</v>
      </c>
      <c r="AZ11" s="28">
        <f t="shared" si="7"/>
        <v>0.32000000000000006</v>
      </c>
      <c r="BA11" s="24">
        <v>32</v>
      </c>
      <c r="BB11" s="28">
        <f t="shared" si="8"/>
        <v>-3.0303030303030276E-2</v>
      </c>
    </row>
    <row r="12" spans="1:54" s="36" customFormat="1" x14ac:dyDescent="0.2">
      <c r="A12" s="26" t="s">
        <v>110</v>
      </c>
      <c r="B12" s="45">
        <f>SUM(B6:B11)</f>
        <v>1350</v>
      </c>
      <c r="C12" s="45">
        <f>SUM(C6:C11)</f>
        <v>1347</v>
      </c>
      <c r="D12" s="46">
        <f t="shared" si="0"/>
        <v>-2.2222222222222365E-3</v>
      </c>
      <c r="E12" s="45">
        <f>SUM(E6:E11)</f>
        <v>1178</v>
      </c>
      <c r="F12" s="46">
        <f t="shared" si="1"/>
        <v>-0.12546399406087605</v>
      </c>
      <c r="G12" s="45">
        <f>SUM(G6:G11)</f>
        <v>1211</v>
      </c>
      <c r="H12" s="46">
        <f t="shared" si="2"/>
        <v>2.8013582342954146E-2</v>
      </c>
      <c r="I12" s="45">
        <f>SUM(I6:I11)</f>
        <v>1424</v>
      </c>
      <c r="J12" s="46">
        <f t="shared" si="2"/>
        <v>0.17588769611890998</v>
      </c>
      <c r="K12" s="45">
        <f>SUM(K6:K11)</f>
        <v>1315</v>
      </c>
      <c r="L12" s="46">
        <f t="shared" si="2"/>
        <v>-7.6544943820224698E-2</v>
      </c>
      <c r="M12" s="45">
        <f>SUM(M6:M11)</f>
        <v>1312</v>
      </c>
      <c r="N12" s="46">
        <f t="shared" si="2"/>
        <v>-2.2813688212928174E-3</v>
      </c>
      <c r="O12" s="45">
        <f>SUM(O6:O11)</f>
        <v>1413</v>
      </c>
      <c r="P12" s="46">
        <f t="shared" si="2"/>
        <v>7.69817073170731E-2</v>
      </c>
      <c r="Q12" s="45">
        <f>SUM(Q6:Q11)</f>
        <v>1161</v>
      </c>
      <c r="R12" s="46">
        <f t="shared" si="2"/>
        <v>-0.17834394904458595</v>
      </c>
      <c r="S12" s="45">
        <f>SUM(S6:S11)</f>
        <v>1080</v>
      </c>
      <c r="T12" s="46">
        <f t="shared" si="2"/>
        <v>-6.9767441860465129E-2</v>
      </c>
      <c r="U12" s="45">
        <f>SUM(U6:U11)</f>
        <v>1208</v>
      </c>
      <c r="V12" s="46">
        <f t="shared" si="2"/>
        <v>0.11851851851851847</v>
      </c>
      <c r="W12" s="45">
        <f>SUM(W6:W11)</f>
        <v>1242</v>
      </c>
      <c r="X12" s="46">
        <f t="shared" si="3"/>
        <v>2.8145695364238499E-2</v>
      </c>
      <c r="Y12" s="45">
        <f>SUM(Y6:Y11)</f>
        <v>1229</v>
      </c>
      <c r="Z12" s="46">
        <f t="shared" si="3"/>
        <v>-1.046698872785834E-2</v>
      </c>
      <c r="AA12" s="45">
        <f>SUM(AA6:AA11)</f>
        <v>1402</v>
      </c>
      <c r="AB12" s="46">
        <f t="shared" si="3"/>
        <v>0.14076484947111467</v>
      </c>
      <c r="AC12" s="45">
        <f>SUM(AC6:AC11)</f>
        <v>1566</v>
      </c>
      <c r="AD12" s="46">
        <f t="shared" si="3"/>
        <v>0.11697574893009977</v>
      </c>
      <c r="AE12" s="45">
        <f>SUM(AE6:AE11)</f>
        <v>1584</v>
      </c>
      <c r="AF12" s="46">
        <f t="shared" si="3"/>
        <v>1.1494252873563315E-2</v>
      </c>
      <c r="AG12" s="45">
        <f>SUM(AG6:AG11)</f>
        <v>1594</v>
      </c>
      <c r="AH12" s="46">
        <f t="shared" si="3"/>
        <v>6.3131313131312705E-3</v>
      </c>
      <c r="AI12" s="45">
        <f>SUM(AI6:AI11)</f>
        <v>1353</v>
      </c>
      <c r="AJ12" s="46">
        <f t="shared" si="3"/>
        <v>-0.1511919698870765</v>
      </c>
      <c r="AK12" s="45">
        <f>SUM(AK6:AK11)</f>
        <v>1305</v>
      </c>
      <c r="AL12" s="46">
        <f t="shared" si="3"/>
        <v>-3.5476718403547713E-2</v>
      </c>
      <c r="AM12" s="45">
        <f>SUM(AM6:AM11)</f>
        <v>1169</v>
      </c>
      <c r="AN12" s="46">
        <f t="shared" si="3"/>
        <v>-0.10421455938697322</v>
      </c>
      <c r="AO12" s="45">
        <f>SUM(AO6:AO11)</f>
        <v>1182</v>
      </c>
      <c r="AP12" s="46">
        <f t="shared" si="3"/>
        <v>1.1120615911035081E-2</v>
      </c>
      <c r="AQ12" s="45">
        <f>SUM(AQ6:AQ11)</f>
        <v>1171</v>
      </c>
      <c r="AR12" s="46">
        <f t="shared" si="3"/>
        <v>-9.3062605752961547E-3</v>
      </c>
      <c r="AS12" s="45">
        <f>SUM(AS6:AS11)</f>
        <v>1172</v>
      </c>
      <c r="AT12" s="46">
        <f t="shared" si="4"/>
        <v>8.5397096498729397E-4</v>
      </c>
      <c r="AU12" s="45">
        <f>SUM(AU6:AU11)</f>
        <v>1162</v>
      </c>
      <c r="AV12" s="46">
        <f t="shared" si="5"/>
        <v>-8.5324232081911422E-3</v>
      </c>
      <c r="AW12" s="45">
        <f>SUM(AW6:AW11)</f>
        <v>1178</v>
      </c>
      <c r="AX12" s="46">
        <f t="shared" si="6"/>
        <v>1.3769363166953541E-2</v>
      </c>
      <c r="AY12" s="45">
        <f>SUM(AY6:AY11)</f>
        <v>1276</v>
      </c>
      <c r="AZ12" s="46">
        <f t="shared" si="7"/>
        <v>8.3191850594227512E-2</v>
      </c>
      <c r="BA12" s="45">
        <f>SUM(BA6:BA11)</f>
        <v>1135</v>
      </c>
      <c r="BB12" s="46">
        <f t="shared" si="8"/>
        <v>-0.11050156739811912</v>
      </c>
    </row>
    <row r="13" spans="1:54" x14ac:dyDescent="0.2">
      <c r="A13" s="47" t="s">
        <v>111</v>
      </c>
      <c r="B13" s="29"/>
      <c r="C13" s="29">
        <v>250</v>
      </c>
      <c r="D13" s="28"/>
      <c r="E13" s="24">
        <v>205</v>
      </c>
      <c r="F13" s="28">
        <f t="shared" si="1"/>
        <v>-0.18000000000000005</v>
      </c>
      <c r="G13" s="24">
        <v>327</v>
      </c>
      <c r="H13" s="28">
        <f t="shared" si="2"/>
        <v>0.59512195121951228</v>
      </c>
      <c r="I13" s="38">
        <v>364</v>
      </c>
      <c r="J13" s="28">
        <f t="shared" si="2"/>
        <v>0.11314984709480114</v>
      </c>
      <c r="K13" s="38">
        <v>378</v>
      </c>
      <c r="L13" s="28">
        <f t="shared" si="2"/>
        <v>3.8461538461538547E-2</v>
      </c>
      <c r="M13" s="38">
        <v>131</v>
      </c>
      <c r="N13" s="28">
        <f t="shared" si="2"/>
        <v>-0.65343915343915349</v>
      </c>
      <c r="O13" s="24">
        <v>156</v>
      </c>
      <c r="P13" s="28">
        <f t="shared" si="2"/>
        <v>0.19083969465648853</v>
      </c>
      <c r="Q13" s="24">
        <v>87</v>
      </c>
      <c r="R13" s="28">
        <f t="shared" si="2"/>
        <v>-0.44230769230769229</v>
      </c>
      <c r="S13" s="24">
        <v>107</v>
      </c>
      <c r="T13" s="28">
        <f t="shared" si="2"/>
        <v>0.22988505747126431</v>
      </c>
      <c r="U13" s="24">
        <v>97</v>
      </c>
      <c r="V13" s="28">
        <f t="shared" si="2"/>
        <v>-9.3457943925233655E-2</v>
      </c>
      <c r="W13" s="24">
        <v>115</v>
      </c>
      <c r="X13" s="28">
        <f t="shared" si="3"/>
        <v>0.18556701030927836</v>
      </c>
      <c r="Y13" s="24">
        <v>75</v>
      </c>
      <c r="Z13" s="28">
        <f t="shared" si="3"/>
        <v>-0.34782608695652173</v>
      </c>
      <c r="AA13" s="24">
        <v>35</v>
      </c>
      <c r="AB13" s="28">
        <f t="shared" si="3"/>
        <v>-0.53333333333333333</v>
      </c>
      <c r="AC13" s="24">
        <v>50</v>
      </c>
      <c r="AD13" s="28">
        <f t="shared" si="3"/>
        <v>0.4285714285714286</v>
      </c>
      <c r="AE13" s="24">
        <v>42</v>
      </c>
      <c r="AF13" s="28">
        <f t="shared" si="3"/>
        <v>-0.16000000000000003</v>
      </c>
      <c r="AG13" s="24">
        <v>42</v>
      </c>
      <c r="AH13" s="28">
        <f t="shared" si="3"/>
        <v>0</v>
      </c>
      <c r="AI13" s="24">
        <v>33</v>
      </c>
      <c r="AJ13" s="28">
        <f t="shared" si="3"/>
        <v>-0.2142857142857143</v>
      </c>
      <c r="AK13" s="24">
        <v>64</v>
      </c>
      <c r="AL13" s="28">
        <f t="shared" si="3"/>
        <v>0.93939393939393945</v>
      </c>
      <c r="AM13" s="24">
        <v>52</v>
      </c>
      <c r="AN13" s="28">
        <f t="shared" si="3"/>
        <v>-0.1875</v>
      </c>
      <c r="AO13" s="24">
        <v>48</v>
      </c>
      <c r="AP13" s="28">
        <f t="shared" si="3"/>
        <v>-7.6923076923076872E-2</v>
      </c>
      <c r="AQ13" s="24">
        <v>44</v>
      </c>
      <c r="AR13" s="28">
        <f t="shared" si="3"/>
        <v>-8.333333333333337E-2</v>
      </c>
      <c r="AS13" s="24">
        <v>46</v>
      </c>
      <c r="AT13" s="28">
        <f t="shared" si="4"/>
        <v>4.5454545454545414E-2</v>
      </c>
      <c r="AU13" s="24">
        <v>57</v>
      </c>
      <c r="AV13" s="28">
        <f t="shared" si="5"/>
        <v>0.23913043478260865</v>
      </c>
      <c r="AW13" s="24">
        <v>53</v>
      </c>
      <c r="AX13" s="28">
        <f t="shared" si="6"/>
        <v>-7.0175438596491224E-2</v>
      </c>
      <c r="AY13" s="24">
        <v>52</v>
      </c>
      <c r="AZ13" s="28">
        <f t="shared" si="7"/>
        <v>-1.8867924528301883E-2</v>
      </c>
      <c r="BA13" s="24">
        <v>49</v>
      </c>
      <c r="BB13" s="28">
        <f t="shared" si="8"/>
        <v>-5.7692307692307709E-2</v>
      </c>
    </row>
    <row r="14" spans="1:54" x14ac:dyDescent="0.2">
      <c r="A14" s="24" t="s">
        <v>52</v>
      </c>
      <c r="B14" s="29">
        <f>B3+B4+B6+B7+B8+B9+B10+B11+B13</f>
        <v>2895</v>
      </c>
      <c r="C14" s="29">
        <f>C3+C4+C6+C7+C8+C9+C10+C11+C13</f>
        <v>3077</v>
      </c>
      <c r="D14" s="28">
        <f t="shared" si="0"/>
        <v>6.2867012089810048E-2</v>
      </c>
      <c r="E14" s="29">
        <f>E3+E4+E6+E7+E8+E9+E10+E11+E13</f>
        <v>2873</v>
      </c>
      <c r="F14" s="28">
        <f t="shared" si="1"/>
        <v>-6.6298342541436517E-2</v>
      </c>
      <c r="G14" s="29">
        <f>G3+G4+G6+G7+G8+G9+G10+G11+G13</f>
        <v>3063</v>
      </c>
      <c r="H14" s="28">
        <f t="shared" si="2"/>
        <v>6.613296206056396E-2</v>
      </c>
      <c r="I14" s="29">
        <f>I3+I4+I6+I7+I8+I9+I10+I11+I13</f>
        <v>3287</v>
      </c>
      <c r="J14" s="28">
        <f t="shared" si="2"/>
        <v>7.3130917401240669E-2</v>
      </c>
      <c r="K14" s="29">
        <f>K3+K4+K6+K7+K8+K9+K10+K11+K13</f>
        <v>3146</v>
      </c>
      <c r="L14" s="28">
        <f t="shared" si="2"/>
        <v>-4.2896257986005493E-2</v>
      </c>
      <c r="M14" s="29">
        <f>M3+M4+M6+M7+M8+M9+M10+M11+M13</f>
        <v>3077</v>
      </c>
      <c r="N14" s="28">
        <f t="shared" si="2"/>
        <v>-2.193261284170378E-2</v>
      </c>
      <c r="O14" s="29">
        <f>O3+O4+O6+O7+O8+O9+O10+O11+O13</f>
        <v>3179</v>
      </c>
      <c r="P14" s="28">
        <f t="shared" si="2"/>
        <v>3.3149171270718147E-2</v>
      </c>
      <c r="Q14" s="29">
        <f>Q3+Q4+Q6+Q7+Q8+Q9+Q10+Q11+Q13</f>
        <v>2827</v>
      </c>
      <c r="R14" s="28">
        <f t="shared" si="2"/>
        <v>-0.11072664359861595</v>
      </c>
      <c r="S14" s="29">
        <f>S3+S4+S6+S7+S8+S9+S10+S11+S13</f>
        <v>2776</v>
      </c>
      <c r="T14" s="28">
        <f t="shared" si="2"/>
        <v>-1.8040325433321569E-2</v>
      </c>
      <c r="U14" s="29">
        <f>U3+U4+U6+U7+U8+U9+U10+U11+U13</f>
        <v>2848</v>
      </c>
      <c r="V14" s="28">
        <f t="shared" si="2"/>
        <v>2.5936599423631135E-2</v>
      </c>
      <c r="W14" s="29">
        <f>W3+W4+W6+W7+W8+W9+W10+W11+W13</f>
        <v>2939</v>
      </c>
      <c r="X14" s="28">
        <f t="shared" si="3"/>
        <v>3.1952247191011196E-2</v>
      </c>
      <c r="Y14" s="29">
        <f>Y3+Y4+Y6+Y7+Y8+Y9+Y10+Y11+Y13</f>
        <v>3002</v>
      </c>
      <c r="Z14" s="28">
        <f t="shared" si="3"/>
        <v>2.1435862538278228E-2</v>
      </c>
      <c r="AA14" s="29">
        <f>AA3+AA4+AA6+AA7+AA8+AA9+AA10+AA11+AA13</f>
        <v>3210</v>
      </c>
      <c r="AB14" s="28">
        <f t="shared" si="3"/>
        <v>6.9287141905396421E-2</v>
      </c>
      <c r="AC14" s="29">
        <f>AC3+AC4+AC6+AC7+AC8+AC9+AC10+AC11+AC13</f>
        <v>3463</v>
      </c>
      <c r="AD14" s="28">
        <f t="shared" si="3"/>
        <v>7.8816199376946949E-2</v>
      </c>
      <c r="AE14" s="29">
        <f>AE3+AE4+AE6+AE7+AE8+AE9+AE10+AE11+AE13</f>
        <v>3363</v>
      </c>
      <c r="AF14" s="28">
        <f t="shared" si="3"/>
        <v>-2.887669650591973E-2</v>
      </c>
      <c r="AG14" s="29">
        <f>AG3+AG4+AG6+AG7+AG8+AG9+AG10+AG11+AG13</f>
        <v>3466</v>
      </c>
      <c r="AH14" s="28">
        <f t="shared" si="3"/>
        <v>3.0627415997621199E-2</v>
      </c>
      <c r="AI14" s="29">
        <f>AI3+AI4+AI6+AI7+AI8+AI9+AI10+AI11+AI13</f>
        <v>3229</v>
      </c>
      <c r="AJ14" s="28">
        <f t="shared" si="3"/>
        <v>-6.8378534333525698E-2</v>
      </c>
      <c r="AK14" s="29">
        <f>AK3+AK4+AK6+AK7+AK8+AK9+AK10+AK11+AK13</f>
        <v>3182</v>
      </c>
      <c r="AL14" s="28">
        <f t="shared" si="3"/>
        <v>-1.4555589965933757E-2</v>
      </c>
      <c r="AM14" s="29">
        <f>AM3+AM4+AM6+AM7+AM8+AM9+AM10+AM11+AM13</f>
        <v>3025</v>
      </c>
      <c r="AN14" s="28">
        <f t="shared" si="3"/>
        <v>-4.9340037712130691E-2</v>
      </c>
      <c r="AO14" s="29">
        <f>AO3+AO4+AO6+AO7+AO8+AO9+AO10+AO11+AO13</f>
        <v>3048</v>
      </c>
      <c r="AP14" s="28">
        <f t="shared" si="3"/>
        <v>7.603305785123915E-3</v>
      </c>
      <c r="AQ14" s="29">
        <f>AQ3+AQ4+AQ6+AQ7+AQ8+AQ9+AQ10+AQ11+AQ13</f>
        <v>3162</v>
      </c>
      <c r="AR14" s="28">
        <f t="shared" si="3"/>
        <v>3.740157480314954E-2</v>
      </c>
      <c r="AS14" s="29">
        <f>AS3+AS4+AS6+AS7+AS8+AS9+AS10+AS11+AS13</f>
        <v>3363</v>
      </c>
      <c r="AT14" s="28">
        <f t="shared" si="4"/>
        <v>6.3567362428842422E-2</v>
      </c>
      <c r="AU14" s="29">
        <f>AU3+AU4+AU6+AU7+AU8+AU9+AU10+AU11+AU13</f>
        <v>3423</v>
      </c>
      <c r="AV14" s="28">
        <f t="shared" si="5"/>
        <v>1.7841213202497874E-2</v>
      </c>
      <c r="AW14" s="29">
        <f>AW3+AW4+AW6+AW7+AW8+AW9+AW10+AW11+AW13</f>
        <v>3253</v>
      </c>
      <c r="AX14" s="28">
        <f t="shared" si="6"/>
        <v>-4.9664037394098748E-2</v>
      </c>
      <c r="AY14" s="29">
        <f>AY3+AY4+AY6+AY7+AY8+AY9+AY10+AY11+AY13</f>
        <v>3348</v>
      </c>
      <c r="AZ14" s="28">
        <f t="shared" si="7"/>
        <v>2.9203811865969875E-2</v>
      </c>
      <c r="BA14" s="29">
        <f>BA3+BA4+BA6+BA7+BA8+BA9+BA10+BA11+BA13</f>
        <v>3352</v>
      </c>
      <c r="BB14" s="28">
        <f t="shared" si="8"/>
        <v>1.1947431302270495E-3</v>
      </c>
    </row>
    <row r="15" spans="1:54" ht="6" customHeight="1" x14ac:dyDescent="0.2">
      <c r="A15" s="24"/>
      <c r="B15" s="29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38"/>
      <c r="N15" s="28"/>
      <c r="O15" s="38"/>
      <c r="P15" s="28"/>
      <c r="Q15" s="38"/>
      <c r="R15" s="28"/>
      <c r="S15" s="38"/>
      <c r="T15" s="28"/>
      <c r="U15" s="38"/>
      <c r="V15" s="28"/>
      <c r="W15" s="38"/>
      <c r="X15" s="28"/>
      <c r="Y15" s="24"/>
      <c r="Z15" s="24"/>
    </row>
    <row r="16" spans="1:54" x14ac:dyDescent="0.2">
      <c r="A16" s="24" t="s">
        <v>112</v>
      </c>
      <c r="B16" s="38">
        <v>28.8</v>
      </c>
      <c r="C16" s="38">
        <v>29</v>
      </c>
      <c r="D16" s="48"/>
      <c r="E16" s="38">
        <v>28</v>
      </c>
      <c r="F16" s="38"/>
      <c r="G16" s="38">
        <v>28.6</v>
      </c>
      <c r="H16" s="38"/>
      <c r="I16" s="38">
        <v>30</v>
      </c>
      <c r="J16" s="38"/>
      <c r="K16" s="38">
        <v>29</v>
      </c>
      <c r="L16" s="24"/>
      <c r="M16" s="38">
        <v>28</v>
      </c>
      <c r="N16" s="24"/>
      <c r="O16" s="38">
        <v>28.7</v>
      </c>
      <c r="P16" s="24"/>
      <c r="Q16" s="24">
        <v>28</v>
      </c>
      <c r="R16" s="24"/>
      <c r="S16" s="24">
        <v>28</v>
      </c>
      <c r="T16" s="24"/>
      <c r="U16" s="24">
        <v>27</v>
      </c>
      <c r="V16" s="24"/>
      <c r="W16" s="24">
        <v>28.5</v>
      </c>
      <c r="X16" s="24"/>
      <c r="Y16" s="24">
        <v>28</v>
      </c>
      <c r="Z16" s="24"/>
      <c r="AA16" s="24">
        <v>28</v>
      </c>
      <c r="AB16" s="24"/>
      <c r="AC16" s="24">
        <v>28</v>
      </c>
      <c r="AD16" s="24"/>
      <c r="AE16" s="24">
        <v>28</v>
      </c>
      <c r="AF16" s="24"/>
      <c r="AG16" s="24">
        <v>28</v>
      </c>
      <c r="AH16" s="24"/>
      <c r="AI16" s="24">
        <v>27</v>
      </c>
      <c r="AJ16" s="24"/>
      <c r="AK16" s="24">
        <v>27</v>
      </c>
      <c r="AL16" s="24"/>
      <c r="AM16" s="24">
        <v>27</v>
      </c>
      <c r="AN16" s="24"/>
      <c r="AO16" s="24">
        <v>26</v>
      </c>
      <c r="AP16" s="24"/>
      <c r="AQ16" s="24">
        <v>26</v>
      </c>
      <c r="AR16" s="24"/>
      <c r="AS16" s="24">
        <v>26</v>
      </c>
      <c r="AT16" s="24"/>
      <c r="AU16" s="24">
        <v>25</v>
      </c>
      <c r="AV16" s="24"/>
      <c r="AW16" s="24">
        <v>26</v>
      </c>
      <c r="AX16" s="24"/>
      <c r="AY16" s="24">
        <v>27</v>
      </c>
      <c r="AZ16" s="24"/>
      <c r="BA16" s="24">
        <v>26</v>
      </c>
      <c r="BB16" s="24"/>
    </row>
    <row r="17" spans="1:54" x14ac:dyDescent="0.2">
      <c r="A17" s="24" t="s">
        <v>113</v>
      </c>
      <c r="B17" s="38">
        <v>23</v>
      </c>
      <c r="C17" s="38">
        <v>23</v>
      </c>
      <c r="D17" s="48"/>
      <c r="E17" s="38">
        <v>21</v>
      </c>
      <c r="F17" s="38"/>
      <c r="G17" s="38">
        <v>22</v>
      </c>
      <c r="H17" s="38"/>
      <c r="I17" s="38">
        <v>24</v>
      </c>
      <c r="J17" s="38"/>
      <c r="K17" s="38">
        <v>23</v>
      </c>
      <c r="L17" s="24"/>
      <c r="M17" s="38">
        <v>22</v>
      </c>
      <c r="N17" s="24"/>
      <c r="O17" s="38">
        <v>23</v>
      </c>
      <c r="P17" s="24"/>
      <c r="Q17" s="38">
        <v>22</v>
      </c>
      <c r="R17" s="24"/>
      <c r="S17" s="24">
        <v>21</v>
      </c>
      <c r="T17" s="24"/>
      <c r="U17" s="38">
        <v>23</v>
      </c>
      <c r="V17" s="24"/>
      <c r="W17" s="38">
        <v>23</v>
      </c>
      <c r="X17" s="24"/>
      <c r="Y17" s="24">
        <v>22</v>
      </c>
      <c r="Z17" s="24"/>
      <c r="AA17" s="24">
        <v>22</v>
      </c>
      <c r="AB17" s="24"/>
      <c r="AC17" s="24">
        <v>23</v>
      </c>
      <c r="AD17" s="24"/>
      <c r="AE17" s="24">
        <v>24</v>
      </c>
      <c r="AF17" s="24"/>
      <c r="AG17" s="24">
        <v>23</v>
      </c>
      <c r="AH17" s="24"/>
      <c r="AI17" s="24">
        <v>22</v>
      </c>
      <c r="AJ17" s="24"/>
      <c r="AK17" s="24">
        <v>22</v>
      </c>
      <c r="AL17" s="24"/>
      <c r="AM17" s="24">
        <v>21</v>
      </c>
      <c r="AN17" s="24"/>
      <c r="AO17" s="24">
        <v>21</v>
      </c>
      <c r="AP17" s="24"/>
      <c r="AQ17" s="24">
        <v>20</v>
      </c>
      <c r="AR17" s="24"/>
      <c r="AS17" s="24">
        <v>20</v>
      </c>
      <c r="AT17" s="24"/>
      <c r="AU17" s="24">
        <v>20</v>
      </c>
      <c r="AV17" s="24"/>
      <c r="AW17" s="24">
        <v>20</v>
      </c>
      <c r="AX17" s="24"/>
      <c r="AY17" s="24">
        <v>20</v>
      </c>
      <c r="AZ17" s="24"/>
      <c r="BA17" s="24">
        <v>19</v>
      </c>
      <c r="BB17" s="24"/>
    </row>
    <row r="18" spans="1:54" x14ac:dyDescent="0.2">
      <c r="A18" s="24" t="s">
        <v>114</v>
      </c>
      <c r="B18" s="24">
        <v>18</v>
      </c>
      <c r="C18" s="24">
        <v>18</v>
      </c>
      <c r="D18" s="48"/>
      <c r="E18" s="38">
        <v>18</v>
      </c>
      <c r="F18" s="48"/>
      <c r="G18" s="38">
        <v>19</v>
      </c>
      <c r="H18" s="48"/>
      <c r="I18" s="38">
        <v>18</v>
      </c>
      <c r="J18" s="48"/>
      <c r="K18" s="38">
        <v>19</v>
      </c>
      <c r="L18" s="24"/>
      <c r="M18" s="38">
        <v>18</v>
      </c>
      <c r="N18" s="24"/>
      <c r="O18" s="38">
        <v>19</v>
      </c>
      <c r="P18" s="24"/>
      <c r="Q18" s="24">
        <v>19</v>
      </c>
      <c r="R18" s="24"/>
      <c r="S18" s="24">
        <v>19</v>
      </c>
      <c r="T18" s="24"/>
      <c r="U18" s="38">
        <v>19</v>
      </c>
      <c r="V18" s="24"/>
      <c r="W18" s="38">
        <v>19</v>
      </c>
      <c r="X18" s="24"/>
      <c r="Y18" s="24">
        <v>18</v>
      </c>
      <c r="Z18" s="24"/>
      <c r="AA18" s="24">
        <v>19</v>
      </c>
      <c r="AB18" s="24"/>
      <c r="AC18" s="24">
        <v>18</v>
      </c>
      <c r="AD18" s="24"/>
      <c r="AE18" s="24">
        <v>17</v>
      </c>
      <c r="AF18" s="24"/>
      <c r="AG18" s="24">
        <v>17</v>
      </c>
      <c r="AH18" s="24"/>
      <c r="AI18" s="24">
        <v>17</v>
      </c>
      <c r="AJ18" s="24"/>
      <c r="AK18" s="24">
        <v>18</v>
      </c>
      <c r="AL18" s="24"/>
      <c r="AM18" s="24">
        <v>17</v>
      </c>
      <c r="AN18" s="24"/>
      <c r="AO18" s="24">
        <v>17</v>
      </c>
      <c r="AP18" s="24"/>
      <c r="AQ18" s="24">
        <v>17</v>
      </c>
      <c r="AR18" s="24"/>
      <c r="AS18" s="24">
        <v>17</v>
      </c>
      <c r="AT18" s="24"/>
      <c r="AU18" s="24">
        <v>17</v>
      </c>
      <c r="AV18" s="24"/>
      <c r="AW18" s="24">
        <v>17</v>
      </c>
      <c r="AX18" s="24"/>
      <c r="AY18" s="24">
        <v>17</v>
      </c>
      <c r="AZ18" s="24"/>
      <c r="BA18" s="24">
        <v>17</v>
      </c>
      <c r="BB18" s="24"/>
    </row>
    <row r="20" spans="1:54" x14ac:dyDescent="0.2">
      <c r="A20" s="161" t="s">
        <v>115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76"/>
      <c r="AB20" s="77"/>
    </row>
    <row r="21" spans="1:54" x14ac:dyDescent="0.2">
      <c r="A21" s="78" t="s">
        <v>100</v>
      </c>
      <c r="B21" s="78">
        <v>1996</v>
      </c>
      <c r="C21" s="78">
        <v>1997</v>
      </c>
      <c r="D21" s="78"/>
      <c r="E21" s="78">
        <v>1998</v>
      </c>
      <c r="F21" s="78"/>
      <c r="G21" s="78">
        <v>1999</v>
      </c>
      <c r="H21" s="78"/>
      <c r="I21" s="78">
        <v>2000</v>
      </c>
      <c r="J21" s="78"/>
      <c r="K21" s="78">
        <v>2001</v>
      </c>
      <c r="L21" s="78"/>
      <c r="M21" s="78">
        <v>2002</v>
      </c>
      <c r="N21" s="32"/>
      <c r="O21" s="32">
        <v>2003</v>
      </c>
      <c r="P21" s="32"/>
      <c r="Q21" s="32">
        <v>2004</v>
      </c>
      <c r="R21" s="32"/>
      <c r="S21" s="32">
        <v>2005</v>
      </c>
      <c r="T21" s="32"/>
      <c r="U21" s="32">
        <v>2006</v>
      </c>
      <c r="V21" s="32"/>
      <c r="W21" s="32">
        <v>2007</v>
      </c>
      <c r="X21" s="32"/>
      <c r="Y21" s="32">
        <v>2008</v>
      </c>
      <c r="Z21" s="32"/>
      <c r="AA21" s="24">
        <v>2009</v>
      </c>
      <c r="AB21" s="24"/>
      <c r="AC21" s="24">
        <v>2010</v>
      </c>
      <c r="AD21" s="24"/>
      <c r="AE21" s="24">
        <v>2011</v>
      </c>
      <c r="AF21" s="24"/>
      <c r="AG21" s="24">
        <v>2012</v>
      </c>
      <c r="AH21" s="24"/>
      <c r="AI21" s="24">
        <v>2013</v>
      </c>
      <c r="AJ21" s="24"/>
      <c r="AK21" s="24">
        <v>2014</v>
      </c>
      <c r="AL21" s="24"/>
      <c r="AM21" s="24">
        <v>2015</v>
      </c>
      <c r="AN21" s="24"/>
      <c r="AO21" s="24">
        <v>2016</v>
      </c>
      <c r="AP21" s="24"/>
      <c r="AQ21" s="24">
        <v>2017</v>
      </c>
      <c r="AR21" s="24"/>
      <c r="AS21" s="24">
        <v>2018</v>
      </c>
      <c r="AT21" s="24"/>
      <c r="AU21" s="24">
        <v>2019</v>
      </c>
      <c r="AV21" s="24"/>
      <c r="AW21" s="24">
        <v>2020</v>
      </c>
      <c r="AX21" s="24"/>
      <c r="AY21" s="24">
        <v>2021</v>
      </c>
      <c r="AZ21" s="24"/>
      <c r="BA21" s="24">
        <v>2022</v>
      </c>
      <c r="BB21" s="24"/>
    </row>
    <row r="22" spans="1:54" x14ac:dyDescent="0.2">
      <c r="A22" s="24" t="s">
        <v>101</v>
      </c>
      <c r="B22" s="28">
        <f t="shared" ref="B22:C33" si="9">B3/B$14</f>
        <v>0.37340241796200346</v>
      </c>
      <c r="C22" s="28">
        <f t="shared" si="9"/>
        <v>0.31979200519987</v>
      </c>
      <c r="D22" s="24"/>
      <c r="E22" s="28">
        <f t="shared" ref="E22:E33" si="10">E3/E$14</f>
        <v>0.36059867734075879</v>
      </c>
      <c r="F22" s="24"/>
      <c r="G22" s="28">
        <f t="shared" ref="G22:G33" si="11">G3/G$14</f>
        <v>0.34312765262814232</v>
      </c>
      <c r="H22" s="24"/>
      <c r="I22" s="28">
        <f t="shared" ref="I22:I33" si="12">I3/I$14</f>
        <v>0.31426832978399755</v>
      </c>
      <c r="J22" s="24"/>
      <c r="K22" s="28">
        <f t="shared" ref="K22:K33" si="13">K3/K$14</f>
        <v>0.31246026700572155</v>
      </c>
      <c r="L22" s="28"/>
      <c r="M22" s="28">
        <f t="shared" ref="M22:M33" si="14">M3/M$14</f>
        <v>0.3493662658433539</v>
      </c>
      <c r="N22" s="24"/>
      <c r="O22" s="28">
        <f t="shared" ref="O22:O33" si="15">O3/O$14</f>
        <v>0.31362063541994339</v>
      </c>
      <c r="P22" s="24"/>
      <c r="Q22" s="28">
        <f t="shared" ref="Q22:Q33" si="16">Q3/Q$14</f>
        <v>0.36080650866643083</v>
      </c>
      <c r="R22" s="24"/>
      <c r="S22" s="28">
        <f t="shared" ref="S22:S33" si="17">S3/S$14</f>
        <v>0.34654178674351582</v>
      </c>
      <c r="T22" s="24"/>
      <c r="U22" s="28">
        <f t="shared" ref="U22:U33" si="18">U3/U$14</f>
        <v>0.32900280898876405</v>
      </c>
      <c r="V22" s="24"/>
      <c r="W22" s="28">
        <f t="shared" ref="W22:Y33" si="19">W3/W$14</f>
        <v>0.33208574345015313</v>
      </c>
      <c r="X22" s="24"/>
      <c r="Y22" s="28">
        <f t="shared" si="19"/>
        <v>0.36675549633577614</v>
      </c>
      <c r="Z22" s="24"/>
      <c r="AA22" s="28">
        <f t="shared" ref="AA22:AC33" si="20">AA3/AA$14</f>
        <v>0.34517133956386292</v>
      </c>
      <c r="AB22" s="24"/>
      <c r="AC22" s="28">
        <f t="shared" si="20"/>
        <v>0.33670228125902396</v>
      </c>
      <c r="AD22" s="24"/>
      <c r="AE22" s="28">
        <f t="shared" ref="AE22:AE33" si="21">AE3/AE$14</f>
        <v>0.31013975617008621</v>
      </c>
      <c r="AF22" s="24"/>
      <c r="AG22" s="28">
        <f t="shared" ref="AG22:AG33" si="22">AG3/AG$14</f>
        <v>0.32602423542989034</v>
      </c>
      <c r="AH22" s="24"/>
      <c r="AI22" s="28">
        <f t="shared" ref="AI22:AK33" si="23">AI3/AI$14</f>
        <v>0.36172189532362958</v>
      </c>
      <c r="AJ22" s="24"/>
      <c r="AK22" s="28">
        <f t="shared" si="23"/>
        <v>0.37774984286612195</v>
      </c>
      <c r="AL22" s="24"/>
      <c r="AM22" s="28">
        <f t="shared" ref="AM22:AO33" si="24">AM3/AM$14</f>
        <v>0.40694214876033058</v>
      </c>
      <c r="AN22" s="24"/>
      <c r="AO22" s="28">
        <f t="shared" si="24"/>
        <v>0.43175853018372701</v>
      </c>
      <c r="AP22" s="24"/>
      <c r="AQ22" s="28">
        <f t="shared" ref="AQ22:AS33" si="25">AQ3/AQ$14</f>
        <v>0.45161290322580644</v>
      </c>
      <c r="AR22" s="24"/>
      <c r="AS22" s="28">
        <f t="shared" si="25"/>
        <v>0.47576568539994052</v>
      </c>
      <c r="AT22" s="24"/>
      <c r="AU22" s="28">
        <f t="shared" ref="AU22:AW33" si="26">AU3/AU$14</f>
        <v>0.49225825299444931</v>
      </c>
      <c r="AV22" s="24"/>
      <c r="AW22" s="28">
        <f t="shared" si="26"/>
        <v>0.49523516753765756</v>
      </c>
      <c r="AX22" s="24"/>
      <c r="AY22" s="28">
        <f t="shared" ref="AY22:BA24" si="27">AY3/AY$14</f>
        <v>0.4826762246117085</v>
      </c>
      <c r="AZ22" s="24"/>
      <c r="BA22" s="28">
        <f t="shared" si="27"/>
        <v>0.52714797136038183</v>
      </c>
      <c r="BB22" s="24"/>
    </row>
    <row r="23" spans="1:54" x14ac:dyDescent="0.2">
      <c r="A23" s="24" t="s">
        <v>102</v>
      </c>
      <c r="B23" s="28">
        <f t="shared" si="9"/>
        <v>0.16027633851468048</v>
      </c>
      <c r="C23" s="28">
        <f t="shared" si="9"/>
        <v>0.16119597010074749</v>
      </c>
      <c r="D23" s="24"/>
      <c r="E23" s="28">
        <f t="shared" si="10"/>
        <v>0.15802297250261052</v>
      </c>
      <c r="F23" s="24"/>
      <c r="G23" s="28">
        <f t="shared" si="11"/>
        <v>0.15475024485798236</v>
      </c>
      <c r="H23" s="24"/>
      <c r="I23" s="28">
        <f t="shared" si="12"/>
        <v>0.14177061149984788</v>
      </c>
      <c r="J23" s="24"/>
      <c r="K23" s="28">
        <f t="shared" si="13"/>
        <v>0.14939605848696758</v>
      </c>
      <c r="L23" s="28"/>
      <c r="M23" s="28">
        <f t="shared" si="14"/>
        <v>0.18167045823854402</v>
      </c>
      <c r="N23" s="24"/>
      <c r="O23" s="28">
        <f t="shared" si="15"/>
        <v>0.19282793331236237</v>
      </c>
      <c r="P23" s="24"/>
      <c r="Q23" s="28">
        <f t="shared" si="16"/>
        <v>0.19773611602405378</v>
      </c>
      <c r="R23" s="24"/>
      <c r="S23" s="28">
        <f t="shared" si="17"/>
        <v>0.22586455331412103</v>
      </c>
      <c r="T23" s="24"/>
      <c r="U23" s="28">
        <f t="shared" si="18"/>
        <v>0.2127808988764045</v>
      </c>
      <c r="V23" s="24"/>
      <c r="W23" s="28">
        <f t="shared" si="19"/>
        <v>0.20619258251105818</v>
      </c>
      <c r="X23" s="24"/>
      <c r="Y23" s="28">
        <f t="shared" si="19"/>
        <v>0.1988674217188541</v>
      </c>
      <c r="Z23" s="24"/>
      <c r="AA23" s="28">
        <f t="shared" si="20"/>
        <v>0.20716510903426791</v>
      </c>
      <c r="AB23" s="24"/>
      <c r="AC23" s="28">
        <f t="shared" si="20"/>
        <v>0.19665030320531332</v>
      </c>
      <c r="AD23" s="24"/>
      <c r="AE23" s="28">
        <f t="shared" si="21"/>
        <v>0.20636336604222422</v>
      </c>
      <c r="AF23" s="24"/>
      <c r="AG23" s="28">
        <f t="shared" si="22"/>
        <v>0.20196191575302944</v>
      </c>
      <c r="AH23" s="24"/>
      <c r="AI23" s="28">
        <f t="shared" si="23"/>
        <v>0.20904304738309074</v>
      </c>
      <c r="AJ23" s="24"/>
      <c r="AK23" s="28">
        <f t="shared" si="23"/>
        <v>0.19201759899434317</v>
      </c>
      <c r="AL23" s="24"/>
      <c r="AM23" s="28">
        <f t="shared" si="24"/>
        <v>0.18942148760330579</v>
      </c>
      <c r="AN23" s="24"/>
      <c r="AO23" s="28">
        <f t="shared" si="24"/>
        <v>0.16469816272965879</v>
      </c>
      <c r="AP23" s="24"/>
      <c r="AQ23" s="28">
        <f t="shared" si="25"/>
        <v>0.16413662239089183</v>
      </c>
      <c r="AR23" s="24"/>
      <c r="AS23" s="28">
        <f t="shared" si="25"/>
        <v>0.16205768658935474</v>
      </c>
      <c r="AT23" s="24"/>
      <c r="AU23" s="28">
        <f t="shared" si="26"/>
        <v>0.15162138475021911</v>
      </c>
      <c r="AV23" s="24"/>
      <c r="AW23" s="28">
        <f t="shared" si="26"/>
        <v>0.12634491238856441</v>
      </c>
      <c r="AX23" s="24"/>
      <c r="AY23" s="28">
        <f t="shared" si="27"/>
        <v>0.12066905615292713</v>
      </c>
      <c r="AZ23" s="24"/>
      <c r="BA23" s="28">
        <f t="shared" si="27"/>
        <v>0.11963007159904535</v>
      </c>
      <c r="BB23" s="24"/>
    </row>
    <row r="24" spans="1:54" s="36" customFormat="1" x14ac:dyDescent="0.2">
      <c r="A24" s="26" t="s">
        <v>103</v>
      </c>
      <c r="B24" s="46">
        <f t="shared" si="9"/>
        <v>0.53367875647668395</v>
      </c>
      <c r="C24" s="46">
        <f t="shared" si="9"/>
        <v>0.48098797530061749</v>
      </c>
      <c r="D24" s="26"/>
      <c r="E24" s="46">
        <f t="shared" si="10"/>
        <v>0.51862164984336934</v>
      </c>
      <c r="F24" s="26"/>
      <c r="G24" s="46">
        <f t="shared" si="11"/>
        <v>0.49787789748612471</v>
      </c>
      <c r="H24" s="26"/>
      <c r="I24" s="46">
        <f t="shared" si="12"/>
        <v>0.45603894128384548</v>
      </c>
      <c r="J24" s="26"/>
      <c r="K24" s="46">
        <f t="shared" si="13"/>
        <v>0.46185632549268912</v>
      </c>
      <c r="L24" s="46"/>
      <c r="M24" s="46">
        <f t="shared" si="14"/>
        <v>0.53103672408189795</v>
      </c>
      <c r="N24" s="26"/>
      <c r="O24" s="46">
        <f t="shared" si="15"/>
        <v>0.5064485687323057</v>
      </c>
      <c r="P24" s="26"/>
      <c r="Q24" s="46">
        <f t="shared" si="16"/>
        <v>0.55854262469048466</v>
      </c>
      <c r="R24" s="26"/>
      <c r="S24" s="46">
        <f t="shared" si="17"/>
        <v>0.57240634005763691</v>
      </c>
      <c r="T24" s="26"/>
      <c r="U24" s="46">
        <f t="shared" si="18"/>
        <v>0.5417837078651685</v>
      </c>
      <c r="V24" s="26"/>
      <c r="W24" s="46">
        <f t="shared" si="19"/>
        <v>0.53827832596121128</v>
      </c>
      <c r="X24" s="26"/>
      <c r="Y24" s="46">
        <f t="shared" si="19"/>
        <v>0.56562291805463027</v>
      </c>
      <c r="Z24" s="26"/>
      <c r="AA24" s="46">
        <f t="shared" si="20"/>
        <v>0.5523364485981308</v>
      </c>
      <c r="AB24" s="26"/>
      <c r="AC24" s="46">
        <f t="shared" si="20"/>
        <v>0.53335258446433731</v>
      </c>
      <c r="AD24" s="26"/>
      <c r="AE24" s="46">
        <f t="shared" si="21"/>
        <v>0.51650312221231043</v>
      </c>
      <c r="AF24" s="26"/>
      <c r="AG24" s="46">
        <f t="shared" si="22"/>
        <v>0.52798615118291981</v>
      </c>
      <c r="AH24" s="26"/>
      <c r="AI24" s="46">
        <f t="shared" si="23"/>
        <v>0.5707649427067204</v>
      </c>
      <c r="AJ24" s="26"/>
      <c r="AK24" s="46">
        <f t="shared" si="23"/>
        <v>0.56976744186046513</v>
      </c>
      <c r="AL24" s="26"/>
      <c r="AM24" s="46">
        <f t="shared" si="24"/>
        <v>0.59636363636363632</v>
      </c>
      <c r="AN24" s="26"/>
      <c r="AO24" s="46">
        <f t="shared" si="24"/>
        <v>0.59645669291338588</v>
      </c>
      <c r="AP24" s="26"/>
      <c r="AQ24" s="46">
        <f t="shared" si="25"/>
        <v>0.61574952561669827</v>
      </c>
      <c r="AR24" s="26"/>
      <c r="AS24" s="46">
        <f t="shared" si="25"/>
        <v>0.63782337198929528</v>
      </c>
      <c r="AT24" s="26"/>
      <c r="AU24" s="46">
        <f t="shared" si="26"/>
        <v>0.64387963774466839</v>
      </c>
      <c r="AV24" s="26"/>
      <c r="AW24" s="46">
        <f t="shared" si="26"/>
        <v>0.621580079926222</v>
      </c>
      <c r="AX24" s="26"/>
      <c r="AY24" s="28">
        <f t="shared" si="27"/>
        <v>0.60334528076463556</v>
      </c>
      <c r="AZ24" s="26"/>
      <c r="BA24" s="28">
        <f t="shared" si="27"/>
        <v>0.6467780429594272</v>
      </c>
      <c r="BB24" s="26"/>
    </row>
    <row r="25" spans="1:54" x14ac:dyDescent="0.2">
      <c r="A25" s="24" t="s">
        <v>104</v>
      </c>
      <c r="B25" s="28">
        <f t="shared" si="9"/>
        <v>7.8411053540587222E-2</v>
      </c>
      <c r="C25" s="28">
        <f t="shared" si="9"/>
        <v>7.4098147546311346E-2</v>
      </c>
      <c r="D25" s="24"/>
      <c r="E25" s="28">
        <f t="shared" si="10"/>
        <v>6.4740689175078317E-2</v>
      </c>
      <c r="F25" s="24"/>
      <c r="G25" s="28">
        <f t="shared" si="11"/>
        <v>5.9745347698334964E-2</v>
      </c>
      <c r="H25" s="24"/>
      <c r="I25" s="28">
        <f t="shared" si="12"/>
        <v>6.7234560389412834E-2</v>
      </c>
      <c r="J25" s="24"/>
      <c r="K25" s="28">
        <f t="shared" si="13"/>
        <v>7.5333757151938976E-2</v>
      </c>
      <c r="L25" s="28"/>
      <c r="M25" s="28">
        <f t="shared" si="14"/>
        <v>8.3522911927201821E-2</v>
      </c>
      <c r="N25" s="24"/>
      <c r="O25" s="28">
        <f t="shared" si="15"/>
        <v>8.4303240012582575E-2</v>
      </c>
      <c r="P25" s="24"/>
      <c r="Q25" s="28">
        <f t="shared" si="16"/>
        <v>9.0201627166607706E-2</v>
      </c>
      <c r="R25" s="24"/>
      <c r="S25" s="28">
        <f t="shared" si="17"/>
        <v>7.8170028818443801E-2</v>
      </c>
      <c r="T25" s="24"/>
      <c r="U25" s="28">
        <f t="shared" si="18"/>
        <v>8.8483146067415724E-2</v>
      </c>
      <c r="V25" s="24"/>
      <c r="W25" s="28">
        <f t="shared" si="19"/>
        <v>9.2888737665872745E-2</v>
      </c>
      <c r="X25" s="24"/>
      <c r="Y25" s="28">
        <f t="shared" si="19"/>
        <v>0.10293137908061292</v>
      </c>
      <c r="Z25" s="24"/>
      <c r="AA25" s="28">
        <f t="shared" si="20"/>
        <v>0.11121495327102804</v>
      </c>
      <c r="AB25" s="24"/>
      <c r="AC25" s="28">
        <f t="shared" si="20"/>
        <v>0.1143517181634421</v>
      </c>
      <c r="AD25" s="24"/>
      <c r="AE25" s="28">
        <f t="shared" si="21"/>
        <v>0.12845673505798394</v>
      </c>
      <c r="AF25" s="24"/>
      <c r="AG25" s="28">
        <f t="shared" si="22"/>
        <v>0.12088863242931333</v>
      </c>
      <c r="AH25" s="24"/>
      <c r="AI25" s="28">
        <f t="shared" si="23"/>
        <v>0.1093217714462682</v>
      </c>
      <c r="AJ25" s="24"/>
      <c r="AK25" s="28">
        <f t="shared" si="23"/>
        <v>0.10527969830295411</v>
      </c>
      <c r="AL25" s="24"/>
      <c r="AM25" s="28">
        <f t="shared" si="24"/>
        <v>0.10446280991735538</v>
      </c>
      <c r="AN25" s="24"/>
      <c r="AO25" s="28">
        <f t="shared" si="24"/>
        <v>0.10400262467191601</v>
      </c>
      <c r="AP25" s="24"/>
      <c r="AQ25" s="28">
        <f t="shared" si="25"/>
        <v>0.10784313725490197</v>
      </c>
      <c r="AR25" s="24"/>
      <c r="AS25" s="28">
        <f t="shared" si="25"/>
        <v>9.1287540886113586E-2</v>
      </c>
      <c r="AT25" s="24"/>
      <c r="AU25" s="28">
        <f t="shared" si="26"/>
        <v>8.6473853345018989E-2</v>
      </c>
      <c r="AV25" s="24"/>
      <c r="AW25" s="28">
        <f t="shared" si="26"/>
        <v>8.4229941592376262E-2</v>
      </c>
      <c r="AX25" s="24"/>
      <c r="AY25" s="28">
        <f t="shared" ref="AY25:BA25" si="28">AY6/AY$14</f>
        <v>8.4229390681003588E-2</v>
      </c>
      <c r="AZ25" s="24"/>
      <c r="BA25" s="28">
        <f t="shared" si="28"/>
        <v>6.2649164677804292E-2</v>
      </c>
      <c r="BB25" s="24"/>
    </row>
    <row r="26" spans="1:54" x14ac:dyDescent="0.2">
      <c r="A26" s="24" t="s">
        <v>105</v>
      </c>
      <c r="B26" s="28">
        <f t="shared" si="9"/>
        <v>0.17236614853195165</v>
      </c>
      <c r="C26" s="28">
        <f t="shared" si="9"/>
        <v>0.14917127071823205</v>
      </c>
      <c r="D26" s="24"/>
      <c r="E26" s="28">
        <f t="shared" si="10"/>
        <v>0.1430560389836408</v>
      </c>
      <c r="F26" s="24"/>
      <c r="G26" s="28">
        <f t="shared" si="11"/>
        <v>0.1325497877897486</v>
      </c>
      <c r="H26" s="24"/>
      <c r="I26" s="28">
        <f t="shared" si="12"/>
        <v>0.13538180711895345</v>
      </c>
      <c r="J26" s="24"/>
      <c r="K26" s="28">
        <f t="shared" si="13"/>
        <v>0.12968849332485696</v>
      </c>
      <c r="L26" s="28"/>
      <c r="M26" s="28">
        <f t="shared" si="14"/>
        <v>0.13487162820929477</v>
      </c>
      <c r="N26" s="24"/>
      <c r="O26" s="28">
        <f t="shared" si="15"/>
        <v>0.13872286882667506</v>
      </c>
      <c r="P26" s="24"/>
      <c r="Q26" s="28">
        <f t="shared" si="16"/>
        <v>0.11991510435090201</v>
      </c>
      <c r="R26" s="24"/>
      <c r="S26" s="28">
        <f t="shared" si="17"/>
        <v>0.125</v>
      </c>
      <c r="T26" s="24"/>
      <c r="U26" s="28">
        <f t="shared" si="18"/>
        <v>0.13412921348314608</v>
      </c>
      <c r="V26" s="24"/>
      <c r="W26" s="28">
        <f t="shared" si="19"/>
        <v>0.12725416808438245</v>
      </c>
      <c r="X26" s="24"/>
      <c r="Y26" s="28">
        <f t="shared" si="19"/>
        <v>0.10959360426382411</v>
      </c>
      <c r="Z26" s="24"/>
      <c r="AA26" s="28">
        <f t="shared" si="20"/>
        <v>0.1292834890965732</v>
      </c>
      <c r="AB26" s="24"/>
      <c r="AC26" s="28">
        <f t="shared" si="20"/>
        <v>0.14005197805371067</v>
      </c>
      <c r="AD26" s="24"/>
      <c r="AE26" s="28">
        <f t="shared" si="21"/>
        <v>0.14867677668748142</v>
      </c>
      <c r="AF26" s="24"/>
      <c r="AG26" s="28">
        <f t="shared" si="22"/>
        <v>0.15175995383727639</v>
      </c>
      <c r="AH26" s="24"/>
      <c r="AI26" s="28">
        <f t="shared" si="23"/>
        <v>0.13936203158872715</v>
      </c>
      <c r="AJ26" s="24"/>
      <c r="AK26" s="28">
        <f t="shared" si="23"/>
        <v>0.13639220615964803</v>
      </c>
      <c r="AL26" s="24"/>
      <c r="AM26" s="28">
        <f t="shared" si="24"/>
        <v>0.12727272727272726</v>
      </c>
      <c r="AN26" s="24"/>
      <c r="AO26" s="28">
        <f t="shared" si="24"/>
        <v>0.12335958005249344</v>
      </c>
      <c r="AP26" s="24"/>
      <c r="AQ26" s="28">
        <f t="shared" si="25"/>
        <v>0.11733080328905755</v>
      </c>
      <c r="AR26" s="24"/>
      <c r="AS26" s="28">
        <f t="shared" si="25"/>
        <v>0.11685994647636039</v>
      </c>
      <c r="AT26" s="24"/>
      <c r="AU26" s="28">
        <f t="shared" si="26"/>
        <v>0.11568799298860649</v>
      </c>
      <c r="AV26" s="24"/>
      <c r="AW26" s="28">
        <f t="shared" si="26"/>
        <v>0.1235782354749462</v>
      </c>
      <c r="AX26" s="24"/>
      <c r="AY26" s="28">
        <f t="shared" ref="AY26:BA26" si="29">AY7/AY$14</f>
        <v>0.13291517323775387</v>
      </c>
      <c r="AZ26" s="24"/>
      <c r="BA26" s="28">
        <f t="shared" si="29"/>
        <v>0.11247016706443914</v>
      </c>
      <c r="BB26" s="24"/>
    </row>
    <row r="27" spans="1:54" x14ac:dyDescent="0.2">
      <c r="A27" s="24" t="s">
        <v>106</v>
      </c>
      <c r="B27" s="28">
        <f t="shared" si="9"/>
        <v>0.14473229706390328</v>
      </c>
      <c r="C27" s="28">
        <f t="shared" si="9"/>
        <v>0.14592135196620085</v>
      </c>
      <c r="D27" s="24"/>
      <c r="E27" s="28">
        <f t="shared" si="10"/>
        <v>0.13435433344935607</v>
      </c>
      <c r="F27" s="24"/>
      <c r="G27" s="28">
        <f t="shared" si="11"/>
        <v>0.13418217433888344</v>
      </c>
      <c r="H27" s="24"/>
      <c r="I27" s="28">
        <f t="shared" si="12"/>
        <v>0.15028901734104047</v>
      </c>
      <c r="J27" s="24"/>
      <c r="K27" s="28">
        <f t="shared" si="13"/>
        <v>0.13159567705022251</v>
      </c>
      <c r="L27" s="28"/>
      <c r="M27" s="28">
        <f t="shared" si="14"/>
        <v>0.12934676633084172</v>
      </c>
      <c r="N27" s="24"/>
      <c r="O27" s="28">
        <f t="shared" si="15"/>
        <v>0.1459578483799937</v>
      </c>
      <c r="P27" s="24"/>
      <c r="Q27" s="28">
        <f t="shared" si="16"/>
        <v>0.13477184294304917</v>
      </c>
      <c r="R27" s="24"/>
      <c r="S27" s="28">
        <f t="shared" si="17"/>
        <v>0.11815561959654179</v>
      </c>
      <c r="T27" s="24"/>
      <c r="U27" s="28">
        <f t="shared" si="18"/>
        <v>0.12043539325842696</v>
      </c>
      <c r="V27" s="24"/>
      <c r="W27" s="28">
        <f t="shared" si="19"/>
        <v>0.11432460020415107</v>
      </c>
      <c r="X27" s="24"/>
      <c r="Y27" s="28">
        <f t="shared" si="19"/>
        <v>0.10959360426382411</v>
      </c>
      <c r="Z27" s="24"/>
      <c r="AA27" s="28">
        <f t="shared" si="20"/>
        <v>0.11059190031152648</v>
      </c>
      <c r="AB27" s="24"/>
      <c r="AC27" s="28">
        <f t="shared" si="20"/>
        <v>0.10568870921166619</v>
      </c>
      <c r="AD27" s="24"/>
      <c r="AE27" s="28">
        <f t="shared" si="21"/>
        <v>0.10407374368123699</v>
      </c>
      <c r="AF27" s="24"/>
      <c r="AG27" s="28">
        <f t="shared" si="22"/>
        <v>9.1748413156376232E-2</v>
      </c>
      <c r="AH27" s="24"/>
      <c r="AI27" s="28">
        <f t="shared" si="23"/>
        <v>8.3617218953236302E-2</v>
      </c>
      <c r="AJ27" s="24"/>
      <c r="AK27" s="28">
        <f t="shared" si="23"/>
        <v>7.919547454431175E-2</v>
      </c>
      <c r="AL27" s="24"/>
      <c r="AM27" s="28">
        <f t="shared" si="24"/>
        <v>7.1074380165289261E-2</v>
      </c>
      <c r="AN27" s="24"/>
      <c r="AO27" s="28">
        <f t="shared" si="24"/>
        <v>7.874015748031496E-2</v>
      </c>
      <c r="AP27" s="24"/>
      <c r="AQ27" s="28">
        <f t="shared" si="25"/>
        <v>6.6097406704617334E-2</v>
      </c>
      <c r="AR27" s="24"/>
      <c r="AS27" s="28">
        <f t="shared" si="25"/>
        <v>6.3038953315492113E-2</v>
      </c>
      <c r="AT27" s="24"/>
      <c r="AU27" s="28">
        <f t="shared" si="26"/>
        <v>6.6023955594507744E-2</v>
      </c>
      <c r="AV27" s="24"/>
      <c r="AW27" s="28">
        <f t="shared" si="26"/>
        <v>7.0089148478327701E-2</v>
      </c>
      <c r="AX27" s="24"/>
      <c r="AY27" s="28">
        <f t="shared" ref="AY27:BA27" si="30">AY8/AY$14</f>
        <v>7.3775388291517321E-2</v>
      </c>
      <c r="AZ27" s="24"/>
      <c r="BA27" s="28">
        <f t="shared" si="30"/>
        <v>7.5477326968973746E-2</v>
      </c>
      <c r="BB27" s="24"/>
    </row>
    <row r="28" spans="1:54" x14ac:dyDescent="0.2">
      <c r="A28" s="24" t="s">
        <v>107</v>
      </c>
      <c r="B28" s="28">
        <f t="shared" si="9"/>
        <v>5.5613126079447323E-2</v>
      </c>
      <c r="C28" s="28">
        <f t="shared" si="9"/>
        <v>5.3948651283717911E-2</v>
      </c>
      <c r="D28" s="24"/>
      <c r="E28" s="28">
        <f t="shared" si="10"/>
        <v>5.221023320570832E-2</v>
      </c>
      <c r="F28" s="24"/>
      <c r="G28" s="28">
        <f t="shared" si="11"/>
        <v>5.3542278811622594E-2</v>
      </c>
      <c r="H28" s="24"/>
      <c r="I28" s="28">
        <f t="shared" si="12"/>
        <v>6.1454213568603588E-2</v>
      </c>
      <c r="J28" s="24"/>
      <c r="K28" s="28">
        <f t="shared" si="13"/>
        <v>6.0394151303242209E-2</v>
      </c>
      <c r="L28" s="28"/>
      <c r="M28" s="28">
        <f t="shared" si="14"/>
        <v>6.1748456288592782E-2</v>
      </c>
      <c r="N28" s="24"/>
      <c r="O28" s="28">
        <f t="shared" si="15"/>
        <v>6.228373702422145E-2</v>
      </c>
      <c r="P28" s="24"/>
      <c r="Q28" s="28">
        <f t="shared" si="16"/>
        <v>5.0937389458790235E-2</v>
      </c>
      <c r="R28" s="24"/>
      <c r="S28" s="28">
        <f t="shared" si="17"/>
        <v>5.4034582132564839E-2</v>
      </c>
      <c r="T28" s="24"/>
      <c r="U28" s="28">
        <f t="shared" si="18"/>
        <v>6.4255617977528087E-2</v>
      </c>
      <c r="V28" s="24"/>
      <c r="W28" s="28">
        <f t="shared" si="19"/>
        <v>6.7029601905410005E-2</v>
      </c>
      <c r="X28" s="24"/>
      <c r="Y28" s="28">
        <f t="shared" si="19"/>
        <v>6.1958694203864094E-2</v>
      </c>
      <c r="Z28" s="24"/>
      <c r="AA28" s="28">
        <f t="shared" si="20"/>
        <v>6.7289719626168226E-2</v>
      </c>
      <c r="AB28" s="24"/>
      <c r="AC28" s="28">
        <f t="shared" si="20"/>
        <v>6.8149003753970552E-2</v>
      </c>
      <c r="AD28" s="24"/>
      <c r="AE28" s="28">
        <f t="shared" si="21"/>
        <v>6.7796610169491525E-2</v>
      </c>
      <c r="AF28" s="24"/>
      <c r="AG28" s="28">
        <f t="shared" si="22"/>
        <v>7.0975187536064632E-2</v>
      </c>
      <c r="AH28" s="24"/>
      <c r="AI28" s="28">
        <f t="shared" si="23"/>
        <v>5.9770826881387427E-2</v>
      </c>
      <c r="AJ28" s="24"/>
      <c r="AK28" s="28">
        <f t="shared" si="23"/>
        <v>6.1596480201131364E-2</v>
      </c>
      <c r="AL28" s="24"/>
      <c r="AM28" s="28">
        <f t="shared" si="24"/>
        <v>5.586776859504132E-2</v>
      </c>
      <c r="AN28" s="24"/>
      <c r="AO28" s="28">
        <f t="shared" si="24"/>
        <v>5.1181102362204724E-2</v>
      </c>
      <c r="AP28" s="24"/>
      <c r="AQ28" s="28">
        <f t="shared" si="25"/>
        <v>4.775458570524984E-2</v>
      </c>
      <c r="AR28" s="24"/>
      <c r="AS28" s="28">
        <f t="shared" si="25"/>
        <v>4.7576568539994056E-2</v>
      </c>
      <c r="AT28" s="24"/>
      <c r="AU28" s="28">
        <f t="shared" si="26"/>
        <v>4.0899795501022497E-2</v>
      </c>
      <c r="AV28" s="24"/>
      <c r="AW28" s="28">
        <f t="shared" si="26"/>
        <v>4.6726098985551801E-2</v>
      </c>
      <c r="AX28" s="24"/>
      <c r="AY28" s="28">
        <f t="shared" ref="AY28:BA28" si="31">AY9/AY$14</f>
        <v>4.6594982078853049E-2</v>
      </c>
      <c r="AZ28" s="24"/>
      <c r="BA28" s="28">
        <f t="shared" si="31"/>
        <v>4.1169451073985681E-2</v>
      </c>
      <c r="BB28" s="24"/>
    </row>
    <row r="29" spans="1:54" x14ac:dyDescent="0.2">
      <c r="A29" s="24" t="s">
        <v>108</v>
      </c>
      <c r="B29" s="28">
        <f t="shared" si="9"/>
        <v>1.3471502590673576E-2</v>
      </c>
      <c r="C29" s="28">
        <f t="shared" si="9"/>
        <v>1.3324666883327917E-2</v>
      </c>
      <c r="D29" s="24"/>
      <c r="E29" s="28">
        <f t="shared" si="10"/>
        <v>1.3922728854855551E-2</v>
      </c>
      <c r="F29" s="24"/>
      <c r="G29" s="28">
        <f t="shared" si="11"/>
        <v>1.3712047012732615E-2</v>
      </c>
      <c r="H29" s="24"/>
      <c r="I29" s="28">
        <f t="shared" si="12"/>
        <v>1.7036811682385154E-2</v>
      </c>
      <c r="J29" s="24"/>
      <c r="K29" s="28">
        <f t="shared" si="13"/>
        <v>1.9071837253655435E-2</v>
      </c>
      <c r="L29" s="28"/>
      <c r="M29" s="28">
        <f t="shared" si="14"/>
        <v>1.5599610009749756E-2</v>
      </c>
      <c r="N29" s="24"/>
      <c r="O29" s="28">
        <f t="shared" si="15"/>
        <v>1.06951871657754E-2</v>
      </c>
      <c r="P29" s="24"/>
      <c r="Q29" s="28">
        <f t="shared" si="16"/>
        <v>1.2734347364697559E-2</v>
      </c>
      <c r="R29" s="24"/>
      <c r="S29" s="28">
        <f t="shared" si="17"/>
        <v>1.1527377521613832E-2</v>
      </c>
      <c r="T29" s="24"/>
      <c r="U29" s="28">
        <f t="shared" si="18"/>
        <v>1.4396067415730338E-2</v>
      </c>
      <c r="V29" s="24"/>
      <c r="W29" s="28">
        <f t="shared" si="19"/>
        <v>1.701258931609391E-2</v>
      </c>
      <c r="X29" s="24"/>
      <c r="Y29" s="28">
        <f t="shared" si="19"/>
        <v>2.0319786808794139E-2</v>
      </c>
      <c r="Z29" s="24"/>
      <c r="AA29" s="28">
        <f t="shared" si="20"/>
        <v>1.4641744548286604E-2</v>
      </c>
      <c r="AB29" s="24"/>
      <c r="AC29" s="28">
        <f t="shared" si="20"/>
        <v>2.0791221484262202E-2</v>
      </c>
      <c r="AD29" s="24"/>
      <c r="AE29" s="28">
        <f t="shared" si="21"/>
        <v>1.784121320249777E-2</v>
      </c>
      <c r="AF29" s="24"/>
      <c r="AG29" s="28">
        <f t="shared" si="22"/>
        <v>2.1061742642815927E-2</v>
      </c>
      <c r="AH29" s="24"/>
      <c r="AI29" s="28">
        <f t="shared" si="23"/>
        <v>2.2607618457726849E-2</v>
      </c>
      <c r="AJ29" s="24"/>
      <c r="AK29" s="28">
        <f t="shared" si="23"/>
        <v>2.262727844123193E-2</v>
      </c>
      <c r="AL29" s="24"/>
      <c r="AM29" s="28">
        <f t="shared" si="24"/>
        <v>2.2809917355371901E-2</v>
      </c>
      <c r="AN29" s="24"/>
      <c r="AO29" s="28">
        <f t="shared" si="24"/>
        <v>2.6902887139107611E-2</v>
      </c>
      <c r="AP29" s="24"/>
      <c r="AQ29" s="28">
        <f t="shared" si="25"/>
        <v>2.5932953826691967E-2</v>
      </c>
      <c r="AR29" s="24"/>
      <c r="AS29" s="28">
        <f t="shared" si="25"/>
        <v>2.31935771632471E-2</v>
      </c>
      <c r="AT29" s="24"/>
      <c r="AU29" s="28">
        <f t="shared" si="26"/>
        <v>2.3663453111305872E-2</v>
      </c>
      <c r="AV29" s="24"/>
      <c r="AW29" s="28">
        <f t="shared" si="26"/>
        <v>2.9818628957885028E-2</v>
      </c>
      <c r="AX29" s="24"/>
      <c r="AY29" s="28">
        <f t="shared" ref="AY29:BA29" si="32">AY10/AY$14</f>
        <v>3.3751493428912781E-2</v>
      </c>
      <c r="AZ29" s="24"/>
      <c r="BA29" s="28">
        <f t="shared" si="32"/>
        <v>3.7291169451073983E-2</v>
      </c>
      <c r="BB29" s="24"/>
    </row>
    <row r="30" spans="1:54" x14ac:dyDescent="0.2">
      <c r="A30" s="24" t="s">
        <v>109</v>
      </c>
      <c r="B30" s="28">
        <f t="shared" si="9"/>
        <v>1.7271157167530224E-3</v>
      </c>
      <c r="C30" s="28">
        <f t="shared" si="9"/>
        <v>1.2999675008124798E-3</v>
      </c>
      <c r="D30" s="24"/>
      <c r="E30" s="28">
        <f t="shared" si="10"/>
        <v>1.7403411068569439E-3</v>
      </c>
      <c r="F30" s="24"/>
      <c r="G30" s="28">
        <f t="shared" si="11"/>
        <v>1.632386549134835E-3</v>
      </c>
      <c r="H30" s="24"/>
      <c r="I30" s="28">
        <f t="shared" si="12"/>
        <v>1.8253726802555522E-3</v>
      </c>
      <c r="J30" s="24"/>
      <c r="K30" s="28">
        <f t="shared" si="13"/>
        <v>1.9071837253655435E-3</v>
      </c>
      <c r="L30" s="28"/>
      <c r="M30" s="28">
        <f t="shared" si="14"/>
        <v>1.2999675008124798E-3</v>
      </c>
      <c r="N30" s="24"/>
      <c r="O30" s="28">
        <f t="shared" si="15"/>
        <v>2.5165146272412707E-3</v>
      </c>
      <c r="P30" s="24"/>
      <c r="Q30" s="28">
        <f t="shared" si="16"/>
        <v>2.1223912274495934E-3</v>
      </c>
      <c r="R30" s="24"/>
      <c r="S30" s="28">
        <f t="shared" si="17"/>
        <v>2.1613832853025938E-3</v>
      </c>
      <c r="T30" s="24"/>
      <c r="U30" s="28">
        <f t="shared" si="18"/>
        <v>2.4578651685393258E-3</v>
      </c>
      <c r="V30" s="24"/>
      <c r="W30" s="28">
        <f t="shared" si="19"/>
        <v>4.0830214358625379E-3</v>
      </c>
      <c r="X30" s="24"/>
      <c r="Y30" s="28">
        <f t="shared" si="19"/>
        <v>4.9966688874083943E-3</v>
      </c>
      <c r="Z30" s="24"/>
      <c r="AA30" s="28">
        <f t="shared" si="20"/>
        <v>3.7383177570093459E-3</v>
      </c>
      <c r="AB30" s="24"/>
      <c r="AC30" s="28">
        <f t="shared" si="20"/>
        <v>3.1764366156511693E-3</v>
      </c>
      <c r="AD30" s="24"/>
      <c r="AE30" s="28">
        <f t="shared" si="21"/>
        <v>4.1629497472494793E-3</v>
      </c>
      <c r="AF30" s="24"/>
      <c r="AG30" s="28">
        <f t="shared" si="22"/>
        <v>3.462204270051933E-3</v>
      </c>
      <c r="AH30" s="24"/>
      <c r="AI30" s="28">
        <f t="shared" si="23"/>
        <v>4.3357076494270671E-3</v>
      </c>
      <c r="AJ30" s="24"/>
      <c r="AK30" s="28">
        <f t="shared" si="23"/>
        <v>5.02828409805154E-3</v>
      </c>
      <c r="AL30" s="24"/>
      <c r="AM30" s="28">
        <f t="shared" si="24"/>
        <v>4.9586776859504135E-3</v>
      </c>
      <c r="AN30" s="24"/>
      <c r="AO30" s="28">
        <f t="shared" si="24"/>
        <v>3.6089238845144356E-3</v>
      </c>
      <c r="AP30" s="24"/>
      <c r="AQ30" s="28">
        <f t="shared" si="25"/>
        <v>5.3763440860215058E-3</v>
      </c>
      <c r="AR30" s="24"/>
      <c r="AS30" s="28">
        <f t="shared" si="25"/>
        <v>6.5417781742491826E-3</v>
      </c>
      <c r="AT30" s="24"/>
      <c r="AU30" s="28">
        <f t="shared" si="26"/>
        <v>6.7192521180251237E-3</v>
      </c>
      <c r="AV30" s="24"/>
      <c r="AW30" s="28">
        <f t="shared" si="26"/>
        <v>7.6852136489394401E-3</v>
      </c>
      <c r="AX30" s="24"/>
      <c r="AY30" s="28">
        <f t="shared" ref="AY30:BA30" si="33">AY11/AY$14</f>
        <v>9.8566308243727592E-3</v>
      </c>
      <c r="AZ30" s="24"/>
      <c r="BA30" s="28">
        <f t="shared" si="33"/>
        <v>9.5465393794749408E-3</v>
      </c>
      <c r="BB30" s="24"/>
    </row>
    <row r="31" spans="1:54" s="36" customFormat="1" x14ac:dyDescent="0.2">
      <c r="A31" s="26" t="s">
        <v>110</v>
      </c>
      <c r="B31" s="46">
        <f t="shared" si="9"/>
        <v>0.46632124352331605</v>
      </c>
      <c r="C31" s="46">
        <f t="shared" si="9"/>
        <v>0.43776405589860251</v>
      </c>
      <c r="D31" s="26"/>
      <c r="E31" s="46">
        <f t="shared" si="10"/>
        <v>0.41002436477549598</v>
      </c>
      <c r="F31" s="26"/>
      <c r="G31" s="46">
        <f t="shared" si="11"/>
        <v>0.39536402220045708</v>
      </c>
      <c r="H31" s="26"/>
      <c r="I31" s="46">
        <f t="shared" si="12"/>
        <v>0.43322178278065104</v>
      </c>
      <c r="J31" s="26"/>
      <c r="K31" s="46">
        <f t="shared" si="13"/>
        <v>0.41799109980928162</v>
      </c>
      <c r="L31" s="46"/>
      <c r="M31" s="46">
        <f t="shared" si="14"/>
        <v>0.42638934026649333</v>
      </c>
      <c r="N31" s="26"/>
      <c r="O31" s="46">
        <f t="shared" si="15"/>
        <v>0.44447939603648945</v>
      </c>
      <c r="P31" s="26"/>
      <c r="Q31" s="46">
        <f t="shared" si="16"/>
        <v>0.4106827025114963</v>
      </c>
      <c r="R31" s="26"/>
      <c r="S31" s="46">
        <f t="shared" si="17"/>
        <v>0.38904899135446686</v>
      </c>
      <c r="T31" s="26"/>
      <c r="U31" s="46">
        <f t="shared" si="18"/>
        <v>0.4241573033707865</v>
      </c>
      <c r="V31" s="26"/>
      <c r="W31" s="46">
        <f t="shared" si="19"/>
        <v>0.42259271861177272</v>
      </c>
      <c r="X31" s="26"/>
      <c r="Y31" s="46">
        <f t="shared" si="19"/>
        <v>0.4093937375083278</v>
      </c>
      <c r="Z31" s="26"/>
      <c r="AA31" s="46">
        <f t="shared" si="20"/>
        <v>0.43676012461059188</v>
      </c>
      <c r="AB31" s="26"/>
      <c r="AC31" s="46">
        <f t="shared" si="20"/>
        <v>0.45220906728270288</v>
      </c>
      <c r="AD31" s="26"/>
      <c r="AE31" s="46">
        <f t="shared" si="21"/>
        <v>0.47100802854594115</v>
      </c>
      <c r="AF31" s="26"/>
      <c r="AG31" s="46">
        <f t="shared" si="22"/>
        <v>0.45989613387189843</v>
      </c>
      <c r="AH31" s="26"/>
      <c r="AI31" s="46">
        <f t="shared" si="23"/>
        <v>0.41901517497677299</v>
      </c>
      <c r="AJ31" s="26"/>
      <c r="AK31" s="46">
        <f t="shared" si="23"/>
        <v>0.41011942174732874</v>
      </c>
      <c r="AL31" s="26"/>
      <c r="AM31" s="46">
        <f t="shared" si="24"/>
        <v>0.38644628099173556</v>
      </c>
      <c r="AN31" s="26"/>
      <c r="AO31" s="46">
        <f t="shared" si="24"/>
        <v>0.38779527559055116</v>
      </c>
      <c r="AP31" s="26"/>
      <c r="AQ31" s="46">
        <f t="shared" si="25"/>
        <v>0.37033523086654019</v>
      </c>
      <c r="AR31" s="26"/>
      <c r="AS31" s="46">
        <f t="shared" si="25"/>
        <v>0.34849836455545646</v>
      </c>
      <c r="AT31" s="26"/>
      <c r="AU31" s="46">
        <f t="shared" si="26"/>
        <v>0.33946830265848671</v>
      </c>
      <c r="AV31" s="26"/>
      <c r="AW31" s="46">
        <f t="shared" si="26"/>
        <v>0.36212726713802645</v>
      </c>
      <c r="AX31" s="26"/>
      <c r="AY31" s="46">
        <f t="shared" ref="AY31:BA31" si="34">AY12/AY$14</f>
        <v>0.38112305854241341</v>
      </c>
      <c r="AZ31" s="26"/>
      <c r="BA31" s="46">
        <f t="shared" si="34"/>
        <v>0.33860381861575178</v>
      </c>
      <c r="BB31" s="26"/>
    </row>
    <row r="32" spans="1:54" x14ac:dyDescent="0.2">
      <c r="A32" s="47" t="s">
        <v>111</v>
      </c>
      <c r="B32" s="28">
        <f t="shared" si="9"/>
        <v>0</v>
      </c>
      <c r="C32" s="28">
        <f t="shared" si="9"/>
        <v>8.1247968800779974E-2</v>
      </c>
      <c r="D32" s="24"/>
      <c r="E32" s="28">
        <f t="shared" si="10"/>
        <v>7.1353985381134702E-2</v>
      </c>
      <c r="F32" s="24"/>
      <c r="G32" s="28">
        <f t="shared" si="11"/>
        <v>0.10675808031341821</v>
      </c>
      <c r="H32" s="24"/>
      <c r="I32" s="28">
        <f t="shared" si="12"/>
        <v>0.11073927593550349</v>
      </c>
      <c r="J32" s="24"/>
      <c r="K32" s="28">
        <f t="shared" si="13"/>
        <v>0.12015257469802924</v>
      </c>
      <c r="L32" s="28"/>
      <c r="M32" s="28">
        <f t="shared" si="14"/>
        <v>4.2573935651608712E-2</v>
      </c>
      <c r="N32" s="24"/>
      <c r="O32" s="28">
        <f t="shared" si="15"/>
        <v>4.9072035231204784E-2</v>
      </c>
      <c r="P32" s="24"/>
      <c r="Q32" s="28">
        <f t="shared" si="16"/>
        <v>3.0774672798019102E-2</v>
      </c>
      <c r="R32" s="24"/>
      <c r="S32" s="28">
        <f t="shared" si="17"/>
        <v>3.8544668587896257E-2</v>
      </c>
      <c r="T32" s="24"/>
      <c r="U32" s="28">
        <f t="shared" si="18"/>
        <v>3.4058988764044944E-2</v>
      </c>
      <c r="V32" s="24"/>
      <c r="W32" s="28">
        <f t="shared" si="19"/>
        <v>3.9128955427015992E-2</v>
      </c>
      <c r="X32" s="24"/>
      <c r="Y32" s="28">
        <f t="shared" si="19"/>
        <v>2.4983344437041973E-2</v>
      </c>
      <c r="Z32" s="24"/>
      <c r="AA32" s="28">
        <f t="shared" si="20"/>
        <v>1.0903426791277258E-2</v>
      </c>
      <c r="AB32" s="24"/>
      <c r="AC32" s="28">
        <f t="shared" si="20"/>
        <v>1.4438348252959862E-2</v>
      </c>
      <c r="AD32" s="24"/>
      <c r="AE32" s="28">
        <f t="shared" si="21"/>
        <v>1.2488849241748439E-2</v>
      </c>
      <c r="AF32" s="24"/>
      <c r="AG32" s="28">
        <f t="shared" si="22"/>
        <v>1.2117714945181766E-2</v>
      </c>
      <c r="AH32" s="24"/>
      <c r="AI32" s="28">
        <f t="shared" si="23"/>
        <v>1.0219882316506659E-2</v>
      </c>
      <c r="AJ32" s="24"/>
      <c r="AK32" s="28">
        <f t="shared" si="23"/>
        <v>2.011313639220616E-2</v>
      </c>
      <c r="AL32" s="24"/>
      <c r="AM32" s="28">
        <f t="shared" si="24"/>
        <v>1.71900826446281E-2</v>
      </c>
      <c r="AN32" s="24"/>
      <c r="AO32" s="28">
        <f t="shared" si="24"/>
        <v>1.5748031496062992E-2</v>
      </c>
      <c r="AP32" s="24"/>
      <c r="AQ32" s="28">
        <f t="shared" si="25"/>
        <v>1.3915243516761544E-2</v>
      </c>
      <c r="AR32" s="24"/>
      <c r="AS32" s="28">
        <f t="shared" si="25"/>
        <v>1.367826345524829E-2</v>
      </c>
      <c r="AT32" s="24"/>
      <c r="AU32" s="28">
        <f t="shared" si="26"/>
        <v>1.6652059596844872E-2</v>
      </c>
      <c r="AV32" s="24"/>
      <c r="AW32" s="28">
        <f t="shared" si="26"/>
        <v>1.6292652935751613E-2</v>
      </c>
      <c r="AX32" s="24"/>
      <c r="AY32" s="28">
        <f t="shared" ref="AY32:BA32" si="35">AY13/AY$14</f>
        <v>1.5531660692951015E-2</v>
      </c>
      <c r="AZ32" s="24"/>
      <c r="BA32" s="28">
        <f t="shared" si="35"/>
        <v>1.4618138424821002E-2</v>
      </c>
      <c r="BB32" s="24"/>
    </row>
    <row r="33" spans="1:54" x14ac:dyDescent="0.2">
      <c r="A33" s="24" t="s">
        <v>52</v>
      </c>
      <c r="B33" s="28">
        <f t="shared" si="9"/>
        <v>1</v>
      </c>
      <c r="C33" s="28">
        <f t="shared" si="9"/>
        <v>1</v>
      </c>
      <c r="D33" s="24"/>
      <c r="E33" s="28">
        <f t="shared" si="10"/>
        <v>1</v>
      </c>
      <c r="F33" s="24"/>
      <c r="G33" s="28">
        <f t="shared" si="11"/>
        <v>1</v>
      </c>
      <c r="H33" s="24"/>
      <c r="I33" s="28">
        <f t="shared" si="12"/>
        <v>1</v>
      </c>
      <c r="J33" s="24"/>
      <c r="K33" s="28">
        <f t="shared" si="13"/>
        <v>1</v>
      </c>
      <c r="L33" s="28"/>
      <c r="M33" s="28">
        <f t="shared" si="14"/>
        <v>1</v>
      </c>
      <c r="N33" s="24"/>
      <c r="O33" s="28">
        <f t="shared" si="15"/>
        <v>1</v>
      </c>
      <c r="P33" s="24"/>
      <c r="Q33" s="28">
        <f t="shared" si="16"/>
        <v>1</v>
      </c>
      <c r="R33" s="24"/>
      <c r="S33" s="28">
        <f t="shared" si="17"/>
        <v>1</v>
      </c>
      <c r="T33" s="24"/>
      <c r="U33" s="28">
        <f t="shared" si="18"/>
        <v>1</v>
      </c>
      <c r="V33" s="24"/>
      <c r="W33" s="28">
        <f t="shared" si="19"/>
        <v>1</v>
      </c>
      <c r="X33" s="24"/>
      <c r="Y33" s="28">
        <f t="shared" si="19"/>
        <v>1</v>
      </c>
      <c r="Z33" s="24"/>
      <c r="AA33" s="28">
        <f t="shared" si="20"/>
        <v>1</v>
      </c>
      <c r="AB33" s="24"/>
      <c r="AC33" s="28">
        <f t="shared" si="20"/>
        <v>1</v>
      </c>
      <c r="AD33" s="24"/>
      <c r="AE33" s="28">
        <f t="shared" si="21"/>
        <v>1</v>
      </c>
      <c r="AF33" s="24"/>
      <c r="AG33" s="28">
        <f t="shared" si="22"/>
        <v>1</v>
      </c>
      <c r="AH33" s="24"/>
      <c r="AI33" s="28">
        <f t="shared" si="23"/>
        <v>1</v>
      </c>
      <c r="AJ33" s="24"/>
      <c r="AK33" s="28">
        <f t="shared" si="23"/>
        <v>1</v>
      </c>
      <c r="AL33" s="24"/>
      <c r="AM33" s="28">
        <f t="shared" si="24"/>
        <v>1</v>
      </c>
      <c r="AN33" s="24"/>
      <c r="AO33" s="28">
        <f t="shared" si="24"/>
        <v>1</v>
      </c>
      <c r="AP33" s="24"/>
      <c r="AQ33" s="28">
        <f t="shared" si="25"/>
        <v>1</v>
      </c>
      <c r="AR33" s="24"/>
      <c r="AS33" s="28">
        <f t="shared" si="25"/>
        <v>1</v>
      </c>
      <c r="AT33" s="24"/>
      <c r="AU33" s="28">
        <f t="shared" si="26"/>
        <v>1</v>
      </c>
      <c r="AV33" s="24"/>
      <c r="AW33" s="28">
        <f t="shared" si="26"/>
        <v>1</v>
      </c>
      <c r="AX33" s="24"/>
      <c r="AY33" s="28">
        <f t="shared" ref="AY33:BA33" si="36">AY14/AY$14</f>
        <v>1</v>
      </c>
      <c r="AZ33" s="24"/>
      <c r="BA33" s="28">
        <f t="shared" si="36"/>
        <v>1</v>
      </c>
      <c r="BB33" s="24"/>
    </row>
    <row r="34" spans="1:54" x14ac:dyDescent="0.2">
      <c r="A34" s="36"/>
    </row>
    <row r="35" spans="1:54" x14ac:dyDescent="0.2">
      <c r="A35" s="161" t="s">
        <v>116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76"/>
      <c r="AB35" s="77"/>
    </row>
    <row r="36" spans="1:54" x14ac:dyDescent="0.2">
      <c r="A36" s="23" t="s">
        <v>75</v>
      </c>
      <c r="B36" s="23">
        <v>1996</v>
      </c>
      <c r="C36" s="23">
        <v>1997</v>
      </c>
      <c r="D36" s="29" t="s">
        <v>37</v>
      </c>
      <c r="E36" s="23">
        <v>1998</v>
      </c>
      <c r="F36" s="33" t="s">
        <v>37</v>
      </c>
      <c r="G36" s="23">
        <v>1999</v>
      </c>
      <c r="H36" s="33" t="s">
        <v>37</v>
      </c>
      <c r="I36" s="33">
        <v>2000</v>
      </c>
      <c r="J36" s="23" t="s">
        <v>37</v>
      </c>
      <c r="K36" s="33">
        <v>2001</v>
      </c>
      <c r="L36" s="33" t="s">
        <v>37</v>
      </c>
      <c r="M36" s="23" t="s">
        <v>117</v>
      </c>
      <c r="N36" s="33" t="s">
        <v>37</v>
      </c>
      <c r="O36" s="33">
        <v>2003</v>
      </c>
      <c r="P36" s="33" t="s">
        <v>37</v>
      </c>
      <c r="Q36" s="24">
        <v>2004</v>
      </c>
      <c r="R36" s="33" t="s">
        <v>37</v>
      </c>
      <c r="S36" s="24">
        <v>2005</v>
      </c>
      <c r="T36" s="24" t="s">
        <v>37</v>
      </c>
      <c r="U36" s="24">
        <v>2006</v>
      </c>
      <c r="V36" s="24" t="s">
        <v>37</v>
      </c>
      <c r="W36" s="24">
        <v>2007</v>
      </c>
      <c r="X36" s="24" t="s">
        <v>37</v>
      </c>
      <c r="Y36" s="24">
        <v>2008</v>
      </c>
      <c r="Z36" s="24" t="s">
        <v>37</v>
      </c>
      <c r="AA36" s="24">
        <v>2009</v>
      </c>
      <c r="AB36" s="24" t="s">
        <v>37</v>
      </c>
      <c r="AC36" s="24">
        <v>2010</v>
      </c>
      <c r="AD36" s="47" t="s">
        <v>37</v>
      </c>
      <c r="AE36" s="24">
        <v>2011</v>
      </c>
      <c r="AF36" s="47" t="s">
        <v>37</v>
      </c>
      <c r="AG36" s="24">
        <v>2012</v>
      </c>
      <c r="AH36" s="47" t="s">
        <v>37</v>
      </c>
      <c r="AI36" s="24">
        <v>2013</v>
      </c>
      <c r="AJ36" s="24" t="s">
        <v>37</v>
      </c>
      <c r="AK36" s="24">
        <v>2014</v>
      </c>
      <c r="AL36" s="47" t="s">
        <v>37</v>
      </c>
      <c r="AM36" s="24">
        <v>2015</v>
      </c>
      <c r="AN36" s="47" t="s">
        <v>37</v>
      </c>
      <c r="AO36" s="24">
        <v>2016</v>
      </c>
      <c r="AP36" s="47" t="s">
        <v>37</v>
      </c>
      <c r="AQ36" s="24">
        <v>2017</v>
      </c>
      <c r="AR36" s="47" t="s">
        <v>37</v>
      </c>
      <c r="AS36" s="24">
        <v>2018</v>
      </c>
      <c r="AT36" s="47" t="s">
        <v>37</v>
      </c>
      <c r="AU36" s="24">
        <v>2019</v>
      </c>
      <c r="AV36" s="47" t="s">
        <v>37</v>
      </c>
      <c r="AW36" s="24">
        <v>2020</v>
      </c>
      <c r="AX36" s="47" t="s">
        <v>37</v>
      </c>
      <c r="AY36" s="24">
        <v>2021</v>
      </c>
      <c r="AZ36" s="47" t="s">
        <v>37</v>
      </c>
      <c r="BA36" s="24">
        <v>2022</v>
      </c>
      <c r="BB36" s="47" t="s">
        <v>37</v>
      </c>
    </row>
    <row r="37" spans="1:54" x14ac:dyDescent="0.2">
      <c r="A37" s="24" t="s">
        <v>118</v>
      </c>
      <c r="B37" s="29">
        <v>2441</v>
      </c>
      <c r="C37" s="29">
        <v>2431</v>
      </c>
      <c r="D37" s="28">
        <f>((C37/B37) - 1)</f>
        <v>-4.0966816878328371E-3</v>
      </c>
      <c r="E37" s="29">
        <v>2151</v>
      </c>
      <c r="F37" s="28">
        <f>(E37/C37) - 1</f>
        <v>-0.1151789387083505</v>
      </c>
      <c r="G37" s="24">
        <v>2050</v>
      </c>
      <c r="H37" s="28">
        <f t="shared" ref="H37:H43" si="37">(G37/E37) - 1</f>
        <v>-4.6954904695490463E-2</v>
      </c>
      <c r="I37" s="38">
        <v>2226</v>
      </c>
      <c r="J37" s="28">
        <f t="shared" ref="J37:J46" si="38">(I37/G37) - 1</f>
        <v>8.5853658536585442E-2</v>
      </c>
      <c r="K37" s="38">
        <v>2029</v>
      </c>
      <c r="L37" s="28">
        <f t="shared" ref="L37:L46" si="39">(K37/I37) - 1</f>
        <v>-8.8499550763701751E-2</v>
      </c>
      <c r="M37" s="38">
        <v>1880</v>
      </c>
      <c r="N37" s="28">
        <f t="shared" ref="N37:N46" si="40">(M37/K37) - 1</f>
        <v>-7.3435189748644603E-2</v>
      </c>
      <c r="O37" s="24">
        <v>1856</v>
      </c>
      <c r="P37" s="28">
        <f t="shared" ref="P37:P46" si="41">(O37/M37) - 1</f>
        <v>-1.2765957446808529E-2</v>
      </c>
      <c r="Q37" s="24">
        <v>1854</v>
      </c>
      <c r="R37" s="28">
        <f t="shared" ref="R37:R46" si="42">(Q37/O37) - 1</f>
        <v>-1.0775862068965747E-3</v>
      </c>
      <c r="S37" s="24">
        <v>1651</v>
      </c>
      <c r="T37" s="28">
        <f t="shared" ref="T37:T46" si="43">(S37/Q37) - 1</f>
        <v>-0.10949298813376485</v>
      </c>
      <c r="U37" s="24">
        <v>1569</v>
      </c>
      <c r="V37" s="28">
        <f t="shared" ref="V37:V43" si="44">(U37/S37) - 1</f>
        <v>-4.9666868564506306E-2</v>
      </c>
      <c r="W37" s="24">
        <v>1539</v>
      </c>
      <c r="X37" s="28">
        <f t="shared" ref="X37:X43" si="45">(W37/U37) - 1</f>
        <v>-1.9120458891013437E-2</v>
      </c>
      <c r="Y37" s="24">
        <v>1439</v>
      </c>
      <c r="Z37" s="28">
        <f t="shared" ref="Z37:Z43" si="46">(Y37/W37) - 1</f>
        <v>-6.4977257959714096E-2</v>
      </c>
      <c r="AA37" s="79">
        <v>1557</v>
      </c>
      <c r="AB37" s="28">
        <f t="shared" ref="AB37:AR43" si="47">(AA37/Y37) - 1</f>
        <v>8.2001389854065243E-2</v>
      </c>
      <c r="AC37" s="79">
        <v>1564</v>
      </c>
      <c r="AD37" s="28">
        <f t="shared" si="47"/>
        <v>4.4958253050737529E-3</v>
      </c>
      <c r="AE37" s="24">
        <v>1362</v>
      </c>
      <c r="AF37" s="28">
        <f t="shared" si="47"/>
        <v>-0.12915601023017897</v>
      </c>
      <c r="AG37" s="24">
        <v>1350</v>
      </c>
      <c r="AH37" s="28">
        <f t="shared" si="47"/>
        <v>-8.8105726872246271E-3</v>
      </c>
      <c r="AI37" s="24">
        <v>1243</v>
      </c>
      <c r="AJ37" s="28">
        <f t="shared" si="47"/>
        <v>-7.9259259259259252E-2</v>
      </c>
      <c r="AK37" s="24">
        <v>1170</v>
      </c>
      <c r="AL37" s="28">
        <f t="shared" si="47"/>
        <v>-5.8728881737731276E-2</v>
      </c>
      <c r="AM37" s="24">
        <v>1088</v>
      </c>
      <c r="AN37" s="28">
        <f t="shared" si="47"/>
        <v>-7.0085470085470059E-2</v>
      </c>
      <c r="AO37" s="24">
        <v>1033</v>
      </c>
      <c r="AP37" s="28">
        <f t="shared" si="47"/>
        <v>-5.0551470588235281E-2</v>
      </c>
      <c r="AQ37" s="24">
        <v>1109</v>
      </c>
      <c r="AR37" s="28">
        <f t="shared" si="47"/>
        <v>7.3572120038722266E-2</v>
      </c>
      <c r="AS37" s="24">
        <v>1125</v>
      </c>
      <c r="AT37" s="28">
        <f t="shared" ref="AT37:AT43" si="48">(AS37/AQ37) - 1</f>
        <v>1.4427412082957725E-2</v>
      </c>
      <c r="AU37" s="24">
        <v>1123</v>
      </c>
      <c r="AV37" s="28">
        <f t="shared" ref="AV37:AV43" si="49">(AU37/AS37) - 1</f>
        <v>-1.777777777777767E-3</v>
      </c>
      <c r="AW37" s="24">
        <v>1105</v>
      </c>
      <c r="AX37" s="28">
        <f t="shared" ref="AX37:AX43" si="50">(AW37/AU37) - 1</f>
        <v>-1.6028495102404228E-2</v>
      </c>
      <c r="AY37" s="24">
        <v>1161</v>
      </c>
      <c r="AZ37" s="28">
        <f t="shared" ref="AZ37:AZ43" si="51">(AY37/AW37) - 1</f>
        <v>5.067873303167425E-2</v>
      </c>
      <c r="BA37" s="24">
        <v>1202</v>
      </c>
      <c r="BB37" s="28">
        <f t="shared" ref="BB37:BB43" si="52">(BA37/AY37) - 1</f>
        <v>3.5314384151593492E-2</v>
      </c>
    </row>
    <row r="38" spans="1:54" x14ac:dyDescent="0.2">
      <c r="A38" s="24" t="s">
        <v>119</v>
      </c>
      <c r="B38" s="29">
        <v>129</v>
      </c>
      <c r="C38" s="29">
        <v>257</v>
      </c>
      <c r="D38" s="28">
        <f>((C38/B38) - 1)</f>
        <v>0.99224806201550386</v>
      </c>
      <c r="E38" s="29">
        <v>315</v>
      </c>
      <c r="F38" s="28">
        <f>(E38/C38) - 1</f>
        <v>0.22568093385214016</v>
      </c>
      <c r="G38" s="24">
        <v>280</v>
      </c>
      <c r="H38" s="28">
        <f t="shared" si="37"/>
        <v>-0.11111111111111116</v>
      </c>
      <c r="I38" s="38">
        <v>261</v>
      </c>
      <c r="J38" s="28">
        <f t="shared" si="38"/>
        <v>-6.7857142857142838E-2</v>
      </c>
      <c r="K38" s="38">
        <v>295</v>
      </c>
      <c r="L38" s="28">
        <f t="shared" si="39"/>
        <v>0.13026819923371646</v>
      </c>
      <c r="M38" s="38">
        <v>405</v>
      </c>
      <c r="N38" s="28">
        <f t="shared" si="40"/>
        <v>0.37288135593220328</v>
      </c>
      <c r="O38" s="24">
        <v>499</v>
      </c>
      <c r="P38" s="28">
        <f t="shared" si="41"/>
        <v>0.23209876543209873</v>
      </c>
      <c r="Q38" s="24">
        <v>513</v>
      </c>
      <c r="R38" s="28">
        <f t="shared" si="42"/>
        <v>2.8056112224448926E-2</v>
      </c>
      <c r="S38" s="24">
        <v>531</v>
      </c>
      <c r="T38" s="28">
        <f t="shared" si="43"/>
        <v>3.5087719298245723E-2</v>
      </c>
      <c r="U38" s="24">
        <v>592</v>
      </c>
      <c r="V38" s="28">
        <f t="shared" si="44"/>
        <v>0.11487758945386073</v>
      </c>
      <c r="W38" s="24">
        <v>650</v>
      </c>
      <c r="X38" s="28">
        <f t="shared" si="45"/>
        <v>9.7972972972973027E-2</v>
      </c>
      <c r="Y38" s="24">
        <v>666</v>
      </c>
      <c r="Z38" s="28">
        <f t="shared" si="46"/>
        <v>2.4615384615384706E-2</v>
      </c>
      <c r="AA38" s="79">
        <v>747</v>
      </c>
      <c r="AB38" s="28">
        <f t="shared" si="47"/>
        <v>0.12162162162162171</v>
      </c>
      <c r="AC38" s="79">
        <v>881</v>
      </c>
      <c r="AD38" s="28">
        <f t="shared" si="47"/>
        <v>0.17938420348058903</v>
      </c>
      <c r="AE38" s="24">
        <v>939</v>
      </c>
      <c r="AF38" s="28">
        <f t="shared" si="47"/>
        <v>6.5834279228149883E-2</v>
      </c>
      <c r="AG38" s="24">
        <v>931</v>
      </c>
      <c r="AH38" s="28">
        <f t="shared" si="47"/>
        <v>-8.5197018104365974E-3</v>
      </c>
      <c r="AI38" s="24">
        <v>894</v>
      </c>
      <c r="AJ38" s="28">
        <f t="shared" si="47"/>
        <v>-3.9742212674543476E-2</v>
      </c>
      <c r="AK38" s="24">
        <v>785</v>
      </c>
      <c r="AL38" s="28">
        <f t="shared" si="47"/>
        <v>-0.12192393736017892</v>
      </c>
      <c r="AM38" s="24">
        <v>731</v>
      </c>
      <c r="AN38" s="28">
        <f t="shared" si="47"/>
        <v>-6.8789808917197437E-2</v>
      </c>
      <c r="AO38" s="24">
        <v>716</v>
      </c>
      <c r="AP38" s="28">
        <f t="shared" si="47"/>
        <v>-2.0519835841313228E-2</v>
      </c>
      <c r="AQ38" s="24">
        <v>679</v>
      </c>
      <c r="AR38" s="28">
        <f t="shared" si="47"/>
        <v>-5.16759776536313E-2</v>
      </c>
      <c r="AS38" s="24">
        <v>641</v>
      </c>
      <c r="AT38" s="28">
        <f t="shared" si="48"/>
        <v>-5.5964653902798256E-2</v>
      </c>
      <c r="AU38" s="24">
        <v>608</v>
      </c>
      <c r="AV38" s="28">
        <f t="shared" si="49"/>
        <v>-5.1482059282371262E-2</v>
      </c>
      <c r="AW38" s="24">
        <v>543</v>
      </c>
      <c r="AX38" s="28">
        <f t="shared" si="50"/>
        <v>-0.10690789473684215</v>
      </c>
      <c r="AY38" s="24">
        <v>538</v>
      </c>
      <c r="AZ38" s="28">
        <f t="shared" si="51"/>
        <v>-9.2081031307550409E-3</v>
      </c>
      <c r="BA38" s="24">
        <v>463</v>
      </c>
      <c r="BB38" s="28">
        <f t="shared" si="52"/>
        <v>-0.13940520446096649</v>
      </c>
    </row>
    <row r="39" spans="1:54" x14ac:dyDescent="0.2">
      <c r="A39" s="24" t="s">
        <v>120</v>
      </c>
      <c r="B39" s="29">
        <v>0</v>
      </c>
      <c r="C39" s="29">
        <v>0</v>
      </c>
      <c r="D39" s="28">
        <v>0</v>
      </c>
      <c r="E39" s="29">
        <v>9</v>
      </c>
      <c r="F39" s="28">
        <v>0</v>
      </c>
      <c r="G39" s="24">
        <v>13</v>
      </c>
      <c r="H39" s="28">
        <f t="shared" si="37"/>
        <v>0.44444444444444442</v>
      </c>
      <c r="I39" s="38">
        <v>7</v>
      </c>
      <c r="J39" s="28">
        <f t="shared" si="38"/>
        <v>-0.46153846153846156</v>
      </c>
      <c r="K39" s="38">
        <v>8</v>
      </c>
      <c r="L39" s="28">
        <f t="shared" si="39"/>
        <v>0.14285714285714279</v>
      </c>
      <c r="M39" s="38">
        <v>16</v>
      </c>
      <c r="N39" s="28">
        <f t="shared" si="40"/>
        <v>1</v>
      </c>
      <c r="O39" s="24">
        <v>11</v>
      </c>
      <c r="P39" s="28">
        <f t="shared" si="41"/>
        <v>-0.3125</v>
      </c>
      <c r="Q39" s="24">
        <v>9</v>
      </c>
      <c r="R39" s="28">
        <f t="shared" si="42"/>
        <v>-0.18181818181818177</v>
      </c>
      <c r="S39" s="24">
        <v>6</v>
      </c>
      <c r="T39" s="28">
        <f t="shared" si="43"/>
        <v>-0.33333333333333337</v>
      </c>
      <c r="U39" s="24">
        <v>16</v>
      </c>
      <c r="V39" s="28">
        <f t="shared" si="44"/>
        <v>1.6666666666666665</v>
      </c>
      <c r="W39" s="24">
        <v>14</v>
      </c>
      <c r="X39" s="28">
        <f t="shared" si="45"/>
        <v>-0.125</v>
      </c>
      <c r="Y39" s="24">
        <v>22</v>
      </c>
      <c r="Z39" s="28">
        <f t="shared" si="46"/>
        <v>0.5714285714285714</v>
      </c>
      <c r="AA39" s="79">
        <v>49</v>
      </c>
      <c r="AB39" s="28">
        <f t="shared" si="47"/>
        <v>1.2272727272727271</v>
      </c>
      <c r="AC39" s="79">
        <v>40</v>
      </c>
      <c r="AD39" s="28">
        <f t="shared" si="47"/>
        <v>-0.18367346938775508</v>
      </c>
      <c r="AE39" s="24">
        <v>34</v>
      </c>
      <c r="AF39" s="28">
        <f t="shared" si="47"/>
        <v>-0.15000000000000002</v>
      </c>
      <c r="AG39" s="24">
        <v>29</v>
      </c>
      <c r="AH39" s="28">
        <f t="shared" si="47"/>
        <v>-0.1470588235294118</v>
      </c>
      <c r="AI39" s="24">
        <v>27</v>
      </c>
      <c r="AJ39" s="28">
        <f t="shared" si="47"/>
        <v>-6.8965517241379337E-2</v>
      </c>
      <c r="AK39" s="24">
        <v>22</v>
      </c>
      <c r="AL39" s="28">
        <f t="shared" si="47"/>
        <v>-0.18518518518518523</v>
      </c>
      <c r="AM39" s="24">
        <v>21</v>
      </c>
      <c r="AN39" s="28">
        <f t="shared" si="47"/>
        <v>-4.5454545454545414E-2</v>
      </c>
      <c r="AO39" s="24">
        <v>33</v>
      </c>
      <c r="AP39" s="28">
        <f t="shared" si="47"/>
        <v>0.5714285714285714</v>
      </c>
      <c r="AQ39" s="24">
        <v>38</v>
      </c>
      <c r="AR39" s="28">
        <f t="shared" si="47"/>
        <v>0.1515151515151516</v>
      </c>
      <c r="AS39" s="24">
        <v>34</v>
      </c>
      <c r="AT39" s="28">
        <f t="shared" si="48"/>
        <v>-0.10526315789473684</v>
      </c>
      <c r="AU39" s="24">
        <v>35</v>
      </c>
      <c r="AV39" s="28">
        <f t="shared" si="49"/>
        <v>2.9411764705882248E-2</v>
      </c>
      <c r="AW39" s="24">
        <v>35</v>
      </c>
      <c r="AX39" s="28">
        <f t="shared" si="50"/>
        <v>0</v>
      </c>
      <c r="AY39" s="24">
        <v>46</v>
      </c>
      <c r="AZ39" s="28">
        <f t="shared" si="51"/>
        <v>0.31428571428571428</v>
      </c>
      <c r="BA39" s="24">
        <v>36</v>
      </c>
      <c r="BB39" s="28">
        <f t="shared" si="52"/>
        <v>-0.21739130434782605</v>
      </c>
    </row>
    <row r="40" spans="1:54" s="36" customFormat="1" x14ac:dyDescent="0.2">
      <c r="A40" s="26" t="s">
        <v>121</v>
      </c>
      <c r="B40" s="45">
        <f>SUM(B37:B39)</f>
        <v>2570</v>
      </c>
      <c r="C40" s="45">
        <f>SUM(C37:C39)</f>
        <v>2688</v>
      </c>
      <c r="D40" s="46">
        <f t="shared" ref="D40:D46" si="53">((C40/B40) - 1)</f>
        <v>4.5914396887159592E-2</v>
      </c>
      <c r="E40" s="45">
        <f>SUM(E37:E39)</f>
        <v>2475</v>
      </c>
      <c r="F40" s="46">
        <f t="shared" ref="F40:F46" si="54">(E40/C40) - 1</f>
        <v>-7.9241071428571397E-2</v>
      </c>
      <c r="G40" s="45">
        <f>SUM(G37:G39)</f>
        <v>2343</v>
      </c>
      <c r="H40" s="46">
        <f t="shared" si="37"/>
        <v>-5.3333333333333344E-2</v>
      </c>
      <c r="I40" s="45">
        <f>SUM(I37:I39)</f>
        <v>2494</v>
      </c>
      <c r="J40" s="46">
        <f t="shared" si="38"/>
        <v>6.4447289799402396E-2</v>
      </c>
      <c r="K40" s="45">
        <f>SUM(K37:K39)</f>
        <v>2332</v>
      </c>
      <c r="L40" s="46">
        <f t="shared" si="39"/>
        <v>-6.4955894145950266E-2</v>
      </c>
      <c r="M40" s="45">
        <f>SUM(M37:M39)</f>
        <v>2301</v>
      </c>
      <c r="N40" s="46">
        <f t="shared" si="40"/>
        <v>-1.3293310463121766E-2</v>
      </c>
      <c r="O40" s="45">
        <f>SUM(O37:O39)</f>
        <v>2366</v>
      </c>
      <c r="P40" s="46">
        <f t="shared" si="41"/>
        <v>2.8248587570621542E-2</v>
      </c>
      <c r="Q40" s="45">
        <f>SUM(Q37:Q39)</f>
        <v>2376</v>
      </c>
      <c r="R40" s="46">
        <f t="shared" si="42"/>
        <v>4.2265426880812029E-3</v>
      </c>
      <c r="S40" s="45">
        <f>SUM(S37:S39)</f>
        <v>2188</v>
      </c>
      <c r="T40" s="46">
        <f t="shared" si="43"/>
        <v>-7.9124579124579153E-2</v>
      </c>
      <c r="U40" s="45">
        <f>SUM(U37:U39)</f>
        <v>2177</v>
      </c>
      <c r="V40" s="46">
        <f t="shared" si="44"/>
        <v>-5.0274223034735277E-3</v>
      </c>
      <c r="W40" s="45">
        <f>SUM(W37:W39)</f>
        <v>2203</v>
      </c>
      <c r="X40" s="46">
        <f t="shared" si="45"/>
        <v>1.1943040881947642E-2</v>
      </c>
      <c r="Y40" s="45">
        <f>SUM(Y37:Y39)</f>
        <v>2127</v>
      </c>
      <c r="Z40" s="46">
        <f t="shared" si="46"/>
        <v>-3.4498411257376294E-2</v>
      </c>
      <c r="AA40" s="45">
        <f>SUM(AA37:AA39)</f>
        <v>2353</v>
      </c>
      <c r="AB40" s="46">
        <f t="shared" si="47"/>
        <v>0.10625293841090744</v>
      </c>
      <c r="AC40" s="45">
        <f>SUM(AC37:AC39)</f>
        <v>2485</v>
      </c>
      <c r="AD40" s="46">
        <f t="shared" si="47"/>
        <v>5.6098597535061634E-2</v>
      </c>
      <c r="AE40" s="45">
        <f>SUM(AE37:AE39)</f>
        <v>2335</v>
      </c>
      <c r="AF40" s="46">
        <f t="shared" si="47"/>
        <v>-6.0362173038229328E-2</v>
      </c>
      <c r="AG40" s="45">
        <f>SUM(AG37:AG39)</f>
        <v>2310</v>
      </c>
      <c r="AH40" s="46">
        <f t="shared" si="47"/>
        <v>-1.0706638115631661E-2</v>
      </c>
      <c r="AI40" s="45">
        <f>SUM(AI37:AI39)</f>
        <v>2164</v>
      </c>
      <c r="AJ40" s="46">
        <f t="shared" si="47"/>
        <v>-6.320346320346315E-2</v>
      </c>
      <c r="AK40" s="45">
        <f>SUM(AK37:AK39)</f>
        <v>1977</v>
      </c>
      <c r="AL40" s="46">
        <f t="shared" si="47"/>
        <v>-8.6414048059149762E-2</v>
      </c>
      <c r="AM40" s="45">
        <f>SUM(AM37:AM39)</f>
        <v>1840</v>
      </c>
      <c r="AN40" s="46">
        <f t="shared" si="47"/>
        <v>-6.9296914516944863E-2</v>
      </c>
      <c r="AO40" s="45">
        <f>SUM(AO37:AO39)</f>
        <v>1782</v>
      </c>
      <c r="AP40" s="46">
        <f t="shared" si="47"/>
        <v>-3.1521739130434767E-2</v>
      </c>
      <c r="AQ40" s="45">
        <f>SUM(AQ37:AQ39)</f>
        <v>1826</v>
      </c>
      <c r="AR40" s="46">
        <f t="shared" si="47"/>
        <v>2.4691358024691468E-2</v>
      </c>
      <c r="AS40" s="45">
        <f>SUM(AS37:AS39)</f>
        <v>1800</v>
      </c>
      <c r="AT40" s="46">
        <f t="shared" si="48"/>
        <v>-1.4238773274917849E-2</v>
      </c>
      <c r="AU40" s="45">
        <f>SUM(AU37:AU39)</f>
        <v>1766</v>
      </c>
      <c r="AV40" s="46">
        <f t="shared" si="49"/>
        <v>-1.8888888888888844E-2</v>
      </c>
      <c r="AW40" s="45">
        <f>SUM(AW37:AW39)</f>
        <v>1683</v>
      </c>
      <c r="AX40" s="46">
        <f t="shared" si="50"/>
        <v>-4.699886749716875E-2</v>
      </c>
      <c r="AY40" s="45">
        <f>SUM(AY37:AY39)</f>
        <v>1745</v>
      </c>
      <c r="AZ40" s="46">
        <f t="shared" si="51"/>
        <v>3.6838978015448554E-2</v>
      </c>
      <c r="BA40" s="45">
        <f>SUM(BA37:BA39)</f>
        <v>1701</v>
      </c>
      <c r="BB40" s="46">
        <f t="shared" si="52"/>
        <v>-2.5214899713467021E-2</v>
      </c>
    </row>
    <row r="41" spans="1:54" x14ac:dyDescent="0.2">
      <c r="A41" s="24" t="s">
        <v>122</v>
      </c>
      <c r="B41" s="29">
        <v>255</v>
      </c>
      <c r="C41" s="29">
        <v>280</v>
      </c>
      <c r="D41" s="28">
        <f t="shared" si="53"/>
        <v>9.8039215686274606E-2</v>
      </c>
      <c r="E41" s="29">
        <v>292</v>
      </c>
      <c r="F41" s="28">
        <f t="shared" si="54"/>
        <v>4.2857142857142927E-2</v>
      </c>
      <c r="G41" s="24">
        <v>316</v>
      </c>
      <c r="H41" s="28">
        <f t="shared" si="37"/>
        <v>8.2191780821917915E-2</v>
      </c>
      <c r="I41" s="38">
        <v>346</v>
      </c>
      <c r="J41" s="28">
        <f t="shared" si="38"/>
        <v>9.4936708860759556E-2</v>
      </c>
      <c r="K41" s="38">
        <v>288</v>
      </c>
      <c r="L41" s="28">
        <f t="shared" si="39"/>
        <v>-0.16763005780346818</v>
      </c>
      <c r="M41" s="38">
        <v>390</v>
      </c>
      <c r="N41" s="28">
        <f t="shared" si="40"/>
        <v>0.35416666666666674</v>
      </c>
      <c r="O41" s="24">
        <v>329</v>
      </c>
      <c r="P41" s="28">
        <f t="shared" si="41"/>
        <v>-0.15641025641025641</v>
      </c>
      <c r="Q41" s="24">
        <v>306</v>
      </c>
      <c r="R41" s="28">
        <f t="shared" si="42"/>
        <v>-6.9908814589665691E-2</v>
      </c>
      <c r="S41" s="24">
        <v>286</v>
      </c>
      <c r="T41" s="28">
        <f t="shared" si="43"/>
        <v>-6.5359477124182996E-2</v>
      </c>
      <c r="U41" s="24">
        <v>248</v>
      </c>
      <c r="V41" s="28">
        <f t="shared" si="44"/>
        <v>-0.13286713286713292</v>
      </c>
      <c r="W41" s="24">
        <v>285</v>
      </c>
      <c r="X41" s="28">
        <f t="shared" si="45"/>
        <v>0.14919354838709675</v>
      </c>
      <c r="Y41" s="24">
        <v>437</v>
      </c>
      <c r="Z41" s="28">
        <f t="shared" si="46"/>
        <v>0.53333333333333344</v>
      </c>
      <c r="AA41" s="79">
        <v>417</v>
      </c>
      <c r="AB41" s="28">
        <f t="shared" si="47"/>
        <v>-4.5766590389015982E-2</v>
      </c>
      <c r="AC41" s="79">
        <v>406</v>
      </c>
      <c r="AD41" s="28">
        <f t="shared" si="47"/>
        <v>-2.6378896882493952E-2</v>
      </c>
      <c r="AE41" s="24">
        <v>467</v>
      </c>
      <c r="AF41" s="28">
        <f t="shared" si="47"/>
        <v>0.15024630541871931</v>
      </c>
      <c r="AG41" s="24">
        <v>562</v>
      </c>
      <c r="AH41" s="28">
        <f t="shared" si="47"/>
        <v>0.20342612419700212</v>
      </c>
      <c r="AI41" s="24">
        <v>632</v>
      </c>
      <c r="AJ41" s="28">
        <f t="shared" si="47"/>
        <v>0.12455516014234869</v>
      </c>
      <c r="AK41" s="24">
        <v>686</v>
      </c>
      <c r="AL41" s="28">
        <f t="shared" si="47"/>
        <v>8.5443037974683556E-2</v>
      </c>
      <c r="AM41" s="24">
        <v>727</v>
      </c>
      <c r="AN41" s="28">
        <f t="shared" si="47"/>
        <v>5.976676384839652E-2</v>
      </c>
      <c r="AO41" s="24">
        <v>763</v>
      </c>
      <c r="AP41" s="28">
        <f t="shared" si="47"/>
        <v>4.9518569463548934E-2</v>
      </c>
      <c r="AQ41" s="24">
        <v>894</v>
      </c>
      <c r="AR41" s="28">
        <f t="shared" si="47"/>
        <v>0.17169069462647446</v>
      </c>
      <c r="AS41" s="24">
        <v>985</v>
      </c>
      <c r="AT41" s="28">
        <f t="shared" si="48"/>
        <v>0.10178970917225949</v>
      </c>
      <c r="AU41" s="24">
        <v>1104</v>
      </c>
      <c r="AV41" s="28">
        <f t="shared" si="49"/>
        <v>0.12081218274111682</v>
      </c>
      <c r="AW41" s="24">
        <v>1136</v>
      </c>
      <c r="AX41" s="28">
        <f t="shared" si="50"/>
        <v>2.8985507246376718E-2</v>
      </c>
      <c r="AY41" s="24">
        <v>1128</v>
      </c>
      <c r="AZ41" s="28">
        <f t="shared" si="51"/>
        <v>-7.0422535211267512E-3</v>
      </c>
      <c r="BA41" s="24">
        <v>1256</v>
      </c>
      <c r="BB41" s="28">
        <f t="shared" si="52"/>
        <v>0.11347517730496448</v>
      </c>
    </row>
    <row r="42" spans="1:54" x14ac:dyDescent="0.2">
      <c r="A42" s="24" t="s">
        <v>123</v>
      </c>
      <c r="B42" s="29">
        <v>1</v>
      </c>
      <c r="C42" s="29">
        <v>20</v>
      </c>
      <c r="D42" s="28">
        <f t="shared" si="53"/>
        <v>19</v>
      </c>
      <c r="E42" s="29">
        <v>41</v>
      </c>
      <c r="F42" s="28">
        <f t="shared" si="54"/>
        <v>1.0499999999999998</v>
      </c>
      <c r="G42" s="24">
        <v>120</v>
      </c>
      <c r="H42" s="28">
        <f t="shared" si="37"/>
        <v>1.9268292682926829</v>
      </c>
      <c r="I42" s="38">
        <v>59</v>
      </c>
      <c r="J42" s="28">
        <f t="shared" si="38"/>
        <v>-0.5083333333333333</v>
      </c>
      <c r="K42" s="38">
        <v>81</v>
      </c>
      <c r="L42" s="28">
        <f t="shared" si="39"/>
        <v>0.37288135593220328</v>
      </c>
      <c r="M42" s="38">
        <v>28</v>
      </c>
      <c r="N42" s="28">
        <f t="shared" si="40"/>
        <v>-0.65432098765432101</v>
      </c>
      <c r="O42" s="24">
        <v>12</v>
      </c>
      <c r="P42" s="28">
        <f t="shared" si="41"/>
        <v>-0.5714285714285714</v>
      </c>
      <c r="Q42" s="24">
        <v>33</v>
      </c>
      <c r="R42" s="28">
        <f t="shared" si="42"/>
        <v>1.75</v>
      </c>
      <c r="S42" s="24">
        <v>2</v>
      </c>
      <c r="T42" s="28">
        <f t="shared" si="43"/>
        <v>-0.93939393939393945</v>
      </c>
      <c r="U42" s="24">
        <v>4</v>
      </c>
      <c r="V42" s="28">
        <f t="shared" si="44"/>
        <v>1</v>
      </c>
      <c r="W42" s="24">
        <v>3</v>
      </c>
      <c r="X42" s="28">
        <f t="shared" si="45"/>
        <v>-0.25</v>
      </c>
      <c r="Y42" s="24">
        <v>2</v>
      </c>
      <c r="Z42" s="28">
        <f t="shared" si="46"/>
        <v>-0.33333333333333337</v>
      </c>
      <c r="AA42" s="79">
        <v>3</v>
      </c>
      <c r="AB42" s="28">
        <f t="shared" si="47"/>
        <v>0.5</v>
      </c>
      <c r="AC42" s="79">
        <v>1</v>
      </c>
      <c r="AD42" s="28">
        <f t="shared" si="47"/>
        <v>-0.66666666666666674</v>
      </c>
      <c r="AE42" s="24">
        <v>3</v>
      </c>
      <c r="AF42" s="28">
        <f t="shared" si="47"/>
        <v>2</v>
      </c>
      <c r="AG42" s="24">
        <v>1</v>
      </c>
      <c r="AH42" s="28">
        <f t="shared" si="47"/>
        <v>-0.66666666666666674</v>
      </c>
      <c r="AI42" s="24">
        <v>0</v>
      </c>
      <c r="AJ42" s="28">
        <f t="shared" si="47"/>
        <v>-1</v>
      </c>
      <c r="AK42" s="24">
        <v>0</v>
      </c>
      <c r="AL42" s="28"/>
      <c r="AM42" s="24">
        <v>1</v>
      </c>
      <c r="AN42" s="28"/>
      <c r="AO42" s="24">
        <v>4</v>
      </c>
      <c r="AP42" s="28"/>
      <c r="AQ42" s="24">
        <v>3</v>
      </c>
      <c r="AR42" s="28"/>
      <c r="AS42" s="24">
        <v>12</v>
      </c>
      <c r="AT42" s="28">
        <f t="shared" si="48"/>
        <v>3</v>
      </c>
      <c r="AU42" s="24">
        <v>7</v>
      </c>
      <c r="AV42" s="28">
        <f t="shared" si="49"/>
        <v>-0.41666666666666663</v>
      </c>
      <c r="AW42" s="24">
        <v>7</v>
      </c>
      <c r="AX42" s="28">
        <f t="shared" si="50"/>
        <v>0</v>
      </c>
      <c r="AY42" s="24">
        <v>10</v>
      </c>
      <c r="AZ42" s="28">
        <f t="shared" si="51"/>
        <v>0.4285714285714286</v>
      </c>
      <c r="BA42" s="24">
        <v>9</v>
      </c>
      <c r="BB42" s="28">
        <f t="shared" si="52"/>
        <v>-9.9999999999999978E-2</v>
      </c>
    </row>
    <row r="43" spans="1:54" x14ac:dyDescent="0.2">
      <c r="A43" s="24" t="s">
        <v>124</v>
      </c>
      <c r="B43" s="29">
        <v>8</v>
      </c>
      <c r="C43" s="29">
        <v>58</v>
      </c>
      <c r="D43" s="28">
        <f t="shared" si="53"/>
        <v>6.25</v>
      </c>
      <c r="E43" s="29">
        <v>65</v>
      </c>
      <c r="F43" s="28">
        <f t="shared" si="54"/>
        <v>0.1206896551724137</v>
      </c>
      <c r="G43" s="24">
        <v>278</v>
      </c>
      <c r="H43" s="28">
        <f t="shared" si="37"/>
        <v>3.2769230769230768</v>
      </c>
      <c r="I43" s="38">
        <v>346</v>
      </c>
      <c r="J43" s="28">
        <f t="shared" si="38"/>
        <v>0.24460431654676262</v>
      </c>
      <c r="K43" s="38">
        <v>364</v>
      </c>
      <c r="L43" s="28">
        <f t="shared" si="39"/>
        <v>5.2023121387283267E-2</v>
      </c>
      <c r="M43" s="38">
        <v>350</v>
      </c>
      <c r="N43" s="28">
        <f t="shared" si="40"/>
        <v>-3.8461538461538436E-2</v>
      </c>
      <c r="O43" s="24">
        <v>463</v>
      </c>
      <c r="P43" s="28">
        <f t="shared" si="41"/>
        <v>0.32285714285714295</v>
      </c>
      <c r="Q43" s="24">
        <v>104</v>
      </c>
      <c r="R43" s="28">
        <f t="shared" si="42"/>
        <v>-0.77537796976241902</v>
      </c>
      <c r="S43" s="24">
        <v>300</v>
      </c>
      <c r="T43" s="28">
        <f t="shared" si="43"/>
        <v>1.8846153846153846</v>
      </c>
      <c r="U43" s="24">
        <v>419</v>
      </c>
      <c r="V43" s="28">
        <f t="shared" si="44"/>
        <v>0.39666666666666672</v>
      </c>
      <c r="W43" s="24">
        <v>448</v>
      </c>
      <c r="X43" s="28">
        <f t="shared" si="45"/>
        <v>6.9212410501193311E-2</v>
      </c>
      <c r="Y43" s="24">
        <v>435</v>
      </c>
      <c r="Z43" s="28">
        <f t="shared" si="46"/>
        <v>-2.9017857142857095E-2</v>
      </c>
      <c r="AA43" s="79">
        <v>437</v>
      </c>
      <c r="AB43" s="28">
        <f t="shared" si="47"/>
        <v>4.5977011494253706E-3</v>
      </c>
      <c r="AC43" s="79">
        <v>571</v>
      </c>
      <c r="AD43" s="28">
        <f t="shared" si="47"/>
        <v>0.30663615560640722</v>
      </c>
      <c r="AE43" s="24">
        <v>558</v>
      </c>
      <c r="AF43" s="28">
        <f t="shared" si="47"/>
        <v>-2.2767075306479811E-2</v>
      </c>
      <c r="AG43" s="24">
        <v>593</v>
      </c>
      <c r="AH43" s="28">
        <f t="shared" si="47"/>
        <v>6.2724014336917655E-2</v>
      </c>
      <c r="AI43" s="24">
        <v>433</v>
      </c>
      <c r="AJ43" s="28">
        <f t="shared" si="47"/>
        <v>-0.269814502529511</v>
      </c>
      <c r="AK43" s="24">
        <v>519</v>
      </c>
      <c r="AL43" s="28">
        <f t="shared" si="47"/>
        <v>0.19861431870669755</v>
      </c>
      <c r="AM43" s="24">
        <v>457</v>
      </c>
      <c r="AN43" s="28">
        <f t="shared" si="47"/>
        <v>-0.11946050096339111</v>
      </c>
      <c r="AO43" s="24">
        <v>499</v>
      </c>
      <c r="AP43" s="28">
        <f t="shared" si="47"/>
        <v>9.1903719912472592E-2</v>
      </c>
      <c r="AQ43" s="24">
        <v>439</v>
      </c>
      <c r="AR43" s="28">
        <f t="shared" si="47"/>
        <v>-0.12024048096192386</v>
      </c>
      <c r="AS43" s="24">
        <v>566</v>
      </c>
      <c r="AT43" s="28">
        <f t="shared" si="48"/>
        <v>0.28929384965831439</v>
      </c>
      <c r="AU43" s="24">
        <v>546</v>
      </c>
      <c r="AV43" s="28">
        <f t="shared" si="49"/>
        <v>-3.5335689045936425E-2</v>
      </c>
      <c r="AW43" s="24">
        <v>426</v>
      </c>
      <c r="AX43" s="28">
        <f t="shared" si="50"/>
        <v>-0.21978021978021978</v>
      </c>
      <c r="AY43" s="24">
        <v>465</v>
      </c>
      <c r="AZ43" s="28">
        <f t="shared" si="51"/>
        <v>9.1549295774647987E-2</v>
      </c>
      <c r="BA43" s="24">
        <v>386</v>
      </c>
      <c r="BB43" s="28">
        <f t="shared" si="52"/>
        <v>-0.1698924731182796</v>
      </c>
    </row>
    <row r="44" spans="1:54" x14ac:dyDescent="0.2">
      <c r="A44" s="24" t="s">
        <v>125</v>
      </c>
      <c r="B44" s="29">
        <v>14</v>
      </c>
      <c r="C44" s="29">
        <v>31</v>
      </c>
      <c r="D44" s="28">
        <f t="shared" si="53"/>
        <v>1.2142857142857144</v>
      </c>
      <c r="E44" s="29">
        <v>0</v>
      </c>
      <c r="F44" s="28">
        <f t="shared" si="54"/>
        <v>-1</v>
      </c>
      <c r="G44" s="24">
        <v>6</v>
      </c>
      <c r="H44" s="28">
        <v>0</v>
      </c>
      <c r="I44" s="38">
        <v>42</v>
      </c>
      <c r="J44" s="28">
        <f t="shared" si="38"/>
        <v>6</v>
      </c>
      <c r="K44" s="38">
        <v>81</v>
      </c>
      <c r="L44" s="28">
        <f t="shared" si="39"/>
        <v>0.9285714285714286</v>
      </c>
      <c r="M44" s="38">
        <v>8</v>
      </c>
      <c r="N44" s="28">
        <f t="shared" si="40"/>
        <v>-0.90123456790123457</v>
      </c>
      <c r="O44" s="24">
        <v>9</v>
      </c>
      <c r="P44" s="28">
        <f t="shared" si="41"/>
        <v>0.125</v>
      </c>
      <c r="Q44" s="24">
        <v>8</v>
      </c>
      <c r="R44" s="28">
        <f t="shared" si="42"/>
        <v>-0.11111111111111116</v>
      </c>
      <c r="S44" s="24">
        <v>0</v>
      </c>
      <c r="T44" s="28">
        <f t="shared" si="43"/>
        <v>-1</v>
      </c>
      <c r="U44" s="24">
        <v>0</v>
      </c>
      <c r="V44" s="28">
        <v>0</v>
      </c>
      <c r="W44" s="24">
        <v>0</v>
      </c>
      <c r="X44" s="28">
        <v>0</v>
      </c>
      <c r="Y44" s="24">
        <v>1</v>
      </c>
      <c r="Z44" s="28"/>
      <c r="AA44" s="24">
        <v>0</v>
      </c>
      <c r="AB44" s="28"/>
      <c r="AC44" s="187">
        <v>0</v>
      </c>
      <c r="AD44" s="28"/>
      <c r="AE44" s="24">
        <v>0</v>
      </c>
      <c r="AF44" s="28"/>
      <c r="AG44" s="24">
        <v>0</v>
      </c>
      <c r="AH44" s="28"/>
      <c r="AI44" s="24"/>
      <c r="AJ44" s="28"/>
      <c r="AK44" s="24"/>
      <c r="AL44" s="28"/>
      <c r="AM44" s="24"/>
      <c r="AN44" s="28"/>
      <c r="AO44" s="24"/>
      <c r="AP44" s="28"/>
      <c r="AQ44" s="24"/>
      <c r="AR44" s="28"/>
      <c r="AS44" s="24"/>
      <c r="AT44" s="28"/>
      <c r="AU44" s="24"/>
      <c r="AV44" s="28"/>
      <c r="AW44" s="24">
        <v>1</v>
      </c>
      <c r="AX44" s="28"/>
      <c r="AY44" s="24"/>
      <c r="AZ44" s="28"/>
      <c r="BA44" s="24"/>
      <c r="BB44" s="28"/>
    </row>
    <row r="45" spans="1:54" s="36" customFormat="1" x14ac:dyDescent="0.2">
      <c r="A45" s="26" t="s">
        <v>126</v>
      </c>
      <c r="B45" s="45">
        <f>SUM(B41:B44)</f>
        <v>278</v>
      </c>
      <c r="C45" s="45">
        <f>SUM(C41:C44)</f>
        <v>389</v>
      </c>
      <c r="D45" s="46">
        <f t="shared" si="53"/>
        <v>0.39928057553956831</v>
      </c>
      <c r="E45" s="45">
        <f>SUM(E41:E44)</f>
        <v>398</v>
      </c>
      <c r="F45" s="46">
        <f t="shared" si="54"/>
        <v>2.3136246786632286E-2</v>
      </c>
      <c r="G45" s="45">
        <f>SUM(G41:G44)</f>
        <v>720</v>
      </c>
      <c r="H45" s="46">
        <f>(G45/E45) - 1</f>
        <v>0.80904522613065333</v>
      </c>
      <c r="I45" s="45">
        <f>SUM(I41:I44)</f>
        <v>793</v>
      </c>
      <c r="J45" s="46">
        <f t="shared" si="38"/>
        <v>0.10138888888888897</v>
      </c>
      <c r="K45" s="45">
        <f>SUM(K41:K44)</f>
        <v>814</v>
      </c>
      <c r="L45" s="46">
        <f t="shared" si="39"/>
        <v>2.6481715006305251E-2</v>
      </c>
      <c r="M45" s="45">
        <f>SUM(M41:M44)</f>
        <v>776</v>
      </c>
      <c r="N45" s="46">
        <f t="shared" si="40"/>
        <v>-4.6683046683046681E-2</v>
      </c>
      <c r="O45" s="45">
        <f>SUM(O41:O44)</f>
        <v>813</v>
      </c>
      <c r="P45" s="46">
        <f t="shared" si="41"/>
        <v>4.7680412371134073E-2</v>
      </c>
      <c r="Q45" s="45">
        <f>SUM(Q41:Q44)</f>
        <v>451</v>
      </c>
      <c r="R45" s="46">
        <f t="shared" si="42"/>
        <v>-0.44526445264452641</v>
      </c>
      <c r="S45" s="45">
        <f>SUM(S41:S44)</f>
        <v>588</v>
      </c>
      <c r="T45" s="46">
        <f t="shared" si="43"/>
        <v>0.30376940133037689</v>
      </c>
      <c r="U45" s="45">
        <f>SUM(U41:U44)</f>
        <v>671</v>
      </c>
      <c r="V45" s="46">
        <f>(U45/S45) - 1</f>
        <v>0.14115646258503411</v>
      </c>
      <c r="W45" s="45">
        <f>SUM(W41:W44)</f>
        <v>736</v>
      </c>
      <c r="X45" s="46">
        <f>(W45/U45) - 1</f>
        <v>9.6870342771982143E-2</v>
      </c>
      <c r="Y45" s="45">
        <f>SUM(Y41:Y44)</f>
        <v>875</v>
      </c>
      <c r="Z45" s="46">
        <f>(Y45/W45) - 1</f>
        <v>0.18885869565217384</v>
      </c>
      <c r="AA45" s="45">
        <f>SUM(AA41:AA44)</f>
        <v>857</v>
      </c>
      <c r="AB45" s="46">
        <f>(AA45/Y45) - 1</f>
        <v>-2.0571428571428574E-2</v>
      </c>
      <c r="AC45" s="45">
        <f>SUM(AC41:AC44)</f>
        <v>978</v>
      </c>
      <c r="AD45" s="46">
        <f>(AC45/AA45) - 1</f>
        <v>0.14119019836639435</v>
      </c>
      <c r="AE45" s="45">
        <f>SUM(AE41:AE44)</f>
        <v>1028</v>
      </c>
      <c r="AF45" s="46">
        <f>(AE45/AC45) - 1</f>
        <v>5.112474437627812E-2</v>
      </c>
      <c r="AG45" s="45">
        <f>SUM(AG41:AG44)</f>
        <v>1156</v>
      </c>
      <c r="AH45" s="46">
        <f>(AG45/AE45) - 1</f>
        <v>0.1245136186770428</v>
      </c>
      <c r="AI45" s="45">
        <f>SUM(AI41:AI44)</f>
        <v>1065</v>
      </c>
      <c r="AJ45" s="46">
        <f>(AI45/AG45) - 1</f>
        <v>-7.8719723183391044E-2</v>
      </c>
      <c r="AK45" s="45">
        <f>SUM(AK41:AK44)</f>
        <v>1205</v>
      </c>
      <c r="AL45" s="46">
        <f>(AK45/AI45) - 1</f>
        <v>0.13145539906103276</v>
      </c>
      <c r="AM45" s="45">
        <f>SUM(AM41:AM44)</f>
        <v>1185</v>
      </c>
      <c r="AN45" s="46">
        <f>(AM45/AK45) - 1</f>
        <v>-1.6597510373444035E-2</v>
      </c>
      <c r="AO45" s="45">
        <f>SUM(AO41:AO44)</f>
        <v>1266</v>
      </c>
      <c r="AP45" s="46">
        <f>(AO45/AM45) - 1</f>
        <v>6.8354430379746756E-2</v>
      </c>
      <c r="AQ45" s="45">
        <f>SUM(AQ41:AQ44)</f>
        <v>1336</v>
      </c>
      <c r="AR45" s="46">
        <f>(AQ45/AO45) - 1</f>
        <v>5.5292259083728368E-2</v>
      </c>
      <c r="AS45" s="45">
        <f>SUM(AS41:AS44)</f>
        <v>1563</v>
      </c>
      <c r="AT45" s="46">
        <f>(AS45/AQ45) - 1</f>
        <v>0.16991017964071853</v>
      </c>
      <c r="AU45" s="45">
        <f>SUM(AU41:AU44)</f>
        <v>1657</v>
      </c>
      <c r="AV45" s="46">
        <f>(AU45/AS45) - 1</f>
        <v>6.0140754958413201E-2</v>
      </c>
      <c r="AW45" s="45">
        <f>SUM(AW41:AW44)</f>
        <v>1570</v>
      </c>
      <c r="AX45" s="46">
        <f>(AW45/AU45) - 1</f>
        <v>-5.2504526252263095E-2</v>
      </c>
      <c r="AY45" s="45">
        <f>SUM(AY41:AY44)</f>
        <v>1603</v>
      </c>
      <c r="AZ45" s="46">
        <f>(AY45/AW45) - 1</f>
        <v>2.1019108280254883E-2</v>
      </c>
      <c r="BA45" s="45">
        <f>SUM(BA41:BA44)</f>
        <v>1651</v>
      </c>
      <c r="BB45" s="46">
        <f>(BA45/AY45) - 1</f>
        <v>2.9943855271366226E-2</v>
      </c>
    </row>
    <row r="46" spans="1:54" x14ac:dyDescent="0.2">
      <c r="A46" s="24" t="s">
        <v>52</v>
      </c>
      <c r="B46" s="29">
        <f>B37+B38+B39+B41+B42+B43+B44</f>
        <v>2848</v>
      </c>
      <c r="C46" s="29">
        <f>C37+C38+C39+C41+C42+C43+C44</f>
        <v>3077</v>
      </c>
      <c r="D46" s="28">
        <f t="shared" si="53"/>
        <v>8.0407303370786609E-2</v>
      </c>
      <c r="E46" s="29">
        <f>E37+E38+E39+E41+E42+E43+E44</f>
        <v>2873</v>
      </c>
      <c r="F46" s="28">
        <f t="shared" si="54"/>
        <v>-6.6298342541436517E-2</v>
      </c>
      <c r="G46" s="29">
        <f>G37+G38+G39+G41+G42+G43+G44</f>
        <v>3063</v>
      </c>
      <c r="H46" s="28">
        <f>(G46/E46) - 1</f>
        <v>6.613296206056396E-2</v>
      </c>
      <c r="I46" s="29">
        <f>I37+I38+I39+I41+I42+I43+I44</f>
        <v>3287</v>
      </c>
      <c r="J46" s="28">
        <f t="shared" si="38"/>
        <v>7.3130917401240669E-2</v>
      </c>
      <c r="K46" s="29">
        <f>K37+K38+K39+K41+K42+K43+K44</f>
        <v>3146</v>
      </c>
      <c r="L46" s="28">
        <f t="shared" si="39"/>
        <v>-4.2896257986005493E-2</v>
      </c>
      <c r="M46" s="29">
        <f>M37+M38+M39+M41+M42+M43+M44</f>
        <v>3077</v>
      </c>
      <c r="N46" s="28">
        <f t="shared" si="40"/>
        <v>-2.193261284170378E-2</v>
      </c>
      <c r="O46" s="29">
        <f>O37+O38+O39+O41+O42+O43+O44</f>
        <v>3179</v>
      </c>
      <c r="P46" s="28">
        <f t="shared" si="41"/>
        <v>3.3149171270718147E-2</v>
      </c>
      <c r="Q46" s="29">
        <f>Q37+Q38+Q39+Q41+Q42+Q43+Q44</f>
        <v>2827</v>
      </c>
      <c r="R46" s="28">
        <f t="shared" si="42"/>
        <v>-0.11072664359861595</v>
      </c>
      <c r="S46" s="29">
        <f>S37+S38+S39+S41+S42+S43+S44</f>
        <v>2776</v>
      </c>
      <c r="T46" s="28">
        <f t="shared" si="43"/>
        <v>-1.8040325433321569E-2</v>
      </c>
      <c r="U46" s="29">
        <f>U37+U38+U39+U41+U42+U43+U44</f>
        <v>2848</v>
      </c>
      <c r="V46" s="28">
        <f>(U46/S46) - 1</f>
        <v>2.5936599423631135E-2</v>
      </c>
      <c r="W46" s="29">
        <f>W37+W38+W39+W41+W42+W43+W44</f>
        <v>2939</v>
      </c>
      <c r="X46" s="28">
        <f>(W46/U46) - 1</f>
        <v>3.1952247191011196E-2</v>
      </c>
      <c r="Y46" s="29">
        <f>Y37+Y38+Y39+Y41+Y42+Y43+Y44</f>
        <v>3002</v>
      </c>
      <c r="Z46" s="28">
        <f>(Y46/W46) - 1</f>
        <v>2.1435862538278228E-2</v>
      </c>
      <c r="AA46" s="29">
        <f>AA37+AA38+AA39+AA41+AA42+AA43+AA44</f>
        <v>3210</v>
      </c>
      <c r="AB46" s="28">
        <f>(AA46/Y46) - 1</f>
        <v>6.9287141905396421E-2</v>
      </c>
      <c r="AC46" s="29">
        <f>AC37+AC38+AC39+AC41+AC42+AC43+AC44</f>
        <v>3463</v>
      </c>
      <c r="AD46" s="28">
        <f>(AC46/AA46) - 1</f>
        <v>7.8816199376946949E-2</v>
      </c>
      <c r="AE46" s="29">
        <f>AE37+AE38+AE39+AE41+AE42+AE43+AE44</f>
        <v>3363</v>
      </c>
      <c r="AF46" s="28">
        <f>(AE46/AC46) - 1</f>
        <v>-2.887669650591973E-2</v>
      </c>
      <c r="AG46" s="29">
        <f>AG37+AG38+AG39+AG41+AG42+AG43+AG44</f>
        <v>3466</v>
      </c>
      <c r="AH46" s="28">
        <f>(AG46/AE46) - 1</f>
        <v>3.0627415997621199E-2</v>
      </c>
      <c r="AI46" s="29">
        <f>AI37+AI38+AI39+AI41+AI42+AI43+AI44</f>
        <v>3229</v>
      </c>
      <c r="AJ46" s="28">
        <f>(AI46/AG46) - 1</f>
        <v>-6.8378534333525698E-2</v>
      </c>
      <c r="AK46" s="29">
        <f>AK37+AK38+AK39+AK41+AK42+AK43+AK44</f>
        <v>3182</v>
      </c>
      <c r="AL46" s="28">
        <f>(AK46/AI46) - 1</f>
        <v>-1.4555589965933757E-2</v>
      </c>
      <c r="AM46" s="29">
        <f>AM37+AM38+AM39+AM41+AM42+AM43+AM44</f>
        <v>3025</v>
      </c>
      <c r="AN46" s="28">
        <f>(AM46/AK46) - 1</f>
        <v>-4.9340037712130691E-2</v>
      </c>
      <c r="AO46" s="29">
        <f>AO37+AO38+AO39+AO41+AO42+AO43+AO44</f>
        <v>3048</v>
      </c>
      <c r="AP46" s="28">
        <f>(AO46/AM46) - 1</f>
        <v>7.603305785123915E-3</v>
      </c>
      <c r="AQ46" s="29">
        <f>AQ37+AQ38+AQ39+AQ41+AQ42+AQ43+AQ44</f>
        <v>3162</v>
      </c>
      <c r="AR46" s="28">
        <f>(AQ46/AO46) - 1</f>
        <v>3.740157480314954E-2</v>
      </c>
      <c r="AS46" s="29">
        <f>AS37+AS38+AS39+AS41+AS42+AS43+AS44</f>
        <v>3363</v>
      </c>
      <c r="AT46" s="28">
        <f>(AS46/AQ46) - 1</f>
        <v>6.3567362428842422E-2</v>
      </c>
      <c r="AU46" s="29">
        <f>AU37+AU38+AU39+AU41+AU42+AU43+AU44</f>
        <v>3423</v>
      </c>
      <c r="AV46" s="28">
        <f>(AU46/AS46) - 1</f>
        <v>1.7841213202497874E-2</v>
      </c>
      <c r="AW46" s="29">
        <f>AW37+AW38+AW39+AW41+AW42+AW43+AW44</f>
        <v>3253</v>
      </c>
      <c r="AX46" s="28">
        <f>(AW46/AU46) - 1</f>
        <v>-4.9664037394098748E-2</v>
      </c>
      <c r="AY46" s="29">
        <f>AY37+AY38+AY39+AY41+AY42+AY43+AY44</f>
        <v>3348</v>
      </c>
      <c r="AZ46" s="28">
        <f>(AY46/AW46) - 1</f>
        <v>2.9203811865969875E-2</v>
      </c>
      <c r="BA46" s="29">
        <f>BA37+BA38+BA39+BA41+BA42+BA43+BA44</f>
        <v>3352</v>
      </c>
      <c r="BB46" s="28">
        <f>(BA46/AY46) - 1</f>
        <v>1.1947431302270495E-3</v>
      </c>
    </row>
    <row r="48" spans="1:54" x14ac:dyDescent="0.2">
      <c r="A48" s="161" t="s">
        <v>127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76"/>
      <c r="AB48" s="77"/>
    </row>
    <row r="49" spans="1:54" x14ac:dyDescent="0.2">
      <c r="A49" s="31" t="s">
        <v>75</v>
      </c>
      <c r="B49" s="31">
        <v>1996</v>
      </c>
      <c r="C49" s="31">
        <v>1997</v>
      </c>
      <c r="D49" s="78"/>
      <c r="E49" s="31">
        <v>1998</v>
      </c>
      <c r="F49" s="78"/>
      <c r="G49" s="31">
        <v>1999</v>
      </c>
      <c r="H49" s="78"/>
      <c r="I49" s="78">
        <v>2000</v>
      </c>
      <c r="J49" s="31"/>
      <c r="K49" s="78">
        <v>2001</v>
      </c>
      <c r="L49" s="78"/>
      <c r="M49" s="31" t="s">
        <v>117</v>
      </c>
      <c r="N49" s="78"/>
      <c r="O49" s="78">
        <v>2003</v>
      </c>
      <c r="P49" s="32"/>
      <c r="Q49" s="32">
        <v>2004</v>
      </c>
      <c r="R49" s="32"/>
      <c r="S49" s="32">
        <v>2005</v>
      </c>
      <c r="T49" s="32"/>
      <c r="U49" s="32">
        <v>2006</v>
      </c>
      <c r="V49" s="32"/>
      <c r="W49" s="32">
        <v>2007</v>
      </c>
      <c r="X49" s="32"/>
      <c r="Y49" s="32">
        <v>2008</v>
      </c>
      <c r="Z49" s="32"/>
      <c r="AA49" s="24">
        <v>2009</v>
      </c>
      <c r="AB49" s="24"/>
      <c r="AC49" s="24">
        <v>2010</v>
      </c>
      <c r="AD49" s="24"/>
      <c r="AE49" s="24">
        <v>2011</v>
      </c>
      <c r="AF49" s="24"/>
      <c r="AG49" s="24">
        <v>2012</v>
      </c>
      <c r="AH49" s="24"/>
      <c r="AI49" s="24">
        <v>2013</v>
      </c>
      <c r="AJ49" s="24"/>
      <c r="AK49" s="24">
        <v>2014</v>
      </c>
      <c r="AL49" s="24"/>
      <c r="AM49" s="24">
        <v>2015</v>
      </c>
      <c r="AN49" s="24"/>
      <c r="AO49" s="24">
        <v>2016</v>
      </c>
      <c r="AP49" s="24"/>
      <c r="AQ49" s="24">
        <v>2017</v>
      </c>
      <c r="AR49" s="24"/>
      <c r="AS49" s="24">
        <v>2018</v>
      </c>
      <c r="AT49" s="24"/>
      <c r="AU49" s="24">
        <v>2019</v>
      </c>
      <c r="AV49" s="24"/>
      <c r="AW49" s="24">
        <v>2020</v>
      </c>
      <c r="AX49" s="24"/>
      <c r="AY49" s="24">
        <v>2021</v>
      </c>
      <c r="AZ49" s="24"/>
      <c r="BA49" s="24">
        <v>2022</v>
      </c>
      <c r="BB49" s="24"/>
    </row>
    <row r="50" spans="1:54" x14ac:dyDescent="0.2">
      <c r="A50" s="24" t="s">
        <v>128</v>
      </c>
      <c r="B50" s="28">
        <f t="shared" ref="B50:C59" si="55">B37/B$46</f>
        <v>0.8570926966292135</v>
      </c>
      <c r="C50" s="28">
        <f t="shared" si="55"/>
        <v>0.79005524861878451</v>
      </c>
      <c r="D50" s="28"/>
      <c r="E50" s="28">
        <f t="shared" ref="E50:E59" si="56">E37/E$46</f>
        <v>0.74869474416985726</v>
      </c>
      <c r="F50" s="28"/>
      <c r="G50" s="28">
        <f t="shared" ref="G50:Y59" si="57">G37/G$46</f>
        <v>0.66927848514528243</v>
      </c>
      <c r="H50" s="24"/>
      <c r="I50" s="28">
        <f t="shared" si="57"/>
        <v>0.67721326437480989</v>
      </c>
      <c r="J50" s="24"/>
      <c r="K50" s="28">
        <f t="shared" si="57"/>
        <v>0.6449459631277813</v>
      </c>
      <c r="L50" s="28"/>
      <c r="M50" s="28">
        <f t="shared" si="57"/>
        <v>0.61098472538186543</v>
      </c>
      <c r="N50" s="24"/>
      <c r="O50" s="28">
        <f t="shared" si="57"/>
        <v>0.58383139351997482</v>
      </c>
      <c r="P50" s="24"/>
      <c r="Q50" s="28">
        <f t="shared" si="57"/>
        <v>0.65581888928192433</v>
      </c>
      <c r="R50" s="24"/>
      <c r="S50" s="28">
        <f t="shared" si="57"/>
        <v>0.59474063400576371</v>
      </c>
      <c r="T50" s="24"/>
      <c r="U50" s="28">
        <f t="shared" si="57"/>
        <v>0.5509129213483146</v>
      </c>
      <c r="V50" s="24"/>
      <c r="W50" s="28">
        <f t="shared" si="57"/>
        <v>0.52364749914937059</v>
      </c>
      <c r="X50" s="24"/>
      <c r="Y50" s="28">
        <f t="shared" si="57"/>
        <v>0.47934710193204533</v>
      </c>
      <c r="Z50" s="24"/>
      <c r="AA50" s="28">
        <f t="shared" ref="AA50:AC59" si="58">AA37/AA$46</f>
        <v>0.4850467289719626</v>
      </c>
      <c r="AB50" s="24"/>
      <c r="AC50" s="28">
        <f t="shared" si="58"/>
        <v>0.45163153335258449</v>
      </c>
      <c r="AD50" s="24"/>
      <c r="AE50" s="28">
        <f t="shared" ref="AE50:AE59" si="59">AE37/AE$46</f>
        <v>0.40499553969669938</v>
      </c>
      <c r="AF50" s="24"/>
      <c r="AG50" s="28">
        <f t="shared" ref="AG50:AG59" si="60">AG37/AG$46</f>
        <v>0.38949798038084249</v>
      </c>
      <c r="AH50" s="24"/>
      <c r="AI50" s="28">
        <f t="shared" ref="AI50:AK59" si="61">AI37/AI$46</f>
        <v>0.38494890058841746</v>
      </c>
      <c r="AJ50" s="24"/>
      <c r="AK50" s="28">
        <f t="shared" si="61"/>
        <v>0.36769327467001883</v>
      </c>
      <c r="AL50" s="24"/>
      <c r="AM50" s="28">
        <f t="shared" ref="AM50:AO59" si="62">AM37/AM$46</f>
        <v>0.35966942148760328</v>
      </c>
      <c r="AN50" s="24"/>
      <c r="AO50" s="28">
        <f t="shared" si="62"/>
        <v>0.33891076115485563</v>
      </c>
      <c r="AP50" s="24"/>
      <c r="AQ50" s="28">
        <f t="shared" ref="AQ50:AS59" si="63">AQ37/AQ$46</f>
        <v>0.35072738772928524</v>
      </c>
      <c r="AR50" s="24"/>
      <c r="AS50" s="28">
        <f t="shared" si="63"/>
        <v>0.3345227475468332</v>
      </c>
      <c r="AT50" s="24"/>
      <c r="AU50" s="28">
        <f t="shared" ref="AU50:AW59" si="64">AU37/AU$46</f>
        <v>0.32807478819748759</v>
      </c>
      <c r="AV50" s="24"/>
      <c r="AW50" s="28">
        <f t="shared" si="64"/>
        <v>0.33968644328312325</v>
      </c>
      <c r="AX50" s="24"/>
      <c r="AY50" s="28">
        <f t="shared" ref="AY50:BA50" si="65">AY37/AY$46</f>
        <v>0.34677419354838712</v>
      </c>
      <c r="AZ50" s="24"/>
      <c r="BA50" s="28">
        <f t="shared" si="65"/>
        <v>0.35859188544152742</v>
      </c>
      <c r="BB50" s="24"/>
    </row>
    <row r="51" spans="1:54" x14ac:dyDescent="0.2">
      <c r="A51" s="24" t="s">
        <v>129</v>
      </c>
      <c r="B51" s="28">
        <f t="shared" si="55"/>
        <v>4.5294943820224719E-2</v>
      </c>
      <c r="C51" s="28">
        <f t="shared" si="55"/>
        <v>8.3522911927201821E-2</v>
      </c>
      <c r="D51" s="28"/>
      <c r="E51" s="28">
        <f t="shared" si="56"/>
        <v>0.10964148973198747</v>
      </c>
      <c r="F51" s="28"/>
      <c r="G51" s="28">
        <f t="shared" si="57"/>
        <v>9.1413646751550767E-2</v>
      </c>
      <c r="H51" s="24"/>
      <c r="I51" s="28">
        <f t="shared" si="57"/>
        <v>7.9403711591116519E-2</v>
      </c>
      <c r="J51" s="24"/>
      <c r="K51" s="28">
        <f t="shared" si="57"/>
        <v>9.3769866497139226E-2</v>
      </c>
      <c r="L51" s="28"/>
      <c r="M51" s="28">
        <f t="shared" si="57"/>
        <v>0.13162170945726356</v>
      </c>
      <c r="N51" s="24"/>
      <c r="O51" s="28">
        <f t="shared" si="57"/>
        <v>0.15696759987417427</v>
      </c>
      <c r="P51" s="24"/>
      <c r="Q51" s="28">
        <f t="shared" si="57"/>
        <v>0.18146444994694022</v>
      </c>
      <c r="R51" s="24"/>
      <c r="S51" s="28">
        <f t="shared" si="57"/>
        <v>0.19128242074927954</v>
      </c>
      <c r="T51" s="24"/>
      <c r="U51" s="28">
        <f t="shared" si="57"/>
        <v>0.20786516853932585</v>
      </c>
      <c r="V51" s="24"/>
      <c r="W51" s="28">
        <f t="shared" si="57"/>
        <v>0.22116366110922081</v>
      </c>
      <c r="X51" s="24"/>
      <c r="Y51" s="28">
        <f t="shared" si="57"/>
        <v>0.22185209860093272</v>
      </c>
      <c r="Z51" s="24"/>
      <c r="AA51" s="28">
        <f t="shared" si="58"/>
        <v>0.23271028037383176</v>
      </c>
      <c r="AB51" s="24"/>
      <c r="AC51" s="28">
        <f t="shared" si="58"/>
        <v>0.25440369621715275</v>
      </c>
      <c r="AD51" s="24"/>
      <c r="AE51" s="28">
        <f t="shared" si="59"/>
        <v>0.27921498661909011</v>
      </c>
      <c r="AF51" s="24"/>
      <c r="AG51" s="28">
        <f t="shared" si="60"/>
        <v>0.26860934795152913</v>
      </c>
      <c r="AH51" s="24"/>
      <c r="AI51" s="28">
        <f t="shared" si="61"/>
        <v>0.27686590275627126</v>
      </c>
      <c r="AJ51" s="24"/>
      <c r="AK51" s="28">
        <f t="shared" si="61"/>
        <v>0.24670018856065368</v>
      </c>
      <c r="AL51" s="24"/>
      <c r="AM51" s="28">
        <f t="shared" si="62"/>
        <v>0.24165289256198347</v>
      </c>
      <c r="AN51" s="24"/>
      <c r="AO51" s="28">
        <f t="shared" si="62"/>
        <v>0.23490813648293962</v>
      </c>
      <c r="AP51" s="24"/>
      <c r="AQ51" s="28">
        <f t="shared" si="63"/>
        <v>0.21473750790638838</v>
      </c>
      <c r="AR51" s="24"/>
      <c r="AS51" s="28">
        <f t="shared" si="63"/>
        <v>0.19060362771335118</v>
      </c>
      <c r="AT51" s="24"/>
      <c r="AU51" s="28">
        <f t="shared" si="64"/>
        <v>0.17762196903301197</v>
      </c>
      <c r="AV51" s="24"/>
      <c r="AW51" s="28">
        <f t="shared" si="64"/>
        <v>0.16692284045496464</v>
      </c>
      <c r="AX51" s="24"/>
      <c r="AY51" s="28">
        <f t="shared" ref="AY51:BA51" si="66">AY38/AY$46</f>
        <v>0.16069295101553166</v>
      </c>
      <c r="AZ51" s="24"/>
      <c r="BA51" s="28">
        <f t="shared" si="66"/>
        <v>0.13812649164677804</v>
      </c>
      <c r="BB51" s="24"/>
    </row>
    <row r="52" spans="1:54" x14ac:dyDescent="0.2">
      <c r="A52" s="24" t="s">
        <v>130</v>
      </c>
      <c r="B52" s="28">
        <f t="shared" si="55"/>
        <v>0</v>
      </c>
      <c r="C52" s="28">
        <f t="shared" si="55"/>
        <v>0</v>
      </c>
      <c r="D52" s="28"/>
      <c r="E52" s="28">
        <f t="shared" si="56"/>
        <v>3.1326139923424992E-3</v>
      </c>
      <c r="F52" s="28"/>
      <c r="G52" s="28">
        <f t="shared" si="57"/>
        <v>4.244205027750571E-3</v>
      </c>
      <c r="H52" s="24"/>
      <c r="I52" s="28">
        <f t="shared" si="57"/>
        <v>2.1296014602981443E-3</v>
      </c>
      <c r="J52" s="24"/>
      <c r="K52" s="28">
        <f t="shared" si="57"/>
        <v>2.5429116338207248E-3</v>
      </c>
      <c r="L52" s="28"/>
      <c r="M52" s="28">
        <f t="shared" si="57"/>
        <v>5.1998700032499191E-3</v>
      </c>
      <c r="N52" s="24"/>
      <c r="O52" s="28">
        <f t="shared" si="57"/>
        <v>3.4602076124567475E-3</v>
      </c>
      <c r="P52" s="24"/>
      <c r="Q52" s="28">
        <f t="shared" si="57"/>
        <v>3.1835868411743897E-3</v>
      </c>
      <c r="R52" s="24"/>
      <c r="S52" s="28">
        <f t="shared" si="57"/>
        <v>2.1613832853025938E-3</v>
      </c>
      <c r="T52" s="24"/>
      <c r="U52" s="28">
        <f t="shared" si="57"/>
        <v>5.6179775280898875E-3</v>
      </c>
      <c r="V52" s="24"/>
      <c r="W52" s="28">
        <f t="shared" si="57"/>
        <v>4.7635250085062949E-3</v>
      </c>
      <c r="X52" s="24"/>
      <c r="Y52" s="28">
        <f t="shared" si="57"/>
        <v>7.3284477015323115E-3</v>
      </c>
      <c r="Z52" s="24"/>
      <c r="AA52" s="28">
        <f t="shared" si="58"/>
        <v>1.5264797507788162E-2</v>
      </c>
      <c r="AB52" s="24"/>
      <c r="AC52" s="28">
        <f t="shared" si="58"/>
        <v>1.155067860236789E-2</v>
      </c>
      <c r="AD52" s="24"/>
      <c r="AE52" s="28">
        <f t="shared" si="59"/>
        <v>1.0110020814748736E-2</v>
      </c>
      <c r="AF52" s="24"/>
      <c r="AG52" s="28">
        <f t="shared" si="60"/>
        <v>8.3669936526255054E-3</v>
      </c>
      <c r="AH52" s="24"/>
      <c r="AI52" s="28">
        <f t="shared" si="61"/>
        <v>8.3617218953236302E-3</v>
      </c>
      <c r="AJ52" s="24"/>
      <c r="AK52" s="28">
        <f t="shared" si="61"/>
        <v>6.9138906348208675E-3</v>
      </c>
      <c r="AL52" s="24"/>
      <c r="AM52" s="28">
        <f t="shared" si="62"/>
        <v>6.9421487603305784E-3</v>
      </c>
      <c r="AN52" s="24"/>
      <c r="AO52" s="28">
        <f t="shared" si="62"/>
        <v>1.0826771653543307E-2</v>
      </c>
      <c r="AP52" s="24"/>
      <c r="AQ52" s="28">
        <f t="shared" si="63"/>
        <v>1.2017710309930424E-2</v>
      </c>
      <c r="AR52" s="24"/>
      <c r="AS52" s="28">
        <f t="shared" si="63"/>
        <v>1.0110020814748736E-2</v>
      </c>
      <c r="AT52" s="24"/>
      <c r="AU52" s="28">
        <f t="shared" si="64"/>
        <v>1.0224948875255624E-2</v>
      </c>
      <c r="AV52" s="24"/>
      <c r="AW52" s="28">
        <f t="shared" si="64"/>
        <v>1.0759299108515216E-2</v>
      </c>
      <c r="AX52" s="24"/>
      <c r="AY52" s="28">
        <f t="shared" ref="AY52:BA52" si="67">AY39/AY$46</f>
        <v>1.3739545997610514E-2</v>
      </c>
      <c r="AZ52" s="24"/>
      <c r="BA52" s="28">
        <f t="shared" si="67"/>
        <v>1.0739856801909307E-2</v>
      </c>
      <c r="BB52" s="24"/>
    </row>
    <row r="53" spans="1:54" s="36" customFormat="1" x14ac:dyDescent="0.2">
      <c r="A53" s="26" t="s">
        <v>121</v>
      </c>
      <c r="B53" s="46">
        <f t="shared" si="55"/>
        <v>0.9023876404494382</v>
      </c>
      <c r="C53" s="46">
        <f t="shared" si="55"/>
        <v>0.87357816054598636</v>
      </c>
      <c r="D53" s="46"/>
      <c r="E53" s="46">
        <f t="shared" si="56"/>
        <v>0.86146884789418721</v>
      </c>
      <c r="F53" s="46"/>
      <c r="G53" s="46">
        <f t="shared" si="57"/>
        <v>0.76493633692458374</v>
      </c>
      <c r="H53" s="26"/>
      <c r="I53" s="46">
        <f t="shared" si="57"/>
        <v>0.75874657742622453</v>
      </c>
      <c r="J53" s="26"/>
      <c r="K53" s="46">
        <f t="shared" si="57"/>
        <v>0.74125874125874125</v>
      </c>
      <c r="L53" s="46"/>
      <c r="M53" s="46">
        <f t="shared" si="57"/>
        <v>0.74780630484237898</v>
      </c>
      <c r="N53" s="26"/>
      <c r="O53" s="46">
        <f t="shared" si="57"/>
        <v>0.74425920100660581</v>
      </c>
      <c r="P53" s="26"/>
      <c r="Q53" s="46">
        <f t="shared" si="57"/>
        <v>0.84046692607003892</v>
      </c>
      <c r="R53" s="26"/>
      <c r="S53" s="46">
        <f t="shared" si="57"/>
        <v>0.78818443804034577</v>
      </c>
      <c r="T53" s="26"/>
      <c r="U53" s="46">
        <f t="shared" si="57"/>
        <v>0.7643960674157303</v>
      </c>
      <c r="V53" s="26"/>
      <c r="W53" s="46">
        <f t="shared" si="57"/>
        <v>0.7495746852670977</v>
      </c>
      <c r="X53" s="26"/>
      <c r="Y53" s="46">
        <f t="shared" si="57"/>
        <v>0.70852764823451031</v>
      </c>
      <c r="Z53" s="26"/>
      <c r="AA53" s="46">
        <f t="shared" si="58"/>
        <v>0.73302180685358254</v>
      </c>
      <c r="AB53" s="26"/>
      <c r="AC53" s="46">
        <f t="shared" si="58"/>
        <v>0.7175859081721051</v>
      </c>
      <c r="AD53" s="26"/>
      <c r="AE53" s="46">
        <f t="shared" si="59"/>
        <v>0.69432054713053826</v>
      </c>
      <c r="AF53" s="26"/>
      <c r="AG53" s="46">
        <f t="shared" si="60"/>
        <v>0.66647432198499712</v>
      </c>
      <c r="AH53" s="26"/>
      <c r="AI53" s="46">
        <f t="shared" si="61"/>
        <v>0.67017652524001237</v>
      </c>
      <c r="AJ53" s="26"/>
      <c r="AK53" s="46">
        <f t="shared" si="61"/>
        <v>0.62130735386549341</v>
      </c>
      <c r="AL53" s="26"/>
      <c r="AM53" s="46">
        <f t="shared" si="62"/>
        <v>0.60826446280991731</v>
      </c>
      <c r="AN53" s="26"/>
      <c r="AO53" s="46">
        <f t="shared" si="62"/>
        <v>0.58464566929133854</v>
      </c>
      <c r="AP53" s="26"/>
      <c r="AQ53" s="46">
        <f t="shared" si="63"/>
        <v>0.57748260594560408</v>
      </c>
      <c r="AR53" s="26"/>
      <c r="AS53" s="46">
        <f t="shared" si="63"/>
        <v>0.53523639607493312</v>
      </c>
      <c r="AT53" s="26"/>
      <c r="AU53" s="46">
        <f t="shared" si="64"/>
        <v>0.51592170610575516</v>
      </c>
      <c r="AV53" s="26"/>
      <c r="AW53" s="46">
        <f t="shared" si="64"/>
        <v>0.51736858284660314</v>
      </c>
      <c r="AX53" s="26"/>
      <c r="AY53" s="46">
        <f t="shared" ref="AY53:BA53" si="68">AY40/AY$46</f>
        <v>0.52120669056152924</v>
      </c>
      <c r="AZ53" s="26"/>
      <c r="BA53" s="46">
        <f t="shared" si="68"/>
        <v>0.50745823389021483</v>
      </c>
      <c r="BB53" s="26"/>
    </row>
    <row r="54" spans="1:54" x14ac:dyDescent="0.2">
      <c r="A54" s="24" t="s">
        <v>131</v>
      </c>
      <c r="B54" s="28">
        <f t="shared" si="55"/>
        <v>8.9536516853932588E-2</v>
      </c>
      <c r="C54" s="28">
        <f t="shared" si="55"/>
        <v>9.0997725056873577E-2</v>
      </c>
      <c r="D54" s="28"/>
      <c r="E54" s="28">
        <f t="shared" si="56"/>
        <v>0.10163592064044552</v>
      </c>
      <c r="F54" s="28"/>
      <c r="G54" s="28">
        <f t="shared" si="57"/>
        <v>0.10316682990532158</v>
      </c>
      <c r="H54" s="24"/>
      <c r="I54" s="28">
        <f t="shared" si="57"/>
        <v>0.10526315789473684</v>
      </c>
      <c r="J54" s="24"/>
      <c r="K54" s="28">
        <f t="shared" si="57"/>
        <v>9.1544818817546086E-2</v>
      </c>
      <c r="L54" s="28"/>
      <c r="M54" s="28">
        <f t="shared" si="57"/>
        <v>0.12674683132921677</v>
      </c>
      <c r="N54" s="24"/>
      <c r="O54" s="28">
        <f t="shared" si="57"/>
        <v>0.10349166404529726</v>
      </c>
      <c r="P54" s="24"/>
      <c r="Q54" s="28">
        <f t="shared" si="57"/>
        <v>0.10824195259992925</v>
      </c>
      <c r="R54" s="24"/>
      <c r="S54" s="28">
        <f t="shared" si="57"/>
        <v>0.10302593659942363</v>
      </c>
      <c r="T54" s="24"/>
      <c r="U54" s="28">
        <f t="shared" si="57"/>
        <v>8.7078651685393263E-2</v>
      </c>
      <c r="V54" s="24"/>
      <c r="W54" s="28">
        <f t="shared" si="57"/>
        <v>9.6971759101735278E-2</v>
      </c>
      <c r="X54" s="24"/>
      <c r="Y54" s="28">
        <f t="shared" si="57"/>
        <v>0.14556962025316456</v>
      </c>
      <c r="Z54" s="24"/>
      <c r="AA54" s="28">
        <f t="shared" si="58"/>
        <v>0.12990654205607477</v>
      </c>
      <c r="AB54" s="24"/>
      <c r="AC54" s="28">
        <f t="shared" si="58"/>
        <v>0.11723938781403408</v>
      </c>
      <c r="AD54" s="24"/>
      <c r="AE54" s="28">
        <f t="shared" si="59"/>
        <v>0.13886410942610763</v>
      </c>
      <c r="AF54" s="24"/>
      <c r="AG54" s="28">
        <f t="shared" si="60"/>
        <v>0.16214656664743221</v>
      </c>
      <c r="AH54" s="24"/>
      <c r="AI54" s="28">
        <f t="shared" si="61"/>
        <v>0.19572623103127904</v>
      </c>
      <c r="AJ54" s="24"/>
      <c r="AK54" s="28">
        <f t="shared" si="61"/>
        <v>0.21558768070395978</v>
      </c>
      <c r="AL54" s="24"/>
      <c r="AM54" s="28">
        <f t="shared" si="62"/>
        <v>0.2403305785123967</v>
      </c>
      <c r="AN54" s="24"/>
      <c r="AO54" s="28">
        <f t="shared" si="62"/>
        <v>0.25032808398950129</v>
      </c>
      <c r="AP54" s="24"/>
      <c r="AQ54" s="28">
        <f t="shared" si="63"/>
        <v>0.2827324478178368</v>
      </c>
      <c r="AR54" s="24"/>
      <c r="AS54" s="28">
        <f t="shared" si="63"/>
        <v>0.29289325007433836</v>
      </c>
      <c r="AT54" s="24"/>
      <c r="AU54" s="28">
        <f t="shared" si="64"/>
        <v>0.32252410166520595</v>
      </c>
      <c r="AV54" s="24"/>
      <c r="AW54" s="28">
        <f t="shared" si="64"/>
        <v>0.34921610820780818</v>
      </c>
      <c r="AX54" s="24"/>
      <c r="AY54" s="28">
        <f t="shared" ref="AY54:BA54" si="69">AY41/AY$46</f>
        <v>0.33691756272401435</v>
      </c>
      <c r="AZ54" s="24"/>
      <c r="BA54" s="28">
        <f t="shared" si="69"/>
        <v>0.37470167064439142</v>
      </c>
      <c r="BB54" s="24"/>
    </row>
    <row r="55" spans="1:54" x14ac:dyDescent="0.2">
      <c r="A55" s="24" t="s">
        <v>132</v>
      </c>
      <c r="B55" s="28">
        <f t="shared" si="55"/>
        <v>3.5112359550561797E-4</v>
      </c>
      <c r="C55" s="28">
        <f t="shared" si="55"/>
        <v>6.4998375040623982E-3</v>
      </c>
      <c r="D55" s="28"/>
      <c r="E55" s="28">
        <f t="shared" si="56"/>
        <v>1.427079707622694E-2</v>
      </c>
      <c r="F55" s="28"/>
      <c r="G55" s="28">
        <f t="shared" si="57"/>
        <v>3.9177277179236046E-2</v>
      </c>
      <c r="H55" s="24"/>
      <c r="I55" s="28">
        <f t="shared" si="57"/>
        <v>1.794949802251293E-2</v>
      </c>
      <c r="J55" s="24"/>
      <c r="K55" s="28">
        <f t="shared" si="57"/>
        <v>2.5746980292434839E-2</v>
      </c>
      <c r="L55" s="28"/>
      <c r="M55" s="28">
        <f t="shared" si="57"/>
        <v>9.0997725056873573E-3</v>
      </c>
      <c r="N55" s="24"/>
      <c r="O55" s="28">
        <f t="shared" si="57"/>
        <v>3.7747719408619063E-3</v>
      </c>
      <c r="P55" s="24"/>
      <c r="Q55" s="28">
        <f t="shared" si="57"/>
        <v>1.1673151750972763E-2</v>
      </c>
      <c r="R55" s="24"/>
      <c r="S55" s="28">
        <f t="shared" si="57"/>
        <v>7.2046109510086451E-4</v>
      </c>
      <c r="T55" s="24"/>
      <c r="U55" s="28">
        <f t="shared" si="57"/>
        <v>1.4044943820224719E-3</v>
      </c>
      <c r="V55" s="24"/>
      <c r="W55" s="28">
        <f t="shared" si="57"/>
        <v>1.0207553589656345E-3</v>
      </c>
      <c r="X55" s="24"/>
      <c r="Y55" s="28">
        <f t="shared" si="57"/>
        <v>6.6622251832111927E-4</v>
      </c>
      <c r="Z55" s="24"/>
      <c r="AA55" s="28">
        <f t="shared" si="58"/>
        <v>9.3457943925233649E-4</v>
      </c>
      <c r="AB55" s="24"/>
      <c r="AC55" s="28">
        <f t="shared" si="58"/>
        <v>2.8876696505919725E-4</v>
      </c>
      <c r="AD55" s="24"/>
      <c r="AE55" s="28">
        <f t="shared" si="59"/>
        <v>8.9206066012488853E-4</v>
      </c>
      <c r="AF55" s="24"/>
      <c r="AG55" s="28">
        <f t="shared" si="60"/>
        <v>2.8851702250432774E-4</v>
      </c>
      <c r="AH55" s="24"/>
      <c r="AI55" s="28">
        <f t="shared" si="61"/>
        <v>0</v>
      </c>
      <c r="AJ55" s="24"/>
      <c r="AK55" s="28">
        <f t="shared" si="61"/>
        <v>0</v>
      </c>
      <c r="AL55" s="24"/>
      <c r="AM55" s="28">
        <f t="shared" si="62"/>
        <v>3.3057851239669424E-4</v>
      </c>
      <c r="AN55" s="24"/>
      <c r="AO55" s="28">
        <f t="shared" si="62"/>
        <v>1.3123359580052493E-3</v>
      </c>
      <c r="AP55" s="24"/>
      <c r="AQ55" s="28">
        <f t="shared" si="63"/>
        <v>9.4876660341555979E-4</v>
      </c>
      <c r="AR55" s="24"/>
      <c r="AS55" s="28">
        <f t="shared" si="63"/>
        <v>3.5682426404995541E-3</v>
      </c>
      <c r="AT55" s="24"/>
      <c r="AU55" s="28">
        <f t="shared" si="64"/>
        <v>2.0449897750511249E-3</v>
      </c>
      <c r="AV55" s="24"/>
      <c r="AW55" s="28">
        <f t="shared" si="64"/>
        <v>2.1518598217030432E-3</v>
      </c>
      <c r="AX55" s="24"/>
      <c r="AY55" s="28">
        <f t="shared" ref="AY55:BA55" si="70">AY42/AY$46</f>
        <v>2.9868578255675031E-3</v>
      </c>
      <c r="AZ55" s="24"/>
      <c r="BA55" s="28">
        <f t="shared" si="70"/>
        <v>2.6849642004773268E-3</v>
      </c>
      <c r="BB55" s="24"/>
    </row>
    <row r="56" spans="1:54" x14ac:dyDescent="0.2">
      <c r="A56" s="24" t="s">
        <v>133</v>
      </c>
      <c r="B56" s="28">
        <f t="shared" si="55"/>
        <v>2.8089887640449437E-3</v>
      </c>
      <c r="C56" s="28">
        <f t="shared" si="55"/>
        <v>1.8849528761780955E-2</v>
      </c>
      <c r="D56" s="28"/>
      <c r="E56" s="28">
        <f t="shared" si="56"/>
        <v>2.2624434389140271E-2</v>
      </c>
      <c r="F56" s="28"/>
      <c r="G56" s="28">
        <f t="shared" si="57"/>
        <v>9.0760692131896831E-2</v>
      </c>
      <c r="H56" s="24"/>
      <c r="I56" s="28">
        <f t="shared" si="57"/>
        <v>0.10526315789473684</v>
      </c>
      <c r="J56" s="24"/>
      <c r="K56" s="28">
        <f t="shared" si="57"/>
        <v>0.11570247933884298</v>
      </c>
      <c r="L56" s="28"/>
      <c r="M56" s="28">
        <f t="shared" si="57"/>
        <v>0.11374715632109197</v>
      </c>
      <c r="N56" s="24"/>
      <c r="O56" s="28">
        <f t="shared" si="57"/>
        <v>0.14564328405158855</v>
      </c>
      <c r="P56" s="24"/>
      <c r="Q56" s="28">
        <f t="shared" si="57"/>
        <v>3.6788114609126281E-2</v>
      </c>
      <c r="R56" s="24"/>
      <c r="S56" s="28">
        <f t="shared" si="57"/>
        <v>0.10806916426512968</v>
      </c>
      <c r="T56" s="24"/>
      <c r="U56" s="28">
        <f t="shared" si="57"/>
        <v>0.14712078651685392</v>
      </c>
      <c r="V56" s="24"/>
      <c r="W56" s="28">
        <f t="shared" si="57"/>
        <v>0.15243280027220144</v>
      </c>
      <c r="X56" s="24"/>
      <c r="Y56" s="28">
        <f t="shared" si="57"/>
        <v>0.14490339773484343</v>
      </c>
      <c r="Z56" s="24"/>
      <c r="AA56" s="28">
        <f t="shared" si="58"/>
        <v>0.13613707165109035</v>
      </c>
      <c r="AB56" s="24"/>
      <c r="AC56" s="28">
        <f t="shared" si="58"/>
        <v>0.16488593704880161</v>
      </c>
      <c r="AD56" s="24"/>
      <c r="AE56" s="28">
        <f t="shared" si="59"/>
        <v>0.16592328278322926</v>
      </c>
      <c r="AF56" s="24"/>
      <c r="AG56" s="28">
        <f t="shared" si="60"/>
        <v>0.17109059434506635</v>
      </c>
      <c r="AH56" s="24"/>
      <c r="AI56" s="28">
        <f t="shared" si="61"/>
        <v>0.13409724372870857</v>
      </c>
      <c r="AJ56" s="24"/>
      <c r="AK56" s="28">
        <f t="shared" si="61"/>
        <v>0.16310496543054684</v>
      </c>
      <c r="AL56" s="24"/>
      <c r="AM56" s="28">
        <f t="shared" si="62"/>
        <v>0.15107438016528926</v>
      </c>
      <c r="AN56" s="24"/>
      <c r="AO56" s="28">
        <f t="shared" si="62"/>
        <v>0.16371391076115485</v>
      </c>
      <c r="AP56" s="24"/>
      <c r="AQ56" s="28">
        <f t="shared" si="63"/>
        <v>0.13883617963314357</v>
      </c>
      <c r="AR56" s="24"/>
      <c r="AS56" s="28">
        <f t="shared" si="63"/>
        <v>0.16830211121022895</v>
      </c>
      <c r="AT56" s="24"/>
      <c r="AU56" s="28">
        <f t="shared" si="64"/>
        <v>0.15950920245398773</v>
      </c>
      <c r="AV56" s="24"/>
      <c r="AW56" s="28">
        <f t="shared" si="64"/>
        <v>0.13095604057792806</v>
      </c>
      <c r="AX56" s="24"/>
      <c r="AY56" s="28">
        <f t="shared" ref="AY56:BA56" si="71">AY43/AY$46</f>
        <v>0.1388888888888889</v>
      </c>
      <c r="AZ56" s="24"/>
      <c r="BA56" s="28">
        <f t="shared" si="71"/>
        <v>0.11515513126491647</v>
      </c>
      <c r="BB56" s="24"/>
    </row>
    <row r="57" spans="1:54" x14ac:dyDescent="0.2">
      <c r="A57" s="24" t="s">
        <v>125</v>
      </c>
      <c r="B57" s="28">
        <f t="shared" si="55"/>
        <v>4.9157303370786515E-3</v>
      </c>
      <c r="C57" s="28">
        <f t="shared" si="55"/>
        <v>1.0074748131296718E-2</v>
      </c>
      <c r="D57" s="28"/>
      <c r="E57" s="28">
        <f t="shared" si="56"/>
        <v>0</v>
      </c>
      <c r="F57" s="28"/>
      <c r="G57" s="28">
        <f t="shared" si="57"/>
        <v>1.9588638589618022E-3</v>
      </c>
      <c r="H57" s="24"/>
      <c r="I57" s="28">
        <f t="shared" si="57"/>
        <v>1.2777608761788866E-2</v>
      </c>
      <c r="J57" s="24"/>
      <c r="K57" s="28">
        <f t="shared" si="57"/>
        <v>2.5746980292434839E-2</v>
      </c>
      <c r="L57" s="28"/>
      <c r="M57" s="28">
        <f t="shared" si="57"/>
        <v>2.5999350016249595E-3</v>
      </c>
      <c r="N57" s="24"/>
      <c r="O57" s="28">
        <f t="shared" si="57"/>
        <v>2.8310789556464295E-3</v>
      </c>
      <c r="P57" s="24"/>
      <c r="Q57" s="28">
        <f t="shared" si="57"/>
        <v>2.8298549699327909E-3</v>
      </c>
      <c r="R57" s="24"/>
      <c r="S57" s="28">
        <f t="shared" si="57"/>
        <v>0</v>
      </c>
      <c r="T57" s="24"/>
      <c r="U57" s="28">
        <f t="shared" si="57"/>
        <v>0</v>
      </c>
      <c r="V57" s="24"/>
      <c r="W57" s="28">
        <f t="shared" si="57"/>
        <v>0</v>
      </c>
      <c r="X57" s="24"/>
      <c r="Y57" s="28">
        <f t="shared" si="57"/>
        <v>3.3311125916055963E-4</v>
      </c>
      <c r="Z57" s="24"/>
      <c r="AA57" s="28">
        <f t="shared" si="58"/>
        <v>0</v>
      </c>
      <c r="AB57" s="24"/>
      <c r="AC57" s="28">
        <f t="shared" si="58"/>
        <v>0</v>
      </c>
      <c r="AD57" s="24"/>
      <c r="AE57" s="28">
        <f t="shared" si="59"/>
        <v>0</v>
      </c>
      <c r="AF57" s="24"/>
      <c r="AG57" s="28">
        <f t="shared" si="60"/>
        <v>0</v>
      </c>
      <c r="AH57" s="24"/>
      <c r="AI57" s="28">
        <f t="shared" si="61"/>
        <v>0</v>
      </c>
      <c r="AJ57" s="24"/>
      <c r="AK57" s="28">
        <f t="shared" si="61"/>
        <v>0</v>
      </c>
      <c r="AL57" s="24"/>
      <c r="AM57" s="28">
        <f t="shared" si="62"/>
        <v>0</v>
      </c>
      <c r="AN57" s="24"/>
      <c r="AO57" s="28">
        <f t="shared" si="62"/>
        <v>0</v>
      </c>
      <c r="AP57" s="24"/>
      <c r="AQ57" s="28">
        <f t="shared" si="63"/>
        <v>0</v>
      </c>
      <c r="AR57" s="24"/>
      <c r="AS57" s="28">
        <f t="shared" si="63"/>
        <v>0</v>
      </c>
      <c r="AT57" s="24"/>
      <c r="AU57" s="28">
        <f t="shared" si="64"/>
        <v>0</v>
      </c>
      <c r="AV57" s="24"/>
      <c r="AW57" s="28">
        <f t="shared" si="64"/>
        <v>3.074085459575776E-4</v>
      </c>
      <c r="AX57" s="24"/>
      <c r="AY57" s="28">
        <f t="shared" ref="AY57:BA57" si="72">AY44/AY$46</f>
        <v>0</v>
      </c>
      <c r="AZ57" s="24"/>
      <c r="BA57" s="28">
        <f t="shared" si="72"/>
        <v>0</v>
      </c>
      <c r="BB57" s="24"/>
    </row>
    <row r="58" spans="1:54" s="36" customFormat="1" x14ac:dyDescent="0.2">
      <c r="A58" s="26" t="s">
        <v>126</v>
      </c>
      <c r="B58" s="46">
        <f t="shared" si="55"/>
        <v>9.76123595505618E-2</v>
      </c>
      <c r="C58" s="46">
        <f t="shared" si="55"/>
        <v>0.12642183945401364</v>
      </c>
      <c r="D58" s="46"/>
      <c r="E58" s="46">
        <f t="shared" si="56"/>
        <v>0.13853115210581274</v>
      </c>
      <c r="F58" s="46"/>
      <c r="G58" s="46">
        <f t="shared" si="57"/>
        <v>0.23506366307541626</v>
      </c>
      <c r="H58" s="26"/>
      <c r="I58" s="46">
        <f t="shared" si="57"/>
        <v>0.24125342257377547</v>
      </c>
      <c r="J58" s="26"/>
      <c r="K58" s="46">
        <f t="shared" si="57"/>
        <v>0.25874125874125875</v>
      </c>
      <c r="L58" s="46"/>
      <c r="M58" s="46">
        <f t="shared" si="57"/>
        <v>0.25219369515762108</v>
      </c>
      <c r="N58" s="26"/>
      <c r="O58" s="46">
        <f t="shared" si="57"/>
        <v>0.25574079899339414</v>
      </c>
      <c r="P58" s="26"/>
      <c r="Q58" s="46">
        <f t="shared" si="57"/>
        <v>0.15953307392996108</v>
      </c>
      <c r="R58" s="26"/>
      <c r="S58" s="46">
        <f t="shared" si="57"/>
        <v>0.21181556195965417</v>
      </c>
      <c r="T58" s="26"/>
      <c r="U58" s="46">
        <f t="shared" si="57"/>
        <v>0.23560393258426968</v>
      </c>
      <c r="V58" s="26"/>
      <c r="W58" s="46">
        <f t="shared" si="57"/>
        <v>0.25042531473290236</v>
      </c>
      <c r="X58" s="26"/>
      <c r="Y58" s="46">
        <f t="shared" si="57"/>
        <v>0.29147235176548969</v>
      </c>
      <c r="Z58" s="26"/>
      <c r="AA58" s="46">
        <f t="shared" si="58"/>
        <v>0.26697819314641746</v>
      </c>
      <c r="AB58" s="26"/>
      <c r="AC58" s="46">
        <f t="shared" si="58"/>
        <v>0.2824140918278949</v>
      </c>
      <c r="AD58" s="26"/>
      <c r="AE58" s="46">
        <f t="shared" si="59"/>
        <v>0.3056794528694618</v>
      </c>
      <c r="AF58" s="26"/>
      <c r="AG58" s="46">
        <f t="shared" si="60"/>
        <v>0.33352567801500288</v>
      </c>
      <c r="AH58" s="26"/>
      <c r="AI58" s="46">
        <f t="shared" si="61"/>
        <v>0.32982347475998763</v>
      </c>
      <c r="AJ58" s="26"/>
      <c r="AK58" s="46">
        <f t="shared" si="61"/>
        <v>0.37869264613450659</v>
      </c>
      <c r="AL58" s="26"/>
      <c r="AM58" s="46">
        <f t="shared" si="62"/>
        <v>0.39173553719008264</v>
      </c>
      <c r="AN58" s="26"/>
      <c r="AO58" s="46">
        <f t="shared" si="62"/>
        <v>0.4153543307086614</v>
      </c>
      <c r="AP58" s="26"/>
      <c r="AQ58" s="46">
        <f t="shared" si="63"/>
        <v>0.42251739405439598</v>
      </c>
      <c r="AR58" s="26"/>
      <c r="AS58" s="46">
        <f t="shared" si="63"/>
        <v>0.46476360392506688</v>
      </c>
      <c r="AT58" s="26"/>
      <c r="AU58" s="46">
        <f t="shared" si="64"/>
        <v>0.48407829389424484</v>
      </c>
      <c r="AV58" s="26"/>
      <c r="AW58" s="46">
        <f t="shared" si="64"/>
        <v>0.48263141715339686</v>
      </c>
      <c r="AX58" s="26"/>
      <c r="AY58" s="46">
        <f t="shared" ref="AY58:BA58" si="73">AY45/AY$46</f>
        <v>0.4787933094384707</v>
      </c>
      <c r="AZ58" s="26"/>
      <c r="BA58" s="46">
        <f t="shared" si="73"/>
        <v>0.49254176610978523</v>
      </c>
      <c r="BB58" s="26"/>
    </row>
    <row r="59" spans="1:54" x14ac:dyDescent="0.2">
      <c r="A59" s="24" t="s">
        <v>52</v>
      </c>
      <c r="B59" s="28">
        <f t="shared" si="55"/>
        <v>1</v>
      </c>
      <c r="C59" s="28">
        <f t="shared" si="55"/>
        <v>1</v>
      </c>
      <c r="D59" s="28"/>
      <c r="E59" s="28">
        <f t="shared" si="56"/>
        <v>1</v>
      </c>
      <c r="F59" s="28"/>
      <c r="G59" s="28">
        <f t="shared" si="57"/>
        <v>1</v>
      </c>
      <c r="H59" s="24"/>
      <c r="I59" s="28">
        <f t="shared" si="57"/>
        <v>1</v>
      </c>
      <c r="J59" s="24"/>
      <c r="K59" s="28">
        <f t="shared" si="57"/>
        <v>1</v>
      </c>
      <c r="L59" s="28"/>
      <c r="M59" s="28">
        <f t="shared" si="57"/>
        <v>1</v>
      </c>
      <c r="N59" s="24"/>
      <c r="O59" s="28">
        <f t="shared" si="57"/>
        <v>1</v>
      </c>
      <c r="P59" s="24"/>
      <c r="Q59" s="28">
        <f t="shared" si="57"/>
        <v>1</v>
      </c>
      <c r="R59" s="24"/>
      <c r="S59" s="28">
        <f t="shared" si="57"/>
        <v>1</v>
      </c>
      <c r="T59" s="24"/>
      <c r="U59" s="28">
        <f t="shared" si="57"/>
        <v>1</v>
      </c>
      <c r="V59" s="24"/>
      <c r="W59" s="28">
        <f t="shared" si="57"/>
        <v>1</v>
      </c>
      <c r="X59" s="24"/>
      <c r="Y59" s="28">
        <f t="shared" si="57"/>
        <v>1</v>
      </c>
      <c r="Z59" s="24"/>
      <c r="AA59" s="28">
        <f t="shared" si="58"/>
        <v>1</v>
      </c>
      <c r="AB59" s="24"/>
      <c r="AC59" s="28">
        <f t="shared" si="58"/>
        <v>1</v>
      </c>
      <c r="AD59" s="24"/>
      <c r="AE59" s="28">
        <f t="shared" si="59"/>
        <v>1</v>
      </c>
      <c r="AF59" s="24"/>
      <c r="AG59" s="28">
        <f t="shared" si="60"/>
        <v>1</v>
      </c>
      <c r="AH59" s="24"/>
      <c r="AI59" s="28">
        <f t="shared" si="61"/>
        <v>1</v>
      </c>
      <c r="AJ59" s="24"/>
      <c r="AK59" s="28">
        <f t="shared" si="61"/>
        <v>1</v>
      </c>
      <c r="AL59" s="24"/>
      <c r="AM59" s="28">
        <f t="shared" si="62"/>
        <v>1</v>
      </c>
      <c r="AN59" s="24"/>
      <c r="AO59" s="28">
        <f t="shared" si="62"/>
        <v>1</v>
      </c>
      <c r="AP59" s="24"/>
      <c r="AQ59" s="28">
        <f t="shared" si="63"/>
        <v>1</v>
      </c>
      <c r="AR59" s="24"/>
      <c r="AS59" s="28">
        <f t="shared" si="63"/>
        <v>1</v>
      </c>
      <c r="AT59" s="24"/>
      <c r="AU59" s="28">
        <f t="shared" si="64"/>
        <v>1</v>
      </c>
      <c r="AV59" s="24"/>
      <c r="AW59" s="28">
        <f t="shared" si="64"/>
        <v>1</v>
      </c>
      <c r="AX59" s="24"/>
      <c r="AY59" s="28">
        <f t="shared" ref="AY59:BA59" si="74">AY46/AY$46</f>
        <v>1</v>
      </c>
      <c r="AZ59" s="24"/>
      <c r="BA59" s="28">
        <f t="shared" si="74"/>
        <v>1</v>
      </c>
      <c r="BB59" s="24"/>
    </row>
    <row r="73" ht="12" customHeight="1" x14ac:dyDescent="0.2"/>
    <row r="97" ht="12" customHeight="1" x14ac:dyDescent="0.2"/>
  </sheetData>
  <phoneticPr fontId="0" type="noConversion"/>
  <pageMargins left="0.75" right="0.75" top="1" bottom="1" header="0.5" footer="0.5"/>
  <pageSetup scale="68" firstPageNumber="6" orientation="landscape" useFirstPageNumber="1" r:id="rId1"/>
  <headerFooter alignWithMargins="0">
    <oddFooter>Page &amp;P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B69"/>
  <sheetViews>
    <sheetView topLeftCell="A31" workbookViewId="0">
      <pane xSplit="1" topLeftCell="AI1" activePane="topRight" state="frozen"/>
      <selection pane="topRight" activeCell="BB50" sqref="BB50"/>
    </sheetView>
  </sheetViews>
  <sheetFormatPr defaultRowHeight="12.75" x14ac:dyDescent="0.2"/>
  <cols>
    <col min="1" max="1" width="57.7109375" bestFit="1" customWidth="1"/>
    <col min="48" max="48" width="10.5703125" customWidth="1"/>
  </cols>
  <sheetData>
    <row r="2" spans="1:54" x14ac:dyDescent="0.2">
      <c r="A2" s="161" t="s">
        <v>134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76"/>
      <c r="AB2" s="77"/>
    </row>
    <row r="3" spans="1:54" x14ac:dyDescent="0.2">
      <c r="A3" s="23" t="s">
        <v>135</v>
      </c>
      <c r="B3" s="23">
        <v>1996</v>
      </c>
      <c r="C3" s="23">
        <v>1997</v>
      </c>
      <c r="D3" s="33" t="s">
        <v>37</v>
      </c>
      <c r="E3" s="23">
        <v>1998</v>
      </c>
      <c r="F3" s="33" t="s">
        <v>37</v>
      </c>
      <c r="G3" s="23">
        <v>1999</v>
      </c>
      <c r="H3" s="33" t="s">
        <v>37</v>
      </c>
      <c r="I3" s="33">
        <v>2000</v>
      </c>
      <c r="J3" s="23" t="s">
        <v>37</v>
      </c>
      <c r="K3" s="33">
        <v>2001</v>
      </c>
      <c r="L3" s="23" t="s">
        <v>37</v>
      </c>
      <c r="M3" s="24">
        <v>2002</v>
      </c>
      <c r="N3" s="24" t="s">
        <v>37</v>
      </c>
      <c r="O3" s="24">
        <v>2003</v>
      </c>
      <c r="P3" s="24" t="s">
        <v>37</v>
      </c>
      <c r="Q3" s="24">
        <v>2004</v>
      </c>
      <c r="R3" s="24" t="s">
        <v>37</v>
      </c>
      <c r="S3" s="24">
        <v>2005</v>
      </c>
      <c r="T3" s="24" t="s">
        <v>37</v>
      </c>
      <c r="U3" s="24">
        <v>2006</v>
      </c>
      <c r="V3" s="24" t="s">
        <v>37</v>
      </c>
      <c r="W3" s="24">
        <v>2007</v>
      </c>
      <c r="X3" s="24" t="s">
        <v>37</v>
      </c>
      <c r="Y3" s="24">
        <v>2008</v>
      </c>
      <c r="Z3" s="24" t="s">
        <v>37</v>
      </c>
      <c r="AA3" s="24">
        <v>2009</v>
      </c>
      <c r="AB3" s="24" t="s">
        <v>37</v>
      </c>
      <c r="AC3" s="24">
        <v>2010</v>
      </c>
      <c r="AD3" s="47" t="s">
        <v>37</v>
      </c>
      <c r="AE3" s="24">
        <v>2011</v>
      </c>
      <c r="AF3" s="47" t="s">
        <v>37</v>
      </c>
      <c r="AG3" s="24">
        <v>2012</v>
      </c>
      <c r="AH3" s="47" t="s">
        <v>37</v>
      </c>
      <c r="AI3" s="24">
        <v>2013</v>
      </c>
      <c r="AJ3" s="47" t="s">
        <v>37</v>
      </c>
      <c r="AK3" s="24">
        <v>2014</v>
      </c>
      <c r="AL3" s="47" t="s">
        <v>37</v>
      </c>
      <c r="AM3" s="24">
        <v>2015</v>
      </c>
      <c r="AN3" s="47" t="s">
        <v>37</v>
      </c>
      <c r="AO3" s="24">
        <v>2016</v>
      </c>
      <c r="AP3" s="47" t="s">
        <v>37</v>
      </c>
      <c r="AQ3" s="24">
        <v>2017</v>
      </c>
      <c r="AR3" s="47" t="s">
        <v>37</v>
      </c>
      <c r="AS3" s="24">
        <v>2018</v>
      </c>
      <c r="AT3" s="47" t="s">
        <v>37</v>
      </c>
      <c r="AU3" s="24">
        <v>2019</v>
      </c>
      <c r="AV3" s="47" t="s">
        <v>37</v>
      </c>
      <c r="AW3" s="24">
        <v>2020</v>
      </c>
      <c r="AX3" s="47" t="s">
        <v>37</v>
      </c>
      <c r="AY3" s="24">
        <v>2021</v>
      </c>
      <c r="AZ3" s="47" t="s">
        <v>37</v>
      </c>
      <c r="BA3" s="24">
        <v>2022</v>
      </c>
      <c r="BB3" s="47" t="s">
        <v>37</v>
      </c>
    </row>
    <row r="4" spans="1:54" x14ac:dyDescent="0.2">
      <c r="A4" s="24" t="s">
        <v>83</v>
      </c>
      <c r="B4" s="29">
        <v>1533</v>
      </c>
      <c r="C4" s="29">
        <v>1577</v>
      </c>
      <c r="D4" s="28">
        <f>C4/B4 - 1</f>
        <v>2.8701891715590344E-2</v>
      </c>
      <c r="E4" s="29">
        <v>1484</v>
      </c>
      <c r="F4" s="28">
        <f>E4/C4 - 1</f>
        <v>-5.8972733037412794E-2</v>
      </c>
      <c r="G4" s="29">
        <v>1323</v>
      </c>
      <c r="H4" s="28">
        <f>G4/E4 - 1</f>
        <v>-0.10849056603773588</v>
      </c>
      <c r="I4" s="38">
        <v>1427</v>
      </c>
      <c r="J4" s="28">
        <f>I4/G4 - 1</f>
        <v>7.8609221466364287E-2</v>
      </c>
      <c r="K4" s="38">
        <v>1335</v>
      </c>
      <c r="L4" s="28">
        <f>K4/I4 - 1</f>
        <v>-6.4470918009810751E-2</v>
      </c>
      <c r="M4" s="24">
        <v>1254</v>
      </c>
      <c r="N4" s="28">
        <f>M4/K4 - 1</f>
        <v>-6.0674157303370779E-2</v>
      </c>
      <c r="O4" s="24">
        <v>1222</v>
      </c>
      <c r="P4" s="28">
        <f>O4/M4 - 1</f>
        <v>-2.551834130781494E-2</v>
      </c>
      <c r="Q4" s="24">
        <v>1154</v>
      </c>
      <c r="R4" s="28">
        <f>Q4/O4 - 1</f>
        <v>-5.5646481178396101E-2</v>
      </c>
      <c r="S4" s="24">
        <v>1055</v>
      </c>
      <c r="T4" s="28">
        <f>S4/Q4 - 1</f>
        <v>-8.5788561525130036E-2</v>
      </c>
      <c r="U4" s="24">
        <v>1040</v>
      </c>
      <c r="V4" s="28">
        <f>U4/S4 - 1</f>
        <v>-1.4218009478673022E-2</v>
      </c>
      <c r="W4" s="24">
        <v>1029</v>
      </c>
      <c r="X4" s="28">
        <f>W4/U4 - 1</f>
        <v>-1.0576923076923039E-2</v>
      </c>
      <c r="Y4" s="24">
        <v>1013</v>
      </c>
      <c r="Z4" s="28">
        <f>Y4/W4 - 1</f>
        <v>-1.5549076773566539E-2</v>
      </c>
      <c r="AA4" s="24">
        <v>1131</v>
      </c>
      <c r="AB4" s="28">
        <f>AA4/Y4 - 1</f>
        <v>0.11648568608094778</v>
      </c>
      <c r="AC4" s="24">
        <v>1155</v>
      </c>
      <c r="AD4" s="28">
        <f>AC4/AA4 - 1</f>
        <v>2.1220159151193574E-2</v>
      </c>
      <c r="AE4" s="24">
        <v>961</v>
      </c>
      <c r="AF4" s="28">
        <f>AE4/AC4 - 1</f>
        <v>-0.16796536796536798</v>
      </c>
      <c r="AG4" s="24">
        <v>946</v>
      </c>
      <c r="AH4" s="28">
        <f>AG4/AE4 - 1</f>
        <v>-1.5608740894901163E-2</v>
      </c>
      <c r="AI4" s="24">
        <v>850</v>
      </c>
      <c r="AJ4" s="28">
        <f>AI4/AG4 - 1</f>
        <v>-0.10147991543340384</v>
      </c>
      <c r="AK4" s="24">
        <v>803</v>
      </c>
      <c r="AL4" s="28">
        <f>AK4/AI4 - 1</f>
        <v>-5.5294117647058827E-2</v>
      </c>
      <c r="AM4" s="24">
        <v>807</v>
      </c>
      <c r="AN4" s="28">
        <f>AM4/AK4 - 1</f>
        <v>4.9813200498132204E-3</v>
      </c>
      <c r="AO4" s="24">
        <v>774</v>
      </c>
      <c r="AP4" s="28">
        <f>AO4/AM4 - 1</f>
        <v>-4.0892193308550207E-2</v>
      </c>
      <c r="AQ4" s="24">
        <v>868</v>
      </c>
      <c r="AR4" s="28">
        <f>AQ4/AO4 - 1</f>
        <v>0.12144702842377253</v>
      </c>
      <c r="AS4" s="24">
        <v>886</v>
      </c>
      <c r="AT4" s="28">
        <f>AS4/AQ4 - 1</f>
        <v>2.0737327188940169E-2</v>
      </c>
      <c r="AU4" s="24">
        <v>855</v>
      </c>
      <c r="AV4" s="28">
        <f>AU4/AS4 - 1</f>
        <v>-3.4988713318284459E-2</v>
      </c>
      <c r="AW4" s="24">
        <v>869</v>
      </c>
      <c r="AX4" s="28">
        <f>AW4/AU4 - 1</f>
        <v>1.637426900584793E-2</v>
      </c>
      <c r="AY4" s="24">
        <v>977</v>
      </c>
      <c r="AZ4" s="28">
        <f>AY4/AW4 - 1</f>
        <v>0.12428078250863051</v>
      </c>
      <c r="BA4" s="24">
        <v>997</v>
      </c>
      <c r="BB4" s="28">
        <f>BA4/AY4 - 1</f>
        <v>2.0470829068577334E-2</v>
      </c>
    </row>
    <row r="5" spans="1:54" x14ac:dyDescent="0.2">
      <c r="A5" s="24" t="s">
        <v>84</v>
      </c>
      <c r="B5" s="29">
        <v>1037</v>
      </c>
      <c r="C5" s="29">
        <v>1106</v>
      </c>
      <c r="D5" s="28">
        <f>C5/B5 - 1</f>
        <v>6.6538090646094394E-2</v>
      </c>
      <c r="E5" s="29">
        <v>982</v>
      </c>
      <c r="F5" s="28">
        <f>E5/C5 - 1</f>
        <v>-0.11211573236889694</v>
      </c>
      <c r="G5" s="29">
        <v>996</v>
      </c>
      <c r="H5" s="28">
        <f>G5/E5 - 1</f>
        <v>1.4256619144602745E-2</v>
      </c>
      <c r="I5" s="38">
        <v>1039</v>
      </c>
      <c r="J5" s="28">
        <f>I5/G5 - 1</f>
        <v>4.3172690763052302E-2</v>
      </c>
      <c r="K5" s="38">
        <v>961</v>
      </c>
      <c r="L5" s="28">
        <f>K5/I5 - 1</f>
        <v>-7.5072184793070207E-2</v>
      </c>
      <c r="M5" s="24">
        <v>1037</v>
      </c>
      <c r="N5" s="28">
        <f>M5/K5 - 1</f>
        <v>7.9084287200832382E-2</v>
      </c>
      <c r="O5" s="24">
        <v>1141</v>
      </c>
      <c r="P5" s="28">
        <f>O5/M5 - 1</f>
        <v>0.10028929604628734</v>
      </c>
      <c r="Q5" s="24">
        <v>1214</v>
      </c>
      <c r="R5" s="28">
        <f>Q5/O5 - 1</f>
        <v>6.3978965819456723E-2</v>
      </c>
      <c r="S5" s="24">
        <v>1132</v>
      </c>
      <c r="T5" s="28">
        <f>S5/Q5 - 1</f>
        <v>-6.7545304777594684E-2</v>
      </c>
      <c r="U5" s="24">
        <v>1122</v>
      </c>
      <c r="V5" s="28">
        <f>U5/S5 - 1</f>
        <v>-8.8339222614840507E-3</v>
      </c>
      <c r="W5" s="24">
        <v>1170</v>
      </c>
      <c r="X5" s="28">
        <f>W5/U5 - 1</f>
        <v>4.2780748663101553E-2</v>
      </c>
      <c r="Y5" s="24">
        <v>1102</v>
      </c>
      <c r="Z5" s="28">
        <f>Y5/W5 - 1</f>
        <v>-5.8119658119658135E-2</v>
      </c>
      <c r="AA5" s="24">
        <v>1211</v>
      </c>
      <c r="AB5" s="28">
        <f>AA5/Y5 - 1</f>
        <v>9.8911070780399291E-2</v>
      </c>
      <c r="AC5" s="24">
        <v>1315</v>
      </c>
      <c r="AD5" s="28">
        <f>AC5/AA5 - 1</f>
        <v>8.5879438480594539E-2</v>
      </c>
      <c r="AE5" s="24">
        <v>1362</v>
      </c>
      <c r="AF5" s="28">
        <f>AE5/AC5 - 1</f>
        <v>3.5741444866920213E-2</v>
      </c>
      <c r="AG5" s="24">
        <v>1355</v>
      </c>
      <c r="AH5" s="28">
        <f>AG5/AE5 - 1</f>
        <v>-5.1395007342144305E-3</v>
      </c>
      <c r="AI5" s="24">
        <v>1306</v>
      </c>
      <c r="AJ5" s="28">
        <f>AI5/AG5 - 1</f>
        <v>-3.616236162361619E-2</v>
      </c>
      <c r="AK5" s="24">
        <v>1158</v>
      </c>
      <c r="AL5" s="28">
        <f>AK5/AI5 - 1</f>
        <v>-0.11332312404287903</v>
      </c>
      <c r="AM5" s="24">
        <v>1023</v>
      </c>
      <c r="AN5" s="28">
        <f>AM5/AK5 - 1</f>
        <v>-0.11658031088082899</v>
      </c>
      <c r="AO5" s="24">
        <v>998</v>
      </c>
      <c r="AP5" s="28">
        <f>AO5/AM5 - 1</f>
        <v>-2.4437927663734094E-2</v>
      </c>
      <c r="AQ5" s="24">
        <v>941</v>
      </c>
      <c r="AR5" s="28">
        <f>AQ5/AO5 - 1</f>
        <v>-5.7114228456913829E-2</v>
      </c>
      <c r="AS5" s="24">
        <v>895</v>
      </c>
      <c r="AT5" s="28">
        <f>AS5/AQ5 - 1</f>
        <v>-4.8884165781083899E-2</v>
      </c>
      <c r="AU5" s="24">
        <v>894</v>
      </c>
      <c r="AV5" s="28">
        <f>AU5/AS5 - 1</f>
        <v>-1.1173184357542443E-3</v>
      </c>
      <c r="AW5" s="24">
        <v>801</v>
      </c>
      <c r="AX5" s="28">
        <f>AW5/AU5 - 1</f>
        <v>-0.10402684563758391</v>
      </c>
      <c r="AY5" s="24">
        <v>754</v>
      </c>
      <c r="AZ5" s="28">
        <f>AY5/AW5 - 1</f>
        <v>-5.8676654182272192E-2</v>
      </c>
      <c r="BA5" s="24">
        <v>701</v>
      </c>
      <c r="BB5" s="28">
        <f>BA5/AY5 - 1</f>
        <v>-7.0291777188328908E-2</v>
      </c>
    </row>
    <row r="6" spans="1:54" x14ac:dyDescent="0.2">
      <c r="A6" s="24" t="s">
        <v>85</v>
      </c>
      <c r="B6" s="29"/>
      <c r="C6" s="29">
        <v>5</v>
      </c>
      <c r="D6" s="28"/>
      <c r="E6" s="29">
        <v>9</v>
      </c>
      <c r="F6" s="28">
        <f>E6/C6 - 1</f>
        <v>0.8</v>
      </c>
      <c r="G6" s="29">
        <v>24</v>
      </c>
      <c r="H6" s="28">
        <f>G6/E6 - 1</f>
        <v>1.6666666666666665</v>
      </c>
      <c r="I6" s="38">
        <v>28</v>
      </c>
      <c r="J6" s="28">
        <f>I6/G6 - 1</f>
        <v>0.16666666666666674</v>
      </c>
      <c r="K6" s="38">
        <v>36</v>
      </c>
      <c r="L6" s="28">
        <f>K6/I6 - 1</f>
        <v>0.28571428571428581</v>
      </c>
      <c r="M6" s="24">
        <v>10</v>
      </c>
      <c r="N6" s="28">
        <f>M6/K6 - 1</f>
        <v>-0.72222222222222221</v>
      </c>
      <c r="O6" s="24">
        <v>3</v>
      </c>
      <c r="P6" s="28">
        <f>O6/M6 - 1</f>
        <v>-0.7</v>
      </c>
      <c r="Q6" s="24">
        <v>8</v>
      </c>
      <c r="R6" s="28">
        <f>Q6/O6 - 1</f>
        <v>1.6666666666666665</v>
      </c>
      <c r="S6" s="24">
        <v>1</v>
      </c>
      <c r="T6" s="28">
        <f>S6/Q6 - 1</f>
        <v>-0.875</v>
      </c>
      <c r="U6" s="24">
        <v>15</v>
      </c>
      <c r="V6" s="28">
        <f>U6/S6 - 1</f>
        <v>14</v>
      </c>
      <c r="W6" s="24">
        <v>4</v>
      </c>
      <c r="X6" s="28">
        <f>W6/U6 - 1</f>
        <v>-0.73333333333333339</v>
      </c>
      <c r="Y6" s="24">
        <v>12</v>
      </c>
      <c r="Z6" s="28">
        <f>Y6/W6 - 1</f>
        <v>2</v>
      </c>
      <c r="AA6" s="24">
        <v>11</v>
      </c>
      <c r="AB6" s="28">
        <f>AA6/Y6 - 1</f>
        <v>-8.333333333333337E-2</v>
      </c>
      <c r="AC6" s="24">
        <v>15</v>
      </c>
      <c r="AD6" s="28">
        <f>AC6/AA6 - 1</f>
        <v>0.36363636363636354</v>
      </c>
      <c r="AE6" s="24">
        <v>12</v>
      </c>
      <c r="AF6" s="28">
        <f>AE6/AC6 - 1</f>
        <v>-0.19999999999999996</v>
      </c>
      <c r="AG6" s="24">
        <v>9</v>
      </c>
      <c r="AH6" s="28">
        <f>AG6/AE6 - 1</f>
        <v>-0.25</v>
      </c>
      <c r="AI6" s="24">
        <v>8</v>
      </c>
      <c r="AJ6" s="28">
        <f>AI6/AG6 - 1</f>
        <v>-0.11111111111111116</v>
      </c>
      <c r="AK6" s="24">
        <v>16</v>
      </c>
      <c r="AL6" s="28">
        <f>AK6/AI6 - 1</f>
        <v>1</v>
      </c>
      <c r="AM6" s="24">
        <v>10</v>
      </c>
      <c r="AN6" s="28">
        <f>AM6/AK6 - 1</f>
        <v>-0.375</v>
      </c>
      <c r="AO6" s="24">
        <v>10</v>
      </c>
      <c r="AP6" s="28">
        <f>AO6/AM6 - 1</f>
        <v>0</v>
      </c>
      <c r="AQ6" s="24">
        <v>17</v>
      </c>
      <c r="AR6" s="28">
        <f>AQ6/AO6 - 1</f>
        <v>0.7</v>
      </c>
      <c r="AS6" s="24">
        <v>19</v>
      </c>
      <c r="AT6" s="28">
        <f>AS6/AQ6 - 1</f>
        <v>0.11764705882352944</v>
      </c>
      <c r="AU6" s="24">
        <v>17</v>
      </c>
      <c r="AV6" s="28">
        <f>AU6/AS6 - 1</f>
        <v>-0.10526315789473684</v>
      </c>
      <c r="AW6" s="24">
        <v>13</v>
      </c>
      <c r="AX6" s="28">
        <f>AW6/AU6 - 1</f>
        <v>-0.23529411764705888</v>
      </c>
      <c r="AY6" s="24">
        <v>14</v>
      </c>
      <c r="AZ6" s="28">
        <f>AY6/AW6 - 1</f>
        <v>7.6923076923076872E-2</v>
      </c>
      <c r="BA6" s="24">
        <v>3</v>
      </c>
      <c r="BB6" s="28">
        <f>BA6/AY6 - 1</f>
        <v>-0.7857142857142857</v>
      </c>
    </row>
    <row r="7" spans="1:54" x14ac:dyDescent="0.2">
      <c r="A7" s="44" t="s">
        <v>136</v>
      </c>
      <c r="B7" s="30">
        <f>SUM(B4:B6)</f>
        <v>2570</v>
      </c>
      <c r="C7" s="30">
        <f>SUM(C4:C6)</f>
        <v>2688</v>
      </c>
      <c r="D7" s="28">
        <f>C7/B7 - 1</f>
        <v>4.5914396887159592E-2</v>
      </c>
      <c r="E7" s="30">
        <f>SUM(E4:E6)</f>
        <v>2475</v>
      </c>
      <c r="F7" s="28">
        <f>E7/C7 - 1</f>
        <v>-7.9241071428571397E-2</v>
      </c>
      <c r="G7" s="30">
        <f>SUM(G4:G6)</f>
        <v>2343</v>
      </c>
      <c r="H7" s="28">
        <f>G7/E7 - 1</f>
        <v>-5.3333333333333344E-2</v>
      </c>
      <c r="I7" s="38">
        <f>SUM(I4:I6)</f>
        <v>2494</v>
      </c>
      <c r="J7" s="28">
        <f>I7/G7 - 1</f>
        <v>6.4447289799402396E-2</v>
      </c>
      <c r="K7" s="38">
        <f>SUM(K4:K6)</f>
        <v>2332</v>
      </c>
      <c r="L7" s="28">
        <f>K7/I7 - 1</f>
        <v>-6.4955894145950266E-2</v>
      </c>
      <c r="M7" s="24">
        <f>SUM(M4:M6)</f>
        <v>2301</v>
      </c>
      <c r="N7" s="28">
        <f>M7/K7 - 1</f>
        <v>-1.3293310463121766E-2</v>
      </c>
      <c r="O7" s="24">
        <f>SUM(O4:O6)</f>
        <v>2366</v>
      </c>
      <c r="P7" s="28">
        <f>O7/M7 - 1</f>
        <v>2.8248587570621542E-2</v>
      </c>
      <c r="Q7" s="24">
        <f>SUM(Q4:Q6)</f>
        <v>2376</v>
      </c>
      <c r="R7" s="28">
        <f>Q7/O7 - 1</f>
        <v>4.2265426880812029E-3</v>
      </c>
      <c r="S7" s="24">
        <f>SUM(S4:S6)</f>
        <v>2188</v>
      </c>
      <c r="T7" s="28">
        <f>S7/Q7 - 1</f>
        <v>-7.9124579124579153E-2</v>
      </c>
      <c r="U7" s="24">
        <f>SUM(U4:U6)</f>
        <v>2177</v>
      </c>
      <c r="V7" s="28">
        <f>U7/S7 - 1</f>
        <v>-5.0274223034735277E-3</v>
      </c>
      <c r="W7" s="24">
        <f>SUM(W4:W6)</f>
        <v>2203</v>
      </c>
      <c r="X7" s="28">
        <f>W7/U7 - 1</f>
        <v>1.1943040881947642E-2</v>
      </c>
      <c r="Y7" s="24">
        <f>SUM(Y4:Y6)</f>
        <v>2127</v>
      </c>
      <c r="Z7" s="28">
        <f>Y7/W7 - 1</f>
        <v>-3.4498411257376294E-2</v>
      </c>
      <c r="AA7" s="24">
        <f>SUM(AA4:AA6)</f>
        <v>2353</v>
      </c>
      <c r="AB7" s="28">
        <f>AA7/Y7 - 1</f>
        <v>0.10625293841090744</v>
      </c>
      <c r="AC7" s="24">
        <f>SUM(AC4:AC6)</f>
        <v>2485</v>
      </c>
      <c r="AD7" s="28">
        <f>AC7/AA7 - 1</f>
        <v>5.6098597535061634E-2</v>
      </c>
      <c r="AE7" s="24">
        <f>SUM(AE4:AE6)</f>
        <v>2335</v>
      </c>
      <c r="AF7" s="28">
        <f>AE7/AC7 - 1</f>
        <v>-6.0362173038229328E-2</v>
      </c>
      <c r="AG7" s="24">
        <f>SUM(AG4:AG6)</f>
        <v>2310</v>
      </c>
      <c r="AH7" s="28">
        <f>AG7/AE7 - 1</f>
        <v>-1.0706638115631661E-2</v>
      </c>
      <c r="AI7" s="24">
        <f>SUM(AI4:AI6)</f>
        <v>2164</v>
      </c>
      <c r="AJ7" s="28">
        <f>AI7/AG7 - 1</f>
        <v>-6.320346320346315E-2</v>
      </c>
      <c r="AK7" s="24">
        <f>SUM(AK4:AK6)</f>
        <v>1977</v>
      </c>
      <c r="AL7" s="28">
        <f>AK7/AI7 - 1</f>
        <v>-8.6414048059149762E-2</v>
      </c>
      <c r="AM7" s="24">
        <f>SUM(AM4:AM6)</f>
        <v>1840</v>
      </c>
      <c r="AN7" s="28">
        <f>AM7/AK7 - 1</f>
        <v>-6.9296914516944863E-2</v>
      </c>
      <c r="AO7" s="24">
        <f>SUM(AO4:AO6)</f>
        <v>1782</v>
      </c>
      <c r="AP7" s="28">
        <f>AO7/AM7 - 1</f>
        <v>-3.1521739130434767E-2</v>
      </c>
      <c r="AQ7" s="24">
        <f>SUM(AQ4:AQ6)</f>
        <v>1826</v>
      </c>
      <c r="AR7" s="28">
        <f>AQ7/AO7 - 1</f>
        <v>2.4691358024691468E-2</v>
      </c>
      <c r="AS7" s="24">
        <f>SUM(AS4:AS6)</f>
        <v>1800</v>
      </c>
      <c r="AT7" s="28">
        <f>AS7/AQ7 - 1</f>
        <v>-1.4238773274917849E-2</v>
      </c>
      <c r="AU7" s="24">
        <f>SUM(AU4:AU6)</f>
        <v>1766</v>
      </c>
      <c r="AV7" s="28">
        <f>AU7/AS7 - 1</f>
        <v>-1.8888888888888844E-2</v>
      </c>
      <c r="AW7" s="24">
        <f>SUM(AW4:AW6)</f>
        <v>1683</v>
      </c>
      <c r="AX7" s="28">
        <f>AW7/AU7 - 1</f>
        <v>-4.699886749716875E-2</v>
      </c>
      <c r="AY7" s="24">
        <f>SUM(AY4:AY6)</f>
        <v>1745</v>
      </c>
      <c r="AZ7" s="28">
        <f>AY7/AW7 - 1</f>
        <v>3.6838978015448554E-2</v>
      </c>
      <c r="BA7" s="24">
        <f>SUM(BA4:BA6)</f>
        <v>1701</v>
      </c>
      <c r="BB7" s="28">
        <f>BA7/AY7 - 1</f>
        <v>-2.5214899713467021E-2</v>
      </c>
    </row>
    <row r="8" spans="1:54" x14ac:dyDescent="0.2">
      <c r="A8" s="161" t="s">
        <v>137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</row>
    <row r="9" spans="1:54" x14ac:dyDescent="0.2">
      <c r="A9" s="23" t="s">
        <v>138</v>
      </c>
      <c r="B9" s="23">
        <v>1996</v>
      </c>
      <c r="C9" s="23">
        <v>1997</v>
      </c>
      <c r="D9" s="33" t="s">
        <v>37</v>
      </c>
      <c r="E9" s="23">
        <v>1998</v>
      </c>
      <c r="F9" s="33" t="s">
        <v>37</v>
      </c>
      <c r="G9" s="23">
        <v>1999</v>
      </c>
      <c r="H9" s="33" t="s">
        <v>37</v>
      </c>
      <c r="I9" s="33">
        <v>2000</v>
      </c>
      <c r="J9" s="23" t="s">
        <v>37</v>
      </c>
      <c r="K9" s="33">
        <v>2001</v>
      </c>
      <c r="L9" s="23" t="s">
        <v>37</v>
      </c>
      <c r="M9" s="24">
        <v>2002</v>
      </c>
      <c r="N9" s="24" t="s">
        <v>37</v>
      </c>
      <c r="O9" s="24">
        <v>2003</v>
      </c>
      <c r="P9" s="24" t="s">
        <v>37</v>
      </c>
      <c r="Q9" s="24">
        <v>2004</v>
      </c>
      <c r="R9" s="24" t="s">
        <v>37</v>
      </c>
      <c r="S9" s="24">
        <v>2005</v>
      </c>
      <c r="T9" s="24" t="s">
        <v>37</v>
      </c>
      <c r="U9" s="24">
        <v>2006</v>
      </c>
      <c r="V9" s="24" t="s">
        <v>37</v>
      </c>
      <c r="W9" s="24">
        <v>2007</v>
      </c>
      <c r="X9" s="24" t="s">
        <v>37</v>
      </c>
      <c r="Y9" s="24">
        <v>2008</v>
      </c>
      <c r="Z9" s="24" t="s">
        <v>37</v>
      </c>
      <c r="AA9" s="24">
        <v>2009</v>
      </c>
      <c r="AB9" s="24" t="s">
        <v>37</v>
      </c>
      <c r="AC9" s="24">
        <v>2010</v>
      </c>
      <c r="AD9" s="47" t="s">
        <v>37</v>
      </c>
      <c r="AE9" s="24">
        <v>2011</v>
      </c>
      <c r="AF9" s="47" t="s">
        <v>37</v>
      </c>
      <c r="AG9" s="24">
        <v>2012</v>
      </c>
      <c r="AH9" s="47" t="s">
        <v>37</v>
      </c>
      <c r="AI9" s="24">
        <v>2013</v>
      </c>
      <c r="AJ9" s="47" t="s">
        <v>37</v>
      </c>
      <c r="AK9" s="24">
        <v>2014</v>
      </c>
      <c r="AL9" s="47" t="s">
        <v>37</v>
      </c>
      <c r="AM9" s="24">
        <v>2015</v>
      </c>
      <c r="AN9" s="47" t="s">
        <v>37</v>
      </c>
      <c r="AO9" s="24">
        <v>2016</v>
      </c>
      <c r="AP9" s="47" t="s">
        <v>37</v>
      </c>
      <c r="AQ9" s="24">
        <v>2017</v>
      </c>
      <c r="AR9" s="47" t="s">
        <v>37</v>
      </c>
      <c r="AS9" s="24">
        <v>2018</v>
      </c>
      <c r="AT9" s="47" t="s">
        <v>37</v>
      </c>
      <c r="AU9" s="24">
        <v>2019</v>
      </c>
      <c r="AV9" s="47" t="s">
        <v>37</v>
      </c>
      <c r="AW9" s="24">
        <v>2020</v>
      </c>
      <c r="AX9" s="47" t="s">
        <v>37</v>
      </c>
      <c r="AY9" s="24">
        <v>2021</v>
      </c>
      <c r="AZ9" s="47" t="s">
        <v>37</v>
      </c>
      <c r="BA9" s="24">
        <v>2022</v>
      </c>
      <c r="BB9" s="47" t="s">
        <v>37</v>
      </c>
    </row>
    <row r="10" spans="1:54" x14ac:dyDescent="0.2">
      <c r="A10" s="24" t="s">
        <v>83</v>
      </c>
      <c r="B10" s="29">
        <v>212</v>
      </c>
      <c r="C10" s="29">
        <v>252</v>
      </c>
      <c r="D10" s="28">
        <f>C10/B10 - 1</f>
        <v>0.18867924528301883</v>
      </c>
      <c r="E10" s="29">
        <v>244</v>
      </c>
      <c r="F10" s="28">
        <f>E10/C10 - 1</f>
        <v>-3.1746031746031744E-2</v>
      </c>
      <c r="G10" s="29">
        <v>412</v>
      </c>
      <c r="H10" s="28">
        <f>G10/E10 - 1</f>
        <v>0.68852459016393452</v>
      </c>
      <c r="I10" s="38">
        <v>393</v>
      </c>
      <c r="J10" s="28">
        <f>I10/G10 - 1</f>
        <v>-4.6116504854368912E-2</v>
      </c>
      <c r="K10" s="38">
        <v>378</v>
      </c>
      <c r="L10" s="28">
        <f>K10/I10 - 1</f>
        <v>-3.8167938931297662E-2</v>
      </c>
      <c r="M10" s="24">
        <v>338</v>
      </c>
      <c r="N10" s="28">
        <f>M10/K10 - 1</f>
        <v>-0.10582010582010581</v>
      </c>
      <c r="O10" s="24">
        <v>357</v>
      </c>
      <c r="P10" s="28">
        <f>O10/M10 - 1</f>
        <v>5.6213017751479244E-2</v>
      </c>
      <c r="Q10" s="24">
        <v>225</v>
      </c>
      <c r="R10" s="28">
        <f>Q10/O10 - 1</f>
        <v>-0.36974789915966388</v>
      </c>
      <c r="S10" s="24">
        <v>247</v>
      </c>
      <c r="T10" s="28">
        <f>S10/Q10 - 1</f>
        <v>9.7777777777777741E-2</v>
      </c>
      <c r="U10" s="24">
        <v>203</v>
      </c>
      <c r="V10" s="28">
        <f>U10/S10 - 1</f>
        <v>-0.17813765182186236</v>
      </c>
      <c r="W10" s="24">
        <v>217</v>
      </c>
      <c r="X10" s="28">
        <f>W10/U10 - 1</f>
        <v>6.8965517241379226E-2</v>
      </c>
      <c r="Y10" s="24">
        <v>320</v>
      </c>
      <c r="Z10" s="28">
        <f>Y10/W10 - 1</f>
        <v>0.47465437788018439</v>
      </c>
      <c r="AA10" s="24">
        <v>337</v>
      </c>
      <c r="AB10" s="28">
        <f>AA10/Y10 - 1</f>
        <v>5.3125000000000089E-2</v>
      </c>
      <c r="AC10" s="24">
        <v>440</v>
      </c>
      <c r="AD10" s="28">
        <f>AC10/AA10 - 1</f>
        <v>0.3056379821958457</v>
      </c>
      <c r="AE10" s="24">
        <v>464</v>
      </c>
      <c r="AF10" s="28">
        <f>AE10/AC10 - 1</f>
        <v>5.4545454545454453E-2</v>
      </c>
      <c r="AG10" s="24">
        <v>512</v>
      </c>
      <c r="AH10" s="28">
        <f>AG10/AE10 - 1</f>
        <v>0.10344827586206895</v>
      </c>
      <c r="AI10" s="24">
        <v>454</v>
      </c>
      <c r="AJ10" s="28">
        <f>AI10/AG10 - 1</f>
        <v>-0.11328125</v>
      </c>
      <c r="AK10" s="24">
        <v>508</v>
      </c>
      <c r="AL10" s="28">
        <f>AK10/AI10 - 1</f>
        <v>0.11894273127753308</v>
      </c>
      <c r="AM10" s="24">
        <v>505</v>
      </c>
      <c r="AN10" s="28">
        <f>AM10/AK10 - 1</f>
        <v>-5.9055118110236116E-3</v>
      </c>
      <c r="AO10" s="24">
        <v>519</v>
      </c>
      <c r="AP10" s="28">
        <f>AO10/AM10 - 1</f>
        <v>2.7722772277227747E-2</v>
      </c>
      <c r="AQ10" s="24">
        <v>541</v>
      </c>
      <c r="AR10" s="28">
        <f>AQ10/AO10 - 1</f>
        <v>4.2389210019267765E-2</v>
      </c>
      <c r="AS10" s="24">
        <v>720</v>
      </c>
      <c r="AT10" s="28">
        <f>AS10/AQ10 - 1</f>
        <v>0.33086876155268019</v>
      </c>
      <c r="AU10" s="24">
        <v>696</v>
      </c>
      <c r="AV10" s="28">
        <f>AU10/AS10 - 1</f>
        <v>-3.3333333333333326E-2</v>
      </c>
      <c r="AW10" s="24">
        <v>635</v>
      </c>
      <c r="AX10" s="28">
        <f>AW10/AU10 - 1</f>
        <v>-8.7643678160919558E-2</v>
      </c>
      <c r="AY10" s="24">
        <v>680</v>
      </c>
      <c r="AZ10" s="28">
        <f>AY10/AW10 - 1</f>
        <v>7.0866141732283561E-2</v>
      </c>
      <c r="BA10" s="24">
        <v>632</v>
      </c>
      <c r="BB10" s="28">
        <f>BA10/AY10 - 1</f>
        <v>-7.0588235294117618E-2</v>
      </c>
    </row>
    <row r="11" spans="1:54" x14ac:dyDescent="0.2">
      <c r="A11" s="24" t="s">
        <v>84</v>
      </c>
      <c r="B11" s="29">
        <v>54</v>
      </c>
      <c r="C11" s="29">
        <v>136</v>
      </c>
      <c r="D11" s="28">
        <f>C11/B11 - 1</f>
        <v>1.5185185185185186</v>
      </c>
      <c r="E11" s="29">
        <v>149</v>
      </c>
      <c r="F11" s="28">
        <f>E11/C11 - 1</f>
        <v>9.5588235294117752E-2</v>
      </c>
      <c r="G11" s="29">
        <v>294</v>
      </c>
      <c r="H11" s="28">
        <f>G11/E11 - 1</f>
        <v>0.97315436241610742</v>
      </c>
      <c r="I11" s="38">
        <v>397</v>
      </c>
      <c r="J11" s="28">
        <f>I11/G11 - 1</f>
        <v>0.35034013605442182</v>
      </c>
      <c r="K11" s="38">
        <v>413</v>
      </c>
      <c r="L11" s="28">
        <f>K11/I11 - 1</f>
        <v>4.0302267002518821E-2</v>
      </c>
      <c r="M11" s="24">
        <v>432</v>
      </c>
      <c r="N11" s="28">
        <f>M11/K11 - 1</f>
        <v>4.6004842615012143E-2</v>
      </c>
      <c r="O11" s="24">
        <v>452</v>
      </c>
      <c r="P11" s="28">
        <f>O11/M11 - 1</f>
        <v>4.629629629629628E-2</v>
      </c>
      <c r="Q11" s="24">
        <v>225</v>
      </c>
      <c r="R11" s="28">
        <f>Q11/O11 - 1</f>
        <v>-0.50221238938053103</v>
      </c>
      <c r="S11" s="24">
        <v>271</v>
      </c>
      <c r="T11" s="28">
        <f>S11/Q11 - 1</f>
        <v>0.20444444444444443</v>
      </c>
      <c r="U11" s="24">
        <v>370</v>
      </c>
      <c r="V11" s="28">
        <f>U11/S11 - 1</f>
        <v>0.3653136531365313</v>
      </c>
      <c r="W11" s="24">
        <v>382</v>
      </c>
      <c r="X11" s="28">
        <f>W11/U11 - 1</f>
        <v>3.2432432432432323E-2</v>
      </c>
      <c r="Y11" s="24">
        <v>468</v>
      </c>
      <c r="Z11" s="28">
        <f>Y11/W11 - 1</f>
        <v>0.22513089005235609</v>
      </c>
      <c r="AA11" s="24">
        <v>497</v>
      </c>
      <c r="AB11" s="28">
        <f>AA11/Y11 - 1</f>
        <v>6.1965811965811968E-2</v>
      </c>
      <c r="AC11" s="24">
        <v>495</v>
      </c>
      <c r="AD11" s="28">
        <f>AC11/AA11 - 1</f>
        <v>-4.0241448692153181E-3</v>
      </c>
      <c r="AE11" s="24">
        <v>500</v>
      </c>
      <c r="AF11" s="28">
        <f>AE11/AC11 - 1</f>
        <v>1.0101010101010166E-2</v>
      </c>
      <c r="AG11" s="24">
        <v>581</v>
      </c>
      <c r="AH11" s="28">
        <f>AG11/AE11 - 1</f>
        <v>0.16199999999999992</v>
      </c>
      <c r="AI11" s="24">
        <v>574</v>
      </c>
      <c r="AJ11" s="28">
        <f>AI11/AG11 - 1</f>
        <v>-1.2048192771084376E-2</v>
      </c>
      <c r="AK11" s="24">
        <v>649</v>
      </c>
      <c r="AL11" s="28">
        <f>AK11/AI11 - 1</f>
        <v>0.13066202090592327</v>
      </c>
      <c r="AM11" s="24">
        <v>648</v>
      </c>
      <c r="AN11" s="28">
        <f>AM11/AK11 - 1</f>
        <v>-1.5408320493066618E-3</v>
      </c>
      <c r="AO11" s="24">
        <v>716</v>
      </c>
      <c r="AP11" s="28">
        <f>AO11/AM11 - 1</f>
        <v>0.10493827160493829</v>
      </c>
      <c r="AQ11" s="24">
        <v>754</v>
      </c>
      <c r="AR11" s="28">
        <f>AQ11/AO11 - 1</f>
        <v>5.307262569832405E-2</v>
      </c>
      <c r="AS11" s="24">
        <v>823</v>
      </c>
      <c r="AT11" s="28">
        <f>AS11/AQ11 - 1</f>
        <v>9.1511936339522482E-2</v>
      </c>
      <c r="AU11" s="24">
        <v>938</v>
      </c>
      <c r="AV11" s="28">
        <f>AU11/AS11 - 1</f>
        <v>0.13973268529769145</v>
      </c>
      <c r="AW11" s="24">
        <v>913</v>
      </c>
      <c r="AX11" s="28">
        <f>AW11/AU11 - 1</f>
        <v>-2.6652452025586304E-2</v>
      </c>
      <c r="AY11" s="24">
        <v>908</v>
      </c>
      <c r="AZ11" s="28">
        <f>AY11/AW11 - 1</f>
        <v>-5.4764512595837367E-3</v>
      </c>
      <c r="BA11" s="24">
        <v>1000</v>
      </c>
      <c r="BB11" s="28">
        <f>BA11/AY11 - 1</f>
        <v>0.1013215859030836</v>
      </c>
    </row>
    <row r="12" spans="1:54" x14ac:dyDescent="0.2">
      <c r="A12" s="24" t="s">
        <v>85</v>
      </c>
      <c r="B12" s="29">
        <v>12</v>
      </c>
      <c r="C12" s="29">
        <v>1</v>
      </c>
      <c r="D12" s="28"/>
      <c r="E12" s="29">
        <v>5</v>
      </c>
      <c r="F12" s="28">
        <f>E12/C12 - 1</f>
        <v>4</v>
      </c>
      <c r="G12" s="29">
        <v>14</v>
      </c>
      <c r="H12" s="28">
        <f>G12/E12 - 1</f>
        <v>1.7999999999999998</v>
      </c>
      <c r="I12" s="38">
        <v>3</v>
      </c>
      <c r="J12" s="28">
        <f>I12/G12 - 1</f>
        <v>-0.7857142857142857</v>
      </c>
      <c r="K12" s="38">
        <v>23</v>
      </c>
      <c r="L12" s="28">
        <f>K12/I12 - 1</f>
        <v>6.666666666666667</v>
      </c>
      <c r="M12" s="24">
        <v>6</v>
      </c>
      <c r="N12" s="28">
        <f>M12/K12 - 1</f>
        <v>-0.73913043478260865</v>
      </c>
      <c r="O12" s="24">
        <v>4</v>
      </c>
      <c r="P12" s="28">
        <f>O12/M12 - 1</f>
        <v>-0.33333333333333337</v>
      </c>
      <c r="Q12" s="24">
        <v>1</v>
      </c>
      <c r="R12" s="28">
        <f>Q12/O12 - 1</f>
        <v>-0.75</v>
      </c>
      <c r="S12" s="24">
        <v>70</v>
      </c>
      <c r="T12" s="28">
        <f>S12/Q12 - 1</f>
        <v>69</v>
      </c>
      <c r="U12" s="24">
        <v>98</v>
      </c>
      <c r="V12" s="28">
        <f>U12/S12 - 1</f>
        <v>0.39999999999999991</v>
      </c>
      <c r="W12" s="24">
        <v>137</v>
      </c>
      <c r="X12" s="28">
        <f>W12/U12 - 1</f>
        <v>0.3979591836734695</v>
      </c>
      <c r="Y12" s="24">
        <v>87</v>
      </c>
      <c r="Z12" s="28">
        <f>Y12/W12 - 1</f>
        <v>-0.36496350364963503</v>
      </c>
      <c r="AA12" s="24">
        <v>23</v>
      </c>
      <c r="AB12" s="28">
        <f>AA12/Y12 - 1</f>
        <v>-0.73563218390804597</v>
      </c>
      <c r="AC12" s="24">
        <v>43</v>
      </c>
      <c r="AD12" s="28">
        <f>AC12/AA12 - 1</f>
        <v>0.86956521739130443</v>
      </c>
      <c r="AE12" s="24">
        <v>64</v>
      </c>
      <c r="AF12" s="28">
        <f>AE12/AC12 - 1</f>
        <v>0.48837209302325579</v>
      </c>
      <c r="AG12" s="24">
        <v>63</v>
      </c>
      <c r="AH12" s="28">
        <f>AG12/AE12 - 1</f>
        <v>-1.5625E-2</v>
      </c>
      <c r="AI12" s="24">
        <v>37</v>
      </c>
      <c r="AJ12" s="28">
        <f>AI12/AG12 - 1</f>
        <v>-0.41269841269841268</v>
      </c>
      <c r="AK12" s="24">
        <v>48</v>
      </c>
      <c r="AL12" s="28">
        <f>AK12/AI12 - 1</f>
        <v>0.29729729729729737</v>
      </c>
      <c r="AM12" s="24">
        <v>32</v>
      </c>
      <c r="AN12" s="28">
        <f>AM12/AK12 - 1</f>
        <v>-0.33333333333333337</v>
      </c>
      <c r="AO12" s="24">
        <v>31</v>
      </c>
      <c r="AP12" s="28">
        <f>AO12/AM12 - 1</f>
        <v>-3.125E-2</v>
      </c>
      <c r="AQ12" s="24">
        <v>41</v>
      </c>
      <c r="AR12" s="28">
        <f>AQ12/AO12 - 1</f>
        <v>0.32258064516129026</v>
      </c>
      <c r="AS12" s="24">
        <v>20</v>
      </c>
      <c r="AT12" s="28">
        <f>AS12/AQ12 - 1</f>
        <v>-0.51219512195121952</v>
      </c>
      <c r="AU12" s="24">
        <v>23</v>
      </c>
      <c r="AV12" s="28">
        <f>AU12/AS12 - 1</f>
        <v>0.14999999999999991</v>
      </c>
      <c r="AW12" s="24">
        <v>22</v>
      </c>
      <c r="AX12" s="28">
        <f>AW12/AU12 - 1</f>
        <v>-4.3478260869565188E-2</v>
      </c>
      <c r="AY12" s="24">
        <v>15</v>
      </c>
      <c r="AZ12" s="28">
        <f>AY12/AW12 - 1</f>
        <v>-0.31818181818181823</v>
      </c>
      <c r="BA12" s="24">
        <v>19</v>
      </c>
      <c r="BB12" s="28">
        <f>BA12/AY12 - 1</f>
        <v>0.26666666666666661</v>
      </c>
    </row>
    <row r="13" spans="1:54" x14ac:dyDescent="0.2">
      <c r="A13" s="44" t="s">
        <v>139</v>
      </c>
      <c r="B13" s="30">
        <f>SUM(B10:B12)</f>
        <v>278</v>
      </c>
      <c r="C13" s="30">
        <f>SUM(C10:C12)</f>
        <v>389</v>
      </c>
      <c r="D13" s="28">
        <f>C13/B13 - 1</f>
        <v>0.39928057553956831</v>
      </c>
      <c r="E13" s="30">
        <f>SUM(E10:E12)</f>
        <v>398</v>
      </c>
      <c r="F13" s="28">
        <f>E13/C13 - 1</f>
        <v>2.3136246786632286E-2</v>
      </c>
      <c r="G13" s="30">
        <f>SUM(G10:G12)</f>
        <v>720</v>
      </c>
      <c r="H13" s="28">
        <f>G13/E13 - 1</f>
        <v>0.80904522613065333</v>
      </c>
      <c r="I13" s="38">
        <f>SUM(I10:I12)</f>
        <v>793</v>
      </c>
      <c r="J13" s="28">
        <f>I13/G13 - 1</f>
        <v>0.10138888888888897</v>
      </c>
      <c r="K13" s="38">
        <f>SUM(K10:K12)</f>
        <v>814</v>
      </c>
      <c r="L13" s="28">
        <f>K13/I13 - 1</f>
        <v>2.6481715006305251E-2</v>
      </c>
      <c r="M13" s="24">
        <f>SUM(M10:M12)</f>
        <v>776</v>
      </c>
      <c r="N13" s="28">
        <f>M13/K13 - 1</f>
        <v>-4.6683046683046681E-2</v>
      </c>
      <c r="O13" s="24">
        <f>SUM(O10:O12)</f>
        <v>813</v>
      </c>
      <c r="P13" s="28">
        <f>O13/M13 - 1</f>
        <v>4.7680412371134073E-2</v>
      </c>
      <c r="Q13" s="24">
        <f>SUM(Q10:Q12)</f>
        <v>451</v>
      </c>
      <c r="R13" s="28">
        <f>Q13/O13 - 1</f>
        <v>-0.44526445264452641</v>
      </c>
      <c r="S13" s="24">
        <f>SUM(S10:S12)</f>
        <v>588</v>
      </c>
      <c r="T13" s="28">
        <f>S13/Q13 - 1</f>
        <v>0.30376940133037689</v>
      </c>
      <c r="U13" s="24">
        <f>SUM(U10:U12)</f>
        <v>671</v>
      </c>
      <c r="V13" s="28">
        <f>U13/S13 - 1</f>
        <v>0.14115646258503411</v>
      </c>
      <c r="W13" s="24">
        <f>SUM(W10:W12)</f>
        <v>736</v>
      </c>
      <c r="X13" s="28">
        <f>W13/U13 - 1</f>
        <v>9.6870342771982143E-2</v>
      </c>
      <c r="Y13" s="24">
        <f>SUM(Y10:Y12)</f>
        <v>875</v>
      </c>
      <c r="Z13" s="28">
        <f>Y13/W13 - 1</f>
        <v>0.18885869565217384</v>
      </c>
      <c r="AA13" s="24">
        <f>SUM(AA10:AA12)</f>
        <v>857</v>
      </c>
      <c r="AB13" s="28">
        <f>AA13/Y13 - 1</f>
        <v>-2.0571428571428574E-2</v>
      </c>
      <c r="AC13" s="24">
        <f>SUM(AC10:AC12)</f>
        <v>978</v>
      </c>
      <c r="AD13" s="28">
        <f>AC13/AA13 - 1</f>
        <v>0.14119019836639435</v>
      </c>
      <c r="AE13" s="24">
        <f>SUM(AE10:AE12)</f>
        <v>1028</v>
      </c>
      <c r="AF13" s="28">
        <f>AE13/AC13 - 1</f>
        <v>5.112474437627812E-2</v>
      </c>
      <c r="AG13" s="24">
        <f>SUM(AG10:AG12)</f>
        <v>1156</v>
      </c>
      <c r="AH13" s="28">
        <f>AG13/AE13 - 1</f>
        <v>0.1245136186770428</v>
      </c>
      <c r="AI13" s="24">
        <f>SUM(AI10:AI12)</f>
        <v>1065</v>
      </c>
      <c r="AJ13" s="28">
        <f>AI13/AG13 - 1</f>
        <v>-7.8719723183391044E-2</v>
      </c>
      <c r="AK13" s="24">
        <f>SUM(AK10:AK12)</f>
        <v>1205</v>
      </c>
      <c r="AL13" s="28">
        <f>AK13/AI13 - 1</f>
        <v>0.13145539906103276</v>
      </c>
      <c r="AM13" s="24">
        <f>SUM(AM10:AM12)</f>
        <v>1185</v>
      </c>
      <c r="AN13" s="28">
        <f>AM13/AK13 - 1</f>
        <v>-1.6597510373444035E-2</v>
      </c>
      <c r="AO13" s="24">
        <f>SUM(AO10:AO12)</f>
        <v>1266</v>
      </c>
      <c r="AP13" s="28">
        <f>AO13/AM13 - 1</f>
        <v>6.8354430379746756E-2</v>
      </c>
      <c r="AQ13" s="24">
        <f>SUM(AQ10:AQ12)</f>
        <v>1336</v>
      </c>
      <c r="AR13" s="28">
        <f>AQ13/AO13 - 1</f>
        <v>5.5292259083728368E-2</v>
      </c>
      <c r="AS13" s="24">
        <f>SUM(AS10:AS12)</f>
        <v>1563</v>
      </c>
      <c r="AT13" s="28">
        <f>AS13/AQ13 - 1</f>
        <v>0.16991017964071853</v>
      </c>
      <c r="AU13" s="24">
        <f>SUM(AU10:AU12)</f>
        <v>1657</v>
      </c>
      <c r="AV13" s="28">
        <f>AU13/AS13 - 1</f>
        <v>6.0140754958413201E-2</v>
      </c>
      <c r="AW13" s="24">
        <f>SUM(AW10:AW12)</f>
        <v>1570</v>
      </c>
      <c r="AX13" s="28">
        <f>AW13/AU13 - 1</f>
        <v>-5.2504526252263095E-2</v>
      </c>
      <c r="AY13" s="24">
        <f>SUM(AY10:AY12)</f>
        <v>1603</v>
      </c>
      <c r="AZ13" s="28">
        <f>AY13/AW13 - 1</f>
        <v>2.1019108280254883E-2</v>
      </c>
      <c r="BA13" s="24">
        <f>SUM(BA10:BA12)</f>
        <v>1651</v>
      </c>
      <c r="BB13" s="28">
        <f>BA13/AY13 - 1</f>
        <v>2.9943855271366226E-2</v>
      </c>
    </row>
    <row r="14" spans="1:54" x14ac:dyDescent="0.2">
      <c r="A14" s="44" t="s">
        <v>140</v>
      </c>
      <c r="B14" s="24">
        <f>B7+B13</f>
        <v>2848</v>
      </c>
      <c r="C14" s="24">
        <f>C7+C13</f>
        <v>3077</v>
      </c>
      <c r="D14" s="28"/>
      <c r="E14" s="24">
        <f>E7+E13</f>
        <v>2873</v>
      </c>
      <c r="F14" s="28"/>
      <c r="G14" s="24">
        <f>G7+G13</f>
        <v>3063</v>
      </c>
      <c r="H14" s="28"/>
      <c r="I14" s="24">
        <f>I7+I13</f>
        <v>3287</v>
      </c>
      <c r="J14" s="28"/>
      <c r="K14" s="24">
        <f>K7+K13</f>
        <v>3146</v>
      </c>
      <c r="L14" s="28"/>
      <c r="M14" s="24">
        <f>M7+M13</f>
        <v>3077</v>
      </c>
      <c r="N14" s="28"/>
      <c r="O14" s="24">
        <f>O7+O13</f>
        <v>3179</v>
      </c>
      <c r="P14" s="28"/>
      <c r="Q14" s="24">
        <f>Q7+Q13</f>
        <v>2827</v>
      </c>
      <c r="R14" s="28"/>
      <c r="S14" s="24">
        <f>S7+S13</f>
        <v>2776</v>
      </c>
      <c r="T14" s="28"/>
      <c r="U14" s="24">
        <f>U7+U13</f>
        <v>2848</v>
      </c>
      <c r="V14" s="28"/>
      <c r="W14" s="24">
        <f>W7+W13</f>
        <v>2939</v>
      </c>
      <c r="X14" s="28"/>
      <c r="Y14" s="24">
        <f>Y7+Y13</f>
        <v>3002</v>
      </c>
      <c r="Z14" s="24"/>
      <c r="AA14" s="24">
        <f>AA7+AA13</f>
        <v>3210</v>
      </c>
      <c r="AB14" s="24"/>
      <c r="AC14" s="24">
        <f>AC7+AC13</f>
        <v>3463</v>
      </c>
      <c r="AD14" s="24"/>
      <c r="AE14" s="24">
        <f>AE7+AE13</f>
        <v>3363</v>
      </c>
      <c r="AF14" s="24"/>
      <c r="AG14" s="24">
        <f>AG7+AG13</f>
        <v>3466</v>
      </c>
      <c r="AH14" s="24"/>
      <c r="AI14" s="24">
        <f>AI7+AI13</f>
        <v>3229</v>
      </c>
      <c r="AJ14" s="24"/>
      <c r="AK14" s="24">
        <f>AK7+AK13</f>
        <v>3182</v>
      </c>
      <c r="AL14" s="28">
        <f>AK14/AI14 - 1</f>
        <v>-1.4555589965933757E-2</v>
      </c>
      <c r="AM14" s="24">
        <f>AM7+AM13</f>
        <v>3025</v>
      </c>
      <c r="AN14" s="28">
        <f>AM14/AK14 - 1</f>
        <v>-4.9340037712130691E-2</v>
      </c>
      <c r="AO14" s="24">
        <f>AO7+AO13</f>
        <v>3048</v>
      </c>
      <c r="AP14" s="28">
        <f>AO14/AM14 - 1</f>
        <v>7.603305785123915E-3</v>
      </c>
      <c r="AQ14" s="24">
        <f>AQ7+AQ13</f>
        <v>3162</v>
      </c>
      <c r="AR14" s="28">
        <f>AQ14/AO14 - 1</f>
        <v>3.740157480314954E-2</v>
      </c>
      <c r="AS14" s="24">
        <f>AS7+AS13</f>
        <v>3363</v>
      </c>
      <c r="AT14" s="28">
        <f>AS14/AQ14 - 1</f>
        <v>6.3567362428842422E-2</v>
      </c>
      <c r="AU14" s="24">
        <f>AU7+AU13</f>
        <v>3423</v>
      </c>
      <c r="AV14" s="28">
        <f>AU14/AS14 - 1</f>
        <v>1.7841213202497874E-2</v>
      </c>
      <c r="AW14" s="24">
        <f>AW7+AW13</f>
        <v>3253</v>
      </c>
      <c r="AX14" s="28">
        <f>AW14/AU14 - 1</f>
        <v>-4.9664037394098748E-2</v>
      </c>
      <c r="AY14" s="24">
        <f>AY7+AY13</f>
        <v>3348</v>
      </c>
      <c r="AZ14" s="28">
        <f>AY14/AW14 - 1</f>
        <v>2.9203811865969875E-2</v>
      </c>
      <c r="BA14" s="24">
        <f>BA7+BA13</f>
        <v>3352</v>
      </c>
      <c r="BB14" s="28">
        <f>BA14/AY14 - 1</f>
        <v>1.1947431302270495E-3</v>
      </c>
    </row>
    <row r="16" spans="1:54" x14ac:dyDescent="0.2">
      <c r="A16" s="161" t="s">
        <v>86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76"/>
      <c r="AB16" s="77"/>
    </row>
    <row r="17" spans="1:54" x14ac:dyDescent="0.2">
      <c r="A17" s="23" t="s">
        <v>141</v>
      </c>
      <c r="B17" s="23">
        <v>1996</v>
      </c>
      <c r="C17" s="23">
        <v>1997</v>
      </c>
      <c r="D17" s="33"/>
      <c r="E17" s="23">
        <v>1998</v>
      </c>
      <c r="F17" s="24"/>
      <c r="G17" s="23">
        <v>1999</v>
      </c>
      <c r="H17" s="24"/>
      <c r="I17" s="24">
        <v>2000</v>
      </c>
      <c r="J17" s="23"/>
      <c r="K17" s="24">
        <v>2001</v>
      </c>
      <c r="L17" s="23"/>
      <c r="M17" s="24">
        <v>2002</v>
      </c>
      <c r="N17" s="24"/>
      <c r="O17" s="24">
        <v>2003</v>
      </c>
      <c r="P17" s="24"/>
      <c r="Q17" s="24">
        <v>2004</v>
      </c>
      <c r="R17" s="24"/>
      <c r="S17" s="24">
        <v>2005</v>
      </c>
      <c r="T17" s="24"/>
      <c r="U17" s="24">
        <v>2006</v>
      </c>
      <c r="V17" s="24"/>
      <c r="W17" s="24">
        <v>2007</v>
      </c>
      <c r="X17" s="24"/>
      <c r="Y17" s="24">
        <v>2008</v>
      </c>
      <c r="Z17" s="24"/>
      <c r="AA17" s="24">
        <v>2009</v>
      </c>
      <c r="AB17" s="24"/>
      <c r="AC17" s="24">
        <v>2010</v>
      </c>
      <c r="AD17" s="24"/>
      <c r="AE17" s="24">
        <v>2011</v>
      </c>
      <c r="AF17" s="24"/>
      <c r="AG17" s="24">
        <v>2012</v>
      </c>
      <c r="AH17" s="24"/>
      <c r="AI17" s="24">
        <v>2013</v>
      </c>
      <c r="AJ17" s="24"/>
      <c r="AK17" s="24">
        <v>2014</v>
      </c>
      <c r="AL17" s="24"/>
      <c r="AM17" s="24">
        <v>2015</v>
      </c>
      <c r="AN17" s="24"/>
      <c r="AO17" s="24">
        <v>2016</v>
      </c>
      <c r="AP17" s="24"/>
      <c r="AQ17" s="24">
        <v>2017</v>
      </c>
      <c r="AR17" s="24"/>
      <c r="AS17" s="24">
        <v>2018</v>
      </c>
      <c r="AT17" s="24"/>
      <c r="AU17" s="24">
        <v>2019</v>
      </c>
      <c r="AV17" s="24"/>
      <c r="AW17" s="24">
        <v>2020</v>
      </c>
      <c r="AX17" s="24"/>
      <c r="AY17" s="24">
        <v>2021</v>
      </c>
      <c r="AZ17" s="24"/>
      <c r="BA17" s="24">
        <v>2022</v>
      </c>
      <c r="BB17" s="24"/>
    </row>
    <row r="18" spans="1:54" x14ac:dyDescent="0.2">
      <c r="A18" s="24" t="s">
        <v>142</v>
      </c>
      <c r="B18" s="28">
        <f>B4/B$14</f>
        <v>0.5382724719101124</v>
      </c>
      <c r="C18" s="28">
        <f>C4/C$14</f>
        <v>0.5125121871953201</v>
      </c>
      <c r="D18" s="24"/>
      <c r="E18" s="28">
        <f>E4/E$14</f>
        <v>0.51653324051514093</v>
      </c>
      <c r="F18" s="24"/>
      <c r="G18" s="28">
        <f>G4/G$14</f>
        <v>0.43192948090107736</v>
      </c>
      <c r="H18" s="24"/>
      <c r="I18" s="28">
        <f>I4/I$14</f>
        <v>0.4341344691207788</v>
      </c>
      <c r="J18" s="24"/>
      <c r="K18" s="28">
        <f>K4/K$14</f>
        <v>0.42434837889383342</v>
      </c>
      <c r="L18" s="24"/>
      <c r="M18" s="28">
        <f>M4/M$14</f>
        <v>0.40753981150471236</v>
      </c>
      <c r="N18" s="24"/>
      <c r="O18" s="28">
        <f>O4/O$14</f>
        <v>0.38439760931110412</v>
      </c>
      <c r="P18" s="24"/>
      <c r="Q18" s="28">
        <f>Q4/Q$14</f>
        <v>0.40820657941280508</v>
      </c>
      <c r="R18" s="24"/>
      <c r="S18" s="28">
        <f>S4/S$14</f>
        <v>0.38004322766570603</v>
      </c>
      <c r="T18" s="24"/>
      <c r="U18" s="28">
        <f>U4/U$14</f>
        <v>0.3651685393258427</v>
      </c>
      <c r="V18" s="24"/>
      <c r="W18" s="28">
        <f>W4/W$14</f>
        <v>0.35011908812521264</v>
      </c>
      <c r="X18" s="24"/>
      <c r="Y18" s="28">
        <f t="shared" ref="Y18:AA24" si="0">Y4/Y$14</f>
        <v>0.33744170552964692</v>
      </c>
      <c r="Z18" s="24"/>
      <c r="AA18" s="28">
        <f t="shared" si="0"/>
        <v>0.35233644859813085</v>
      </c>
      <c r="AB18" s="24"/>
      <c r="AC18" s="28">
        <f t="shared" ref="AC18:AE24" si="1">AC4/AC$14</f>
        <v>0.33352584464337282</v>
      </c>
      <c r="AD18" s="24"/>
      <c r="AE18" s="28">
        <f t="shared" si="1"/>
        <v>0.28575676479333928</v>
      </c>
      <c r="AF18" s="24"/>
      <c r="AG18" s="28">
        <f t="shared" ref="AG18:AG24" si="2">AG4/AG$14</f>
        <v>0.27293710328909404</v>
      </c>
      <c r="AH18" s="24"/>
      <c r="AI18" s="28">
        <f t="shared" ref="AI18:AI24" si="3">AI4/AI$14</f>
        <v>0.26323939300092908</v>
      </c>
      <c r="AJ18" s="24"/>
      <c r="AK18" s="28">
        <f t="shared" ref="AK18:AM24" si="4">AK4/AK$14</f>
        <v>0.25235700817096168</v>
      </c>
      <c r="AL18" s="24"/>
      <c r="AM18" s="28">
        <f t="shared" si="4"/>
        <v>0.26677685950413221</v>
      </c>
      <c r="AN18" s="24"/>
      <c r="AO18" s="28">
        <f t="shared" ref="AO18:AQ24" si="5">AO4/AO$14</f>
        <v>0.25393700787401574</v>
      </c>
      <c r="AP18" s="24"/>
      <c r="AQ18" s="28">
        <f t="shared" si="5"/>
        <v>0.27450980392156865</v>
      </c>
      <c r="AR18" s="24"/>
      <c r="AS18" s="28">
        <f>AS4/AS$14</f>
        <v>0.26345524829021705</v>
      </c>
      <c r="AT18" s="24"/>
      <c r="AU18" s="28">
        <f>AU4/AU$14</f>
        <v>0.24978089395267308</v>
      </c>
      <c r="AV18" s="24"/>
      <c r="AW18" s="28">
        <f>AW4/AW$14</f>
        <v>0.26713802643713497</v>
      </c>
      <c r="AX18" s="24"/>
      <c r="AY18" s="28">
        <f>AY4/AY$14</f>
        <v>0.29181600955794507</v>
      </c>
      <c r="AZ18" s="24"/>
      <c r="BA18" s="28">
        <f>BA4/BA$14</f>
        <v>0.29743436754176611</v>
      </c>
      <c r="BB18" s="24"/>
    </row>
    <row r="19" spans="1:54" x14ac:dyDescent="0.2">
      <c r="A19" s="24" t="s">
        <v>143</v>
      </c>
      <c r="B19" s="28">
        <f>B10/B$14</f>
        <v>7.4438202247191013E-2</v>
      </c>
      <c r="C19" s="28">
        <f>C10/C$14</f>
        <v>8.1897952551186218E-2</v>
      </c>
      <c r="D19" s="24"/>
      <c r="E19" s="28">
        <f>E10/E$14</f>
        <v>8.4928646014618872E-2</v>
      </c>
      <c r="F19" s="24"/>
      <c r="G19" s="28">
        <f>G10/G$14</f>
        <v>0.13450865164871043</v>
      </c>
      <c r="H19" s="24"/>
      <c r="I19" s="28">
        <f>I10/I$14</f>
        <v>0.11956191055673866</v>
      </c>
      <c r="J19" s="24"/>
      <c r="K19" s="28">
        <f>K10/K$14</f>
        <v>0.12015257469802924</v>
      </c>
      <c r="L19" s="24"/>
      <c r="M19" s="28">
        <f>M10/M$14</f>
        <v>0.10984725381865454</v>
      </c>
      <c r="N19" s="24"/>
      <c r="O19" s="28">
        <f>O10/O$14</f>
        <v>0.11229946524064172</v>
      </c>
      <c r="P19" s="24"/>
      <c r="Q19" s="28">
        <f>Q10/Q$14</f>
        <v>7.9589671029359751E-2</v>
      </c>
      <c r="R19" s="24"/>
      <c r="S19" s="28">
        <f>S10/S$14</f>
        <v>8.8976945244956779E-2</v>
      </c>
      <c r="T19" s="24"/>
      <c r="U19" s="28">
        <f>U10/U$14</f>
        <v>7.127808988764045E-2</v>
      </c>
      <c r="V19" s="24"/>
      <c r="W19" s="28">
        <f>W10/W$14</f>
        <v>7.3834637631847569E-2</v>
      </c>
      <c r="X19" s="24"/>
      <c r="Y19" s="28">
        <f t="shared" si="0"/>
        <v>0.36708860759493672</v>
      </c>
      <c r="Z19" s="24"/>
      <c r="AA19" s="28">
        <f t="shared" si="0"/>
        <v>0.37725856697819315</v>
      </c>
      <c r="AB19" s="24"/>
      <c r="AC19" s="28">
        <f t="shared" si="1"/>
        <v>0.37972855905284436</v>
      </c>
      <c r="AD19" s="24"/>
      <c r="AE19" s="28">
        <f t="shared" si="1"/>
        <v>0.40499553969669938</v>
      </c>
      <c r="AF19" s="24"/>
      <c r="AG19" s="28">
        <f t="shared" si="2"/>
        <v>0.39094056549336409</v>
      </c>
      <c r="AH19" s="24"/>
      <c r="AI19" s="28">
        <f t="shared" si="3"/>
        <v>0.40445958501083928</v>
      </c>
      <c r="AJ19" s="24"/>
      <c r="AK19" s="28">
        <f t="shared" si="4"/>
        <v>0.36392206159648022</v>
      </c>
      <c r="AL19" s="24"/>
      <c r="AM19" s="28">
        <f t="shared" si="4"/>
        <v>0.33818181818181819</v>
      </c>
      <c r="AN19" s="24"/>
      <c r="AO19" s="28">
        <f t="shared" si="5"/>
        <v>0.3274278215223097</v>
      </c>
      <c r="AP19" s="24"/>
      <c r="AQ19" s="28">
        <f t="shared" si="5"/>
        <v>0.29759645793801393</v>
      </c>
      <c r="AR19" s="24"/>
      <c r="AS19" s="28">
        <f>AS10/AS$14</f>
        <v>0.21409455842997324</v>
      </c>
      <c r="AT19" s="24"/>
      <c r="AU19" s="28">
        <f>AU10/AU$14</f>
        <v>0.20333041191936899</v>
      </c>
      <c r="AV19" s="24"/>
      <c r="AW19" s="28">
        <f>AW10/AW$14</f>
        <v>0.19520442668306179</v>
      </c>
      <c r="AX19" s="24"/>
      <c r="AY19" s="28">
        <f>AY10/AY$14</f>
        <v>0.2031063321385902</v>
      </c>
      <c r="AZ19" s="24"/>
      <c r="BA19" s="28">
        <f>BA10/BA$14</f>
        <v>0.18854415274463007</v>
      </c>
      <c r="BB19" s="24"/>
    </row>
    <row r="20" spans="1:54" x14ac:dyDescent="0.2">
      <c r="A20" s="24" t="s">
        <v>144</v>
      </c>
      <c r="B20" s="28">
        <f>B5/B$14</f>
        <v>0.36411516853932585</v>
      </c>
      <c r="C20" s="28">
        <f>C5/C$14</f>
        <v>0.35944101397465061</v>
      </c>
      <c r="D20" s="24"/>
      <c r="E20" s="28">
        <f>E5/E$14</f>
        <v>0.34180299338670378</v>
      </c>
      <c r="F20" s="24"/>
      <c r="G20" s="28">
        <f>G5/G$14</f>
        <v>0.32517140058765914</v>
      </c>
      <c r="H20" s="24"/>
      <c r="I20" s="28">
        <f>I5/I$14</f>
        <v>0.31609370246425311</v>
      </c>
      <c r="J20" s="24"/>
      <c r="K20" s="28">
        <f>K5/K$14</f>
        <v>0.30546726001271457</v>
      </c>
      <c r="L20" s="24"/>
      <c r="M20" s="28">
        <f>M5/M$14</f>
        <v>0.33701657458563539</v>
      </c>
      <c r="N20" s="24"/>
      <c r="O20" s="28">
        <f>O5/O$14</f>
        <v>0.35891789871028623</v>
      </c>
      <c r="P20" s="24"/>
      <c r="Q20" s="28">
        <f>Q5/Q$14</f>
        <v>0.42943049168730102</v>
      </c>
      <c r="R20" s="24"/>
      <c r="S20" s="28">
        <f>S5/S$14</f>
        <v>0.40778097982708933</v>
      </c>
      <c r="T20" s="24"/>
      <c r="U20" s="28">
        <f>U5/U$14</f>
        <v>0.39396067415730335</v>
      </c>
      <c r="V20" s="24"/>
      <c r="W20" s="28">
        <f>W5/W$14</f>
        <v>0.39809458999659747</v>
      </c>
      <c r="X20" s="24"/>
      <c r="Y20" s="28">
        <f t="shared" si="0"/>
        <v>3.9973351099267156E-3</v>
      </c>
      <c r="Z20" s="24"/>
      <c r="AA20" s="28">
        <f t="shared" si="0"/>
        <v>3.426791277258567E-3</v>
      </c>
      <c r="AB20" s="24"/>
      <c r="AC20" s="28">
        <f t="shared" si="1"/>
        <v>4.3315044758879583E-3</v>
      </c>
      <c r="AD20" s="24"/>
      <c r="AE20" s="28">
        <f t="shared" si="1"/>
        <v>3.5682426404995541E-3</v>
      </c>
      <c r="AF20" s="24"/>
      <c r="AG20" s="28">
        <f t="shared" si="2"/>
        <v>2.59665320253895E-3</v>
      </c>
      <c r="AH20" s="24"/>
      <c r="AI20" s="28">
        <f t="shared" si="3"/>
        <v>2.4775472282440383E-3</v>
      </c>
      <c r="AJ20" s="24"/>
      <c r="AK20" s="28">
        <f t="shared" si="4"/>
        <v>5.02828409805154E-3</v>
      </c>
      <c r="AL20" s="24"/>
      <c r="AM20" s="28">
        <f t="shared" si="4"/>
        <v>3.3057851239669421E-3</v>
      </c>
      <c r="AN20" s="24"/>
      <c r="AO20" s="28">
        <f t="shared" si="5"/>
        <v>3.2808398950131233E-3</v>
      </c>
      <c r="AP20" s="24"/>
      <c r="AQ20" s="28">
        <f t="shared" si="5"/>
        <v>5.3763440860215058E-3</v>
      </c>
      <c r="AR20" s="24"/>
      <c r="AS20" s="28">
        <f>AS5/AS$14</f>
        <v>0.26613143027059172</v>
      </c>
      <c r="AT20" s="24"/>
      <c r="AU20" s="28">
        <f>AU5/AU$14</f>
        <v>0.26117440841367223</v>
      </c>
      <c r="AV20" s="24"/>
      <c r="AW20" s="28">
        <f>AW5/AW$14</f>
        <v>0.24623424531201968</v>
      </c>
      <c r="AX20" s="24"/>
      <c r="AY20" s="28">
        <f>AY5/AY$14</f>
        <v>0.22520908004778972</v>
      </c>
      <c r="AZ20" s="24"/>
      <c r="BA20" s="28">
        <f>BA5/BA$14</f>
        <v>0.20912887828162291</v>
      </c>
      <c r="BB20" s="24"/>
    </row>
    <row r="21" spans="1:54" x14ac:dyDescent="0.2">
      <c r="A21" s="24" t="s">
        <v>145</v>
      </c>
      <c r="B21" s="28">
        <f>B11/B$14</f>
        <v>1.8960674157303372E-2</v>
      </c>
      <c r="C21" s="28">
        <f>C11/C$14</f>
        <v>4.4198895027624308E-2</v>
      </c>
      <c r="D21" s="24"/>
      <c r="E21" s="28">
        <f>E11/E$14</f>
        <v>5.1862164984336927E-2</v>
      </c>
      <c r="F21" s="24"/>
      <c r="G21" s="28">
        <f>G11/G$14</f>
        <v>9.5984329089128309E-2</v>
      </c>
      <c r="H21" s="24"/>
      <c r="I21" s="28">
        <f>I11/I$14</f>
        <v>0.12077882567690904</v>
      </c>
      <c r="J21" s="24"/>
      <c r="K21" s="28">
        <f>K11/K$14</f>
        <v>0.13127781309599493</v>
      </c>
      <c r="L21" s="24"/>
      <c r="M21" s="28">
        <f>M11/M$14</f>
        <v>0.14039649008774779</v>
      </c>
      <c r="N21" s="24"/>
      <c r="O21" s="28">
        <f>O11/O$14</f>
        <v>0.14218307643913181</v>
      </c>
      <c r="P21" s="24"/>
      <c r="Q21" s="28">
        <f>Q11/Q$14</f>
        <v>7.9589671029359751E-2</v>
      </c>
      <c r="R21" s="24"/>
      <c r="S21" s="28">
        <f>S11/S$14</f>
        <v>9.7622478386167152E-2</v>
      </c>
      <c r="T21" s="24"/>
      <c r="U21" s="28">
        <f>U11/U$14</f>
        <v>0.12991573033707865</v>
      </c>
      <c r="V21" s="24"/>
      <c r="W21" s="28">
        <f>W11/W$14</f>
        <v>0.12997618237495748</v>
      </c>
      <c r="X21" s="24"/>
      <c r="Y21" s="28">
        <f t="shared" si="0"/>
        <v>0.70852764823451031</v>
      </c>
      <c r="Z21" s="24"/>
      <c r="AA21" s="28">
        <f t="shared" si="0"/>
        <v>0.73302180685358254</v>
      </c>
      <c r="AB21" s="24"/>
      <c r="AC21" s="28">
        <f t="shared" si="1"/>
        <v>0.7175859081721051</v>
      </c>
      <c r="AD21" s="24"/>
      <c r="AE21" s="28">
        <f t="shared" si="1"/>
        <v>0.69432054713053826</v>
      </c>
      <c r="AF21" s="24"/>
      <c r="AG21" s="28">
        <f t="shared" si="2"/>
        <v>0.66647432198499712</v>
      </c>
      <c r="AH21" s="24"/>
      <c r="AI21" s="28">
        <f t="shared" si="3"/>
        <v>0.67017652524001237</v>
      </c>
      <c r="AJ21" s="24"/>
      <c r="AK21" s="28">
        <f t="shared" si="4"/>
        <v>0.62130735386549341</v>
      </c>
      <c r="AL21" s="24"/>
      <c r="AM21" s="28">
        <f t="shared" si="4"/>
        <v>0.60826446280991731</v>
      </c>
      <c r="AN21" s="24"/>
      <c r="AO21" s="28">
        <f t="shared" si="5"/>
        <v>0.58464566929133854</v>
      </c>
      <c r="AP21" s="24"/>
      <c r="AQ21" s="28">
        <f t="shared" si="5"/>
        <v>0.57748260594560408</v>
      </c>
      <c r="AR21" s="24"/>
      <c r="AS21" s="28">
        <f>AS11/AS$14</f>
        <v>0.24472197442759441</v>
      </c>
      <c r="AT21" s="24"/>
      <c r="AU21" s="28">
        <f>AU11/AU$14</f>
        <v>0.27402862985685073</v>
      </c>
      <c r="AV21" s="24"/>
      <c r="AW21" s="28">
        <f>AW11/AW$14</f>
        <v>0.28066400245926837</v>
      </c>
      <c r="AX21" s="24"/>
      <c r="AY21" s="28">
        <f>AY11/AY$14</f>
        <v>0.2712066905615293</v>
      </c>
      <c r="AZ21" s="24"/>
      <c r="BA21" s="28">
        <f>BA11/BA$14</f>
        <v>0.29832935560859186</v>
      </c>
      <c r="BB21" s="24"/>
    </row>
    <row r="22" spans="1:54" x14ac:dyDescent="0.2">
      <c r="A22" s="24" t="s">
        <v>146</v>
      </c>
      <c r="B22" s="28">
        <f>B6/B$14</f>
        <v>0</v>
      </c>
      <c r="C22" s="28">
        <f>C6/C$14</f>
        <v>1.6249593760155996E-3</v>
      </c>
      <c r="D22" s="24"/>
      <c r="E22" s="28">
        <f>E6/E$14</f>
        <v>3.1326139923424992E-3</v>
      </c>
      <c r="F22" s="24"/>
      <c r="G22" s="28">
        <f>G6/G$14</f>
        <v>7.8354554358472089E-3</v>
      </c>
      <c r="H22" s="24"/>
      <c r="I22" s="28">
        <f>I6/I$14</f>
        <v>8.5184058411925771E-3</v>
      </c>
      <c r="J22" s="24"/>
      <c r="K22" s="28">
        <f>K6/K$14</f>
        <v>1.1443102352193261E-2</v>
      </c>
      <c r="L22" s="24"/>
      <c r="M22" s="28">
        <f>M6/M$14</f>
        <v>3.2499187520311991E-3</v>
      </c>
      <c r="N22" s="24"/>
      <c r="O22" s="28">
        <f>O6/O$14</f>
        <v>9.4369298521547657E-4</v>
      </c>
      <c r="P22" s="24"/>
      <c r="Q22" s="28">
        <f>Q6/Q$14</f>
        <v>2.8298549699327909E-3</v>
      </c>
      <c r="R22" s="24"/>
      <c r="S22" s="28">
        <f>S6/S$14</f>
        <v>3.6023054755043225E-4</v>
      </c>
      <c r="T22" s="24"/>
      <c r="U22" s="28">
        <f>U6/U$14</f>
        <v>5.2668539325842695E-3</v>
      </c>
      <c r="V22" s="24"/>
      <c r="W22" s="28">
        <f>W6/W$14</f>
        <v>1.3610071452875127E-3</v>
      </c>
      <c r="X22" s="24"/>
      <c r="Y22" s="28">
        <f t="shared" si="0"/>
        <v>0</v>
      </c>
      <c r="Z22" s="24"/>
      <c r="AA22" s="28">
        <f t="shared" si="0"/>
        <v>0</v>
      </c>
      <c r="AB22" s="24"/>
      <c r="AC22" s="28">
        <f t="shared" si="1"/>
        <v>0</v>
      </c>
      <c r="AD22" s="24"/>
      <c r="AE22" s="28">
        <f t="shared" si="1"/>
        <v>0</v>
      </c>
      <c r="AF22" s="24"/>
      <c r="AG22" s="28">
        <f t="shared" si="2"/>
        <v>0</v>
      </c>
      <c r="AH22" s="24"/>
      <c r="AI22" s="28">
        <f t="shared" si="3"/>
        <v>0</v>
      </c>
      <c r="AJ22" s="24"/>
      <c r="AK22" s="28">
        <f t="shared" si="4"/>
        <v>0</v>
      </c>
      <c r="AL22" s="24"/>
      <c r="AM22" s="28">
        <f t="shared" si="4"/>
        <v>0</v>
      </c>
      <c r="AN22" s="24"/>
      <c r="AO22" s="28">
        <f t="shared" si="5"/>
        <v>0</v>
      </c>
      <c r="AP22" s="24"/>
      <c r="AQ22" s="28">
        <f t="shared" si="5"/>
        <v>0</v>
      </c>
      <c r="AR22" s="24"/>
      <c r="AS22" s="28">
        <f>AS6/AS$14</f>
        <v>5.6497175141242938E-3</v>
      </c>
      <c r="AT22" s="24"/>
      <c r="AU22" s="28">
        <f>AU6/AU$14</f>
        <v>4.9664037394098748E-3</v>
      </c>
      <c r="AV22" s="24"/>
      <c r="AW22" s="28">
        <f>AW6/AW$14</f>
        <v>3.9963110974485091E-3</v>
      </c>
      <c r="AX22" s="24"/>
      <c r="AY22" s="28">
        <f>AY6/AY$14</f>
        <v>4.181600955794504E-3</v>
      </c>
      <c r="AZ22" s="24"/>
      <c r="BA22" s="28">
        <f>BA6/BA$14</f>
        <v>8.949880668257757E-4</v>
      </c>
      <c r="BB22" s="24"/>
    </row>
    <row r="23" spans="1:54" x14ac:dyDescent="0.2">
      <c r="A23" s="24" t="s">
        <v>147</v>
      </c>
      <c r="B23" s="28">
        <f>B12/B14</f>
        <v>4.2134831460674156E-3</v>
      </c>
      <c r="C23" s="28">
        <f>C12/C14</f>
        <v>3.2499187520311994E-4</v>
      </c>
      <c r="D23" s="24"/>
      <c r="E23" s="28">
        <f>E12/E14</f>
        <v>1.7403411068569439E-3</v>
      </c>
      <c r="F23" s="24"/>
      <c r="G23" s="28">
        <f>G12/G14</f>
        <v>4.5706823375775384E-3</v>
      </c>
      <c r="H23" s="24"/>
      <c r="I23" s="28">
        <f>I12/I14</f>
        <v>9.1268634012777611E-4</v>
      </c>
      <c r="J23" s="24"/>
      <c r="K23" s="28">
        <f>K12/K14</f>
        <v>7.3108709472345839E-3</v>
      </c>
      <c r="L23" s="24"/>
      <c r="M23" s="28">
        <f>M12/M14</f>
        <v>1.9499512512187196E-3</v>
      </c>
      <c r="N23" s="24"/>
      <c r="O23" s="28">
        <f>O12/O14</f>
        <v>1.2582573136206354E-3</v>
      </c>
      <c r="P23" s="24"/>
      <c r="Q23" s="28">
        <f>Q12/Q14</f>
        <v>3.5373187124159886E-4</v>
      </c>
      <c r="R23" s="24"/>
      <c r="S23" s="28">
        <f>S12/S14</f>
        <v>2.5216138328530261E-2</v>
      </c>
      <c r="T23" s="24"/>
      <c r="U23" s="28">
        <f>U12/U14</f>
        <v>3.4410112359550563E-2</v>
      </c>
      <c r="V23" s="24"/>
      <c r="W23" s="28">
        <f>W12/W14</f>
        <v>4.6614494726097314E-2</v>
      </c>
      <c r="X23" s="24"/>
      <c r="Y23" s="28">
        <f t="shared" si="0"/>
        <v>0.66888740839440375</v>
      </c>
      <c r="Z23" s="24"/>
      <c r="AA23" s="28">
        <f t="shared" si="0"/>
        <v>0.62585669781931463</v>
      </c>
      <c r="AB23" s="24"/>
      <c r="AC23" s="28">
        <f t="shared" si="1"/>
        <v>0.58042159976898644</v>
      </c>
      <c r="AD23" s="24"/>
      <c r="AE23" s="28">
        <f t="shared" si="1"/>
        <v>0.59797799583705025</v>
      </c>
      <c r="AF23" s="24"/>
      <c r="AG23" s="28">
        <f t="shared" si="2"/>
        <v>0.58049624927870747</v>
      </c>
      <c r="AH23" s="24"/>
      <c r="AI23" s="28">
        <f t="shared" si="3"/>
        <v>0.62341282130690612</v>
      </c>
      <c r="AJ23" s="24"/>
      <c r="AK23" s="28">
        <f t="shared" si="4"/>
        <v>0.63293526084223761</v>
      </c>
      <c r="AL23" s="24"/>
      <c r="AM23" s="28">
        <f t="shared" si="4"/>
        <v>0.66611570247933882</v>
      </c>
      <c r="AN23" s="24"/>
      <c r="AO23" s="28">
        <f t="shared" si="5"/>
        <v>0.66141732283464572</v>
      </c>
      <c r="AP23" s="24"/>
      <c r="AQ23" s="28">
        <f t="shared" si="5"/>
        <v>0.63788741302972807</v>
      </c>
      <c r="AR23" s="24"/>
      <c r="AS23" s="28">
        <f>AS12/AS$14</f>
        <v>5.947071067499257E-3</v>
      </c>
      <c r="AT23" s="24"/>
      <c r="AU23" s="28">
        <f>AU12/AU$14</f>
        <v>6.7192521180251237E-3</v>
      </c>
      <c r="AV23" s="24"/>
      <c r="AW23" s="28">
        <f>AW12/AW$14</f>
        <v>6.7629880110667076E-3</v>
      </c>
      <c r="AX23" s="24"/>
      <c r="AY23" s="28">
        <f>AY12/AY$14</f>
        <v>4.4802867383512543E-3</v>
      </c>
      <c r="AZ23" s="24"/>
      <c r="BA23" s="28">
        <f>BA12/BA$14</f>
        <v>5.6682577565632455E-3</v>
      </c>
      <c r="BB23" s="24"/>
    </row>
    <row r="24" spans="1:54" x14ac:dyDescent="0.2">
      <c r="A24" s="44" t="s">
        <v>52</v>
      </c>
      <c r="B24" s="28">
        <f>(B7 + B13)/B14</f>
        <v>1</v>
      </c>
      <c r="C24" s="28">
        <f>(C7 + C13)/C14</f>
        <v>1</v>
      </c>
      <c r="D24" s="24"/>
      <c r="E24" s="28">
        <f>(E7 + E13)/E14</f>
        <v>1</v>
      </c>
      <c r="F24" s="24"/>
      <c r="G24" s="28">
        <f>(G7 + G13)/G14</f>
        <v>1</v>
      </c>
      <c r="H24" s="24"/>
      <c r="I24" s="28">
        <f>(I7 + I13)/I14</f>
        <v>1</v>
      </c>
      <c r="J24" s="24"/>
      <c r="K24" s="28">
        <f>(K7 + K13)/K14</f>
        <v>1</v>
      </c>
      <c r="L24" s="24"/>
      <c r="M24" s="28">
        <f>(M7 + M13)/M14</f>
        <v>1</v>
      </c>
      <c r="N24" s="24"/>
      <c r="O24" s="28">
        <f>(O7 + O13)/O14</f>
        <v>1</v>
      </c>
      <c r="P24" s="24"/>
      <c r="Q24" s="28">
        <f>(Q7 + Q13)/Q14</f>
        <v>1</v>
      </c>
      <c r="R24" s="24"/>
      <c r="S24" s="28">
        <f>(S7 + S13)/S14</f>
        <v>1</v>
      </c>
      <c r="T24" s="24"/>
      <c r="U24" s="28">
        <f>(U7 + U13)/U14</f>
        <v>1</v>
      </c>
      <c r="V24" s="24"/>
      <c r="W24" s="28">
        <f>(W7 + W13)/W14</f>
        <v>1</v>
      </c>
      <c r="X24" s="24"/>
      <c r="Y24" s="28">
        <f t="shared" si="0"/>
        <v>0.10659560293137908</v>
      </c>
      <c r="Z24" s="24"/>
      <c r="AA24" s="28">
        <f t="shared" si="0"/>
        <v>0.10498442367601246</v>
      </c>
      <c r="AB24" s="24"/>
      <c r="AC24" s="28">
        <f t="shared" si="1"/>
        <v>0.12705746462604678</v>
      </c>
      <c r="AD24" s="24"/>
      <c r="AE24" s="28">
        <f t="shared" si="1"/>
        <v>0.13797204876598276</v>
      </c>
      <c r="AF24" s="24"/>
      <c r="AG24" s="28">
        <f t="shared" si="2"/>
        <v>0.1477207155222158</v>
      </c>
      <c r="AH24" s="24"/>
      <c r="AI24" s="28">
        <f t="shared" si="3"/>
        <v>0.14060080520284918</v>
      </c>
      <c r="AJ24" s="24"/>
      <c r="AK24" s="28">
        <f t="shared" si="4"/>
        <v>0.15964802011313639</v>
      </c>
      <c r="AL24" s="24"/>
      <c r="AM24" s="28">
        <f t="shared" si="4"/>
        <v>0.16694214876033059</v>
      </c>
      <c r="AN24" s="24"/>
      <c r="AO24" s="28">
        <f t="shared" si="5"/>
        <v>0.17027559055118111</v>
      </c>
      <c r="AP24" s="24"/>
      <c r="AQ24" s="28">
        <f t="shared" si="5"/>
        <v>0.1710942441492726</v>
      </c>
      <c r="AR24" s="24"/>
      <c r="AS24" s="28">
        <f>SUM(AS18:AS23)</f>
        <v>1</v>
      </c>
      <c r="AT24" s="24"/>
      <c r="AU24" s="28">
        <f>SUM(AU18:AU23)</f>
        <v>1</v>
      </c>
      <c r="AV24" s="24"/>
      <c r="AW24" s="28">
        <f>SUM(AW18:AW23)</f>
        <v>0.99999999999999989</v>
      </c>
      <c r="AX24" s="24"/>
      <c r="AY24" s="28">
        <f>SUM(AY18:AY23)</f>
        <v>0.99999999999999989</v>
      </c>
      <c r="AZ24" s="24"/>
      <c r="BA24" s="28">
        <f>SUM(BA18:BA23)</f>
        <v>1</v>
      </c>
      <c r="BB24" s="24"/>
    </row>
    <row r="25" spans="1:54" x14ac:dyDescent="0.2">
      <c r="A25" s="49"/>
      <c r="B25" s="40"/>
      <c r="C25" s="40"/>
      <c r="E25" s="40"/>
      <c r="G25" s="40"/>
      <c r="I25" s="40"/>
      <c r="K25" s="40"/>
      <c r="M25" s="40"/>
      <c r="O25" s="40"/>
      <c r="Q25" s="40"/>
      <c r="S25" s="40"/>
      <c r="U25" s="40"/>
      <c r="W25" s="40"/>
    </row>
    <row r="26" spans="1:54" x14ac:dyDescent="0.2">
      <c r="A26" s="161" t="s">
        <v>148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76"/>
      <c r="AB26" s="77"/>
    </row>
    <row r="27" spans="1:54" x14ac:dyDescent="0.2">
      <c r="A27" s="33" t="s">
        <v>149</v>
      </c>
      <c r="B27" s="23">
        <v>1996</v>
      </c>
      <c r="C27" s="23">
        <v>1997</v>
      </c>
      <c r="D27" s="33" t="s">
        <v>37</v>
      </c>
      <c r="E27" s="23">
        <v>1998</v>
      </c>
      <c r="F27" s="33" t="s">
        <v>37</v>
      </c>
      <c r="G27" s="23">
        <v>1999</v>
      </c>
      <c r="H27" s="33" t="s">
        <v>37</v>
      </c>
      <c r="I27" s="33">
        <v>2000</v>
      </c>
      <c r="J27" s="23" t="s">
        <v>37</v>
      </c>
      <c r="K27" s="33">
        <v>2001</v>
      </c>
      <c r="L27" s="23" t="s">
        <v>37</v>
      </c>
      <c r="M27" s="24">
        <v>2002</v>
      </c>
      <c r="N27" s="24" t="s">
        <v>37</v>
      </c>
      <c r="O27" s="24">
        <v>2003</v>
      </c>
      <c r="P27" s="24" t="s">
        <v>37</v>
      </c>
      <c r="Q27" s="24">
        <v>2004</v>
      </c>
      <c r="R27" s="24" t="s">
        <v>37</v>
      </c>
      <c r="S27" s="24">
        <v>2005</v>
      </c>
      <c r="T27" s="24" t="s">
        <v>37</v>
      </c>
      <c r="U27" s="24">
        <v>2006</v>
      </c>
      <c r="V27" s="24" t="s">
        <v>37</v>
      </c>
      <c r="W27" s="24">
        <v>2007</v>
      </c>
      <c r="X27" s="24" t="s">
        <v>37</v>
      </c>
      <c r="Y27" s="24">
        <v>2008</v>
      </c>
      <c r="Z27" s="24" t="s">
        <v>37</v>
      </c>
      <c r="AA27" s="24">
        <v>2009</v>
      </c>
      <c r="AB27" s="24" t="s">
        <v>37</v>
      </c>
      <c r="AC27" s="24">
        <v>2010</v>
      </c>
      <c r="AD27" s="47" t="s">
        <v>37</v>
      </c>
      <c r="AE27" s="24">
        <v>2011</v>
      </c>
      <c r="AF27" s="47" t="s">
        <v>37</v>
      </c>
      <c r="AG27" s="24">
        <v>2012</v>
      </c>
      <c r="AH27" s="47" t="s">
        <v>37</v>
      </c>
      <c r="AI27" s="24">
        <v>2013</v>
      </c>
      <c r="AJ27" s="47" t="s">
        <v>37</v>
      </c>
      <c r="AK27" s="24">
        <v>2014</v>
      </c>
      <c r="AL27" s="47" t="s">
        <v>37</v>
      </c>
      <c r="AM27" s="24">
        <v>2015</v>
      </c>
      <c r="AN27" s="47" t="s">
        <v>37</v>
      </c>
      <c r="AO27" s="24">
        <v>2016</v>
      </c>
      <c r="AP27" s="47" t="s">
        <v>37</v>
      </c>
      <c r="AQ27" s="24">
        <v>2017</v>
      </c>
      <c r="AR27" s="47" t="s">
        <v>37</v>
      </c>
      <c r="AS27" s="24">
        <v>2018</v>
      </c>
      <c r="AT27" s="47" t="s">
        <v>37</v>
      </c>
      <c r="AU27" s="24">
        <v>2019</v>
      </c>
      <c r="AV27" s="47" t="s">
        <v>37</v>
      </c>
      <c r="AW27" s="24">
        <v>2020</v>
      </c>
      <c r="AX27" s="47" t="s">
        <v>37</v>
      </c>
      <c r="AY27" s="24">
        <v>2021</v>
      </c>
      <c r="AZ27" s="47" t="s">
        <v>37</v>
      </c>
      <c r="BA27" s="24">
        <v>2022</v>
      </c>
      <c r="BB27" s="47" t="s">
        <v>37</v>
      </c>
    </row>
    <row r="28" spans="1:54" x14ac:dyDescent="0.2">
      <c r="A28" s="24" t="s">
        <v>89</v>
      </c>
      <c r="B28" s="29">
        <v>13</v>
      </c>
      <c r="C28" s="29">
        <v>24</v>
      </c>
      <c r="D28" s="28">
        <f>C28/B28 - 1</f>
        <v>0.84615384615384626</v>
      </c>
      <c r="E28" s="29">
        <v>22</v>
      </c>
      <c r="F28" s="28">
        <f>E28/C28 - 1</f>
        <v>-8.333333333333337E-2</v>
      </c>
      <c r="G28" s="29">
        <v>20</v>
      </c>
      <c r="H28" s="28">
        <f>G28/E28 - 1</f>
        <v>-9.0909090909090939E-2</v>
      </c>
      <c r="I28" s="38">
        <v>18</v>
      </c>
      <c r="J28" s="28">
        <f>I28/G28 - 1</f>
        <v>-9.9999999999999978E-2</v>
      </c>
      <c r="K28" s="38">
        <v>17</v>
      </c>
      <c r="L28" s="28">
        <f>K28/I28 - 1</f>
        <v>-5.555555555555558E-2</v>
      </c>
      <c r="M28" s="24">
        <v>29</v>
      </c>
      <c r="N28" s="28">
        <f>M28/K28 - 1</f>
        <v>0.70588235294117641</v>
      </c>
      <c r="O28" s="24">
        <v>42</v>
      </c>
      <c r="P28" s="28">
        <f t="shared" ref="P28:P36" si="6">O28/M28 - 1</f>
        <v>0.44827586206896552</v>
      </c>
      <c r="Q28" s="24">
        <v>50</v>
      </c>
      <c r="R28" s="28">
        <f t="shared" ref="R28:R36" si="7">Q28/O28 - 1</f>
        <v>0.19047619047619047</v>
      </c>
      <c r="S28" s="24">
        <v>71</v>
      </c>
      <c r="T28" s="28">
        <f t="shared" ref="T28:T36" si="8">S28/Q28 - 1</f>
        <v>0.41999999999999993</v>
      </c>
      <c r="U28" s="24">
        <v>66</v>
      </c>
      <c r="V28" s="28">
        <f>U28/S28 - 1</f>
        <v>-7.0422535211267623E-2</v>
      </c>
      <c r="W28" s="24">
        <v>74</v>
      </c>
      <c r="X28" s="28">
        <f>W28/U28 - 1</f>
        <v>0.1212121212121211</v>
      </c>
      <c r="Y28" s="24">
        <v>57</v>
      </c>
      <c r="Z28" s="28">
        <f>Y28/W28 - 1</f>
        <v>-0.22972972972972971</v>
      </c>
      <c r="AA28" s="24">
        <v>67</v>
      </c>
      <c r="AB28" s="28">
        <f>AA28/Y28 - 1</f>
        <v>0.17543859649122817</v>
      </c>
      <c r="AC28" s="24">
        <v>121</v>
      </c>
      <c r="AD28" s="28">
        <f t="shared" ref="AD28:AD33" si="9">AC28/AA28 - 1</f>
        <v>0.80597014925373145</v>
      </c>
      <c r="AE28" s="24">
        <v>116</v>
      </c>
      <c r="AF28" s="28">
        <f t="shared" ref="AF28:AF33" si="10">AE28/AC28 - 1</f>
        <v>-4.132231404958675E-2</v>
      </c>
      <c r="AG28" s="24">
        <v>125</v>
      </c>
      <c r="AH28" s="28">
        <f t="shared" ref="AH28:AH33" si="11">AG28/AE28 - 1</f>
        <v>7.7586206896551824E-2</v>
      </c>
      <c r="AI28" s="24">
        <v>136</v>
      </c>
      <c r="AJ28" s="28">
        <f t="shared" ref="AJ28:AJ33" si="12">AI28/AG28 - 1</f>
        <v>8.8000000000000078E-2</v>
      </c>
      <c r="AK28" s="24">
        <v>135</v>
      </c>
      <c r="AL28" s="28">
        <f t="shared" ref="AL28:AL33" si="13">AK28/AI28 - 1</f>
        <v>-7.3529411764705621E-3</v>
      </c>
      <c r="AM28" s="24">
        <v>136</v>
      </c>
      <c r="AN28" s="28">
        <f t="shared" ref="AN28:AN33" si="14">AM28/AK28 - 1</f>
        <v>7.4074074074073071E-3</v>
      </c>
      <c r="AO28" s="24">
        <v>109</v>
      </c>
      <c r="AP28" s="28">
        <f t="shared" ref="AP28:AP33" si="15">AO28/AM28 - 1</f>
        <v>-0.19852941176470584</v>
      </c>
      <c r="AQ28" s="24">
        <v>140</v>
      </c>
      <c r="AR28" s="28">
        <f t="shared" ref="AR28:AR33" si="16">AQ28/AO28 - 1</f>
        <v>0.28440366972477071</v>
      </c>
      <c r="AS28" s="24">
        <v>179</v>
      </c>
      <c r="AT28" s="28">
        <f t="shared" ref="AT28:AT33" si="17">AS28/AQ28 - 1</f>
        <v>0.27857142857142847</v>
      </c>
      <c r="AU28" s="24">
        <v>199</v>
      </c>
      <c r="AV28" s="28">
        <f t="shared" ref="AV28:AV32" si="18">AU28/AS28 - 1</f>
        <v>0.1117318435754191</v>
      </c>
      <c r="AW28" s="24">
        <v>167</v>
      </c>
      <c r="AX28" s="28">
        <f t="shared" ref="AX28:AX32" si="19">AW28/AU28 - 1</f>
        <v>-0.16080402010050254</v>
      </c>
      <c r="AY28" s="24">
        <v>181</v>
      </c>
      <c r="AZ28" s="28">
        <f t="shared" ref="AZ28:AZ32" si="20">AY28/AW28 - 1</f>
        <v>8.3832335329341312E-2</v>
      </c>
      <c r="BA28" s="24">
        <v>149</v>
      </c>
      <c r="BB28" s="28">
        <f t="shared" ref="BB28:BB32" si="21">BA28/AY28 - 1</f>
        <v>-0.17679558011049723</v>
      </c>
    </row>
    <row r="29" spans="1:54" x14ac:dyDescent="0.2">
      <c r="A29" s="24" t="s">
        <v>97</v>
      </c>
      <c r="B29" s="29">
        <v>9</v>
      </c>
      <c r="C29" s="29">
        <v>35</v>
      </c>
      <c r="D29" s="28">
        <f>C29/B29 - 1</f>
        <v>2.8888888888888888</v>
      </c>
      <c r="E29" s="29">
        <v>24</v>
      </c>
      <c r="F29" s="28">
        <f>E29/C29 - 1</f>
        <v>-0.31428571428571428</v>
      </c>
      <c r="G29" s="29">
        <v>18</v>
      </c>
      <c r="H29" s="28">
        <f>G29/E29 - 1</f>
        <v>-0.25</v>
      </c>
      <c r="I29" s="38">
        <v>22</v>
      </c>
      <c r="J29" s="28">
        <f>I29/G29 - 1</f>
        <v>0.22222222222222232</v>
      </c>
      <c r="K29" s="38">
        <v>24</v>
      </c>
      <c r="L29" s="28">
        <f>K29/I29 - 1</f>
        <v>9.0909090909090828E-2</v>
      </c>
      <c r="M29" s="24">
        <v>25</v>
      </c>
      <c r="N29" s="28">
        <f>M29/K29 - 1</f>
        <v>4.1666666666666741E-2</v>
      </c>
      <c r="O29" s="24">
        <v>31</v>
      </c>
      <c r="P29" s="28">
        <f t="shared" si="6"/>
        <v>0.24</v>
      </c>
      <c r="Q29" s="24">
        <v>30</v>
      </c>
      <c r="R29" s="28">
        <f t="shared" si="7"/>
        <v>-3.2258064516129004E-2</v>
      </c>
      <c r="S29" s="24">
        <v>27</v>
      </c>
      <c r="T29" s="28">
        <f t="shared" si="8"/>
        <v>-9.9999999999999978E-2</v>
      </c>
      <c r="U29" s="24">
        <v>28</v>
      </c>
      <c r="V29" s="28">
        <f>U29/S29 - 1</f>
        <v>3.7037037037036979E-2</v>
      </c>
      <c r="W29" s="24">
        <v>35</v>
      </c>
      <c r="X29" s="28">
        <f>W29/U29 - 1</f>
        <v>0.25</v>
      </c>
      <c r="Y29" s="24">
        <v>38</v>
      </c>
      <c r="Z29" s="28">
        <f>Y29/W29 - 1</f>
        <v>8.5714285714285632E-2</v>
      </c>
      <c r="AA29" s="24">
        <v>44</v>
      </c>
      <c r="AB29" s="28">
        <f>AA29/Y29 - 1</f>
        <v>0.15789473684210531</v>
      </c>
      <c r="AC29" s="24">
        <v>52</v>
      </c>
      <c r="AD29" s="28">
        <f t="shared" si="9"/>
        <v>0.18181818181818188</v>
      </c>
      <c r="AE29" s="24">
        <v>56</v>
      </c>
      <c r="AF29" s="28">
        <f t="shared" si="10"/>
        <v>7.6923076923076872E-2</v>
      </c>
      <c r="AG29" s="24">
        <v>62</v>
      </c>
      <c r="AH29" s="28">
        <f t="shared" si="11"/>
        <v>0.10714285714285721</v>
      </c>
      <c r="AI29" s="24">
        <v>52</v>
      </c>
      <c r="AJ29" s="28">
        <f t="shared" si="12"/>
        <v>-0.16129032258064513</v>
      </c>
      <c r="AK29" s="24">
        <v>57</v>
      </c>
      <c r="AL29" s="28">
        <f t="shared" si="13"/>
        <v>9.6153846153846256E-2</v>
      </c>
      <c r="AM29" s="24">
        <v>70</v>
      </c>
      <c r="AN29" s="28">
        <f t="shared" si="14"/>
        <v>0.22807017543859653</v>
      </c>
      <c r="AO29" s="24">
        <v>65</v>
      </c>
      <c r="AP29" s="28">
        <f t="shared" si="15"/>
        <v>-7.1428571428571397E-2</v>
      </c>
      <c r="AQ29" s="24">
        <v>63</v>
      </c>
      <c r="AR29" s="28">
        <f t="shared" si="16"/>
        <v>-3.0769230769230771E-2</v>
      </c>
      <c r="AS29" s="24">
        <v>66</v>
      </c>
      <c r="AT29" s="28">
        <f t="shared" si="17"/>
        <v>4.7619047619047672E-2</v>
      </c>
      <c r="AU29" s="24">
        <v>71</v>
      </c>
      <c r="AV29" s="28">
        <f t="shared" si="18"/>
        <v>7.575757575757569E-2</v>
      </c>
      <c r="AW29" s="24">
        <v>54</v>
      </c>
      <c r="AX29" s="28">
        <f t="shared" si="19"/>
        <v>-0.23943661971830987</v>
      </c>
      <c r="AY29" s="24">
        <v>38</v>
      </c>
      <c r="AZ29" s="28">
        <f t="shared" si="20"/>
        <v>-0.29629629629629628</v>
      </c>
      <c r="BA29" s="24">
        <v>51</v>
      </c>
      <c r="BB29" s="28">
        <f t="shared" si="21"/>
        <v>0.34210526315789469</v>
      </c>
    </row>
    <row r="30" spans="1:54" x14ac:dyDescent="0.2">
      <c r="A30" s="24" t="s">
        <v>91</v>
      </c>
      <c r="B30" s="29">
        <v>2431</v>
      </c>
      <c r="C30" s="29">
        <v>2411</v>
      </c>
      <c r="D30" s="28">
        <f>C30/B30 - 1</f>
        <v>-8.2270670505965038E-3</v>
      </c>
      <c r="E30" s="29">
        <v>2264</v>
      </c>
      <c r="F30" s="28">
        <f>E30/C30 - 1</f>
        <v>-6.0970551638324322E-2</v>
      </c>
      <c r="G30" s="29">
        <v>2085</v>
      </c>
      <c r="H30" s="28">
        <f>G30/E30 - 1</f>
        <v>-7.9063604240282692E-2</v>
      </c>
      <c r="I30" s="38">
        <v>2228</v>
      </c>
      <c r="J30" s="28">
        <f>I30/G30 - 1</f>
        <v>6.8585131894484341E-2</v>
      </c>
      <c r="K30" s="38">
        <v>2024</v>
      </c>
      <c r="L30" s="28">
        <f>K30/I30 - 1</f>
        <v>-9.1561938958707345E-2</v>
      </c>
      <c r="M30" s="24">
        <v>2146</v>
      </c>
      <c r="N30" s="28">
        <f>M30/K30 - 1</f>
        <v>6.0276679841897218E-2</v>
      </c>
      <c r="O30" s="24">
        <v>2211</v>
      </c>
      <c r="P30" s="28">
        <f t="shared" si="6"/>
        <v>3.0288909599254454E-2</v>
      </c>
      <c r="Q30" s="24">
        <v>2206</v>
      </c>
      <c r="R30" s="28">
        <f t="shared" si="7"/>
        <v>-2.2614201718679228E-3</v>
      </c>
      <c r="S30" s="24">
        <v>1961</v>
      </c>
      <c r="T30" s="28">
        <f t="shared" si="8"/>
        <v>-0.11106074342701722</v>
      </c>
      <c r="U30" s="24">
        <v>1918</v>
      </c>
      <c r="V30" s="28">
        <f>U30/S30 - 1</f>
        <v>-2.1927587965323792E-2</v>
      </c>
      <c r="W30" s="24">
        <v>1951</v>
      </c>
      <c r="X30" s="28">
        <f>W30/U30 - 1</f>
        <v>1.7205422314911401E-2</v>
      </c>
      <c r="Y30" s="24">
        <v>1896</v>
      </c>
      <c r="Z30" s="28">
        <f>Y30/W30 - 1</f>
        <v>-2.8190671450538218E-2</v>
      </c>
      <c r="AA30" s="24">
        <v>2090</v>
      </c>
      <c r="AB30" s="28">
        <f>AA30/Y30 - 1</f>
        <v>0.10232067510548526</v>
      </c>
      <c r="AC30" s="24">
        <v>2133</v>
      </c>
      <c r="AD30" s="28">
        <f t="shared" si="9"/>
        <v>2.05741626794258E-2</v>
      </c>
      <c r="AE30" s="24">
        <v>1978</v>
      </c>
      <c r="AF30" s="28">
        <f t="shared" si="10"/>
        <v>-7.2667604313173983E-2</v>
      </c>
      <c r="AG30" s="24">
        <v>1924</v>
      </c>
      <c r="AH30" s="28">
        <f t="shared" si="11"/>
        <v>-2.7300303336703746E-2</v>
      </c>
      <c r="AI30" s="24">
        <v>1793</v>
      </c>
      <c r="AJ30" s="28">
        <f t="shared" si="12"/>
        <v>-6.8087318087318049E-2</v>
      </c>
      <c r="AK30" s="24">
        <v>1596</v>
      </c>
      <c r="AL30" s="28">
        <f t="shared" si="13"/>
        <v>-0.10987172336865592</v>
      </c>
      <c r="AM30" s="24">
        <v>1439</v>
      </c>
      <c r="AN30" s="28">
        <f t="shared" si="14"/>
        <v>-9.8370927318295776E-2</v>
      </c>
      <c r="AO30" s="24">
        <v>1350</v>
      </c>
      <c r="AP30" s="28">
        <f t="shared" si="15"/>
        <v>-6.1848505906879736E-2</v>
      </c>
      <c r="AQ30" s="24">
        <v>1268</v>
      </c>
      <c r="AR30" s="28">
        <f t="shared" si="16"/>
        <v>-6.0740740740740762E-2</v>
      </c>
      <c r="AS30" s="24">
        <v>1220</v>
      </c>
      <c r="AT30" s="28">
        <f t="shared" si="17"/>
        <v>-3.7854889589905349E-2</v>
      </c>
      <c r="AU30" s="24">
        <v>1143</v>
      </c>
      <c r="AV30" s="28">
        <f t="shared" si="18"/>
        <v>-6.3114754098360648E-2</v>
      </c>
      <c r="AW30" s="24">
        <v>1182</v>
      </c>
      <c r="AX30" s="28">
        <f t="shared" si="19"/>
        <v>3.4120734908136496E-2</v>
      </c>
      <c r="AY30" s="24">
        <v>1215</v>
      </c>
      <c r="AZ30" s="28">
        <f t="shared" si="20"/>
        <v>2.7918781725888353E-2</v>
      </c>
      <c r="BA30" s="24">
        <v>1242</v>
      </c>
      <c r="BB30" s="28">
        <f t="shared" si="21"/>
        <v>2.2222222222222143E-2</v>
      </c>
    </row>
    <row r="31" spans="1:54" x14ac:dyDescent="0.2">
      <c r="A31" s="24" t="s">
        <v>98</v>
      </c>
      <c r="B31" s="29">
        <v>12</v>
      </c>
      <c r="C31" s="29">
        <v>27</v>
      </c>
      <c r="D31" s="28">
        <f>C31/B31 - 1</f>
        <v>1.25</v>
      </c>
      <c r="E31" s="29">
        <v>16</v>
      </c>
      <c r="F31" s="28">
        <f>E31/C31 - 1</f>
        <v>-0.40740740740740744</v>
      </c>
      <c r="G31" s="29">
        <v>24</v>
      </c>
      <c r="H31" s="28">
        <f>G31/E31 - 1</f>
        <v>0.5</v>
      </c>
      <c r="I31" s="38">
        <v>27</v>
      </c>
      <c r="J31" s="28">
        <f>I31/G31 - 1</f>
        <v>0.125</v>
      </c>
      <c r="K31" s="38">
        <v>42</v>
      </c>
      <c r="L31" s="28">
        <f>K31/I31 - 1</f>
        <v>0.55555555555555558</v>
      </c>
      <c r="M31" s="24">
        <v>55</v>
      </c>
      <c r="N31" s="28">
        <f>M31/K31 - 1</f>
        <v>0.30952380952380953</v>
      </c>
      <c r="O31" s="24">
        <v>36</v>
      </c>
      <c r="P31" s="28">
        <f t="shared" si="6"/>
        <v>-0.34545454545454546</v>
      </c>
      <c r="Q31" s="24">
        <v>46</v>
      </c>
      <c r="R31" s="28">
        <f t="shared" si="7"/>
        <v>0.27777777777777768</v>
      </c>
      <c r="S31" s="24">
        <v>63</v>
      </c>
      <c r="T31" s="28">
        <f t="shared" si="8"/>
        <v>0.36956521739130443</v>
      </c>
      <c r="U31" s="24">
        <v>65</v>
      </c>
      <c r="V31" s="28">
        <f>U31/S31 - 1</f>
        <v>3.1746031746031855E-2</v>
      </c>
      <c r="W31" s="24">
        <v>66</v>
      </c>
      <c r="X31" s="28">
        <f>W31/U31 - 1</f>
        <v>1.538461538461533E-2</v>
      </c>
      <c r="Y31" s="24">
        <v>75</v>
      </c>
      <c r="Z31" s="28">
        <f>Y31/W31 - 1</f>
        <v>0.13636363636363646</v>
      </c>
      <c r="AA31" s="24">
        <v>92</v>
      </c>
      <c r="AB31" s="28">
        <f>AA31/Y31 - 1</f>
        <v>0.22666666666666657</v>
      </c>
      <c r="AC31" s="24">
        <v>99</v>
      </c>
      <c r="AD31" s="28">
        <f t="shared" si="9"/>
        <v>7.6086956521739024E-2</v>
      </c>
      <c r="AE31" s="24">
        <v>98</v>
      </c>
      <c r="AF31" s="28">
        <f t="shared" si="10"/>
        <v>-1.0101010101010055E-2</v>
      </c>
      <c r="AG31" s="24">
        <v>116</v>
      </c>
      <c r="AH31" s="28">
        <f t="shared" si="11"/>
        <v>0.18367346938775508</v>
      </c>
      <c r="AI31" s="24">
        <v>110</v>
      </c>
      <c r="AJ31" s="28">
        <f t="shared" si="12"/>
        <v>-5.1724137931034475E-2</v>
      </c>
      <c r="AK31" s="24">
        <v>119</v>
      </c>
      <c r="AL31" s="28">
        <f t="shared" si="13"/>
        <v>8.181818181818179E-2</v>
      </c>
      <c r="AM31" s="24">
        <v>132</v>
      </c>
      <c r="AN31" s="28">
        <f t="shared" si="14"/>
        <v>0.10924369747899165</v>
      </c>
      <c r="AO31" s="24">
        <v>183</v>
      </c>
      <c r="AP31" s="28">
        <f t="shared" si="15"/>
        <v>0.38636363636363646</v>
      </c>
      <c r="AQ31" s="24">
        <v>100</v>
      </c>
      <c r="AR31" s="28">
        <f t="shared" si="16"/>
        <v>-0.45355191256830596</v>
      </c>
      <c r="AS31" s="24">
        <v>102</v>
      </c>
      <c r="AT31" s="28">
        <f t="shared" si="17"/>
        <v>2.0000000000000018E-2</v>
      </c>
      <c r="AU31" s="24">
        <v>102</v>
      </c>
      <c r="AV31" s="28">
        <f t="shared" si="18"/>
        <v>0</v>
      </c>
      <c r="AW31" s="24">
        <v>78</v>
      </c>
      <c r="AX31" s="28">
        <f t="shared" si="19"/>
        <v>-0.23529411764705888</v>
      </c>
      <c r="AY31" s="24">
        <v>98</v>
      </c>
      <c r="AZ31" s="28">
        <f t="shared" si="20"/>
        <v>0.25641025641025639</v>
      </c>
      <c r="BA31" s="24">
        <v>163</v>
      </c>
      <c r="BB31" s="28">
        <f t="shared" si="21"/>
        <v>0.66326530612244894</v>
      </c>
    </row>
    <row r="32" spans="1:54" x14ac:dyDescent="0.2">
      <c r="A32" s="47" t="s">
        <v>93</v>
      </c>
      <c r="B32" s="29">
        <v>17</v>
      </c>
      <c r="C32" s="29">
        <v>14</v>
      </c>
      <c r="D32" s="28">
        <f>C32/B32 - 1</f>
        <v>-0.17647058823529416</v>
      </c>
      <c r="E32" s="29">
        <v>18</v>
      </c>
      <c r="F32" s="28">
        <f>E32/C32 - 1</f>
        <v>0.28571428571428581</v>
      </c>
      <c r="G32" s="29">
        <v>16</v>
      </c>
      <c r="H32" s="28">
        <f>G32/E32 - 1</f>
        <v>-0.11111111111111116</v>
      </c>
      <c r="I32" s="38">
        <v>19</v>
      </c>
      <c r="J32" s="28">
        <f>I32/G32 - 1</f>
        <v>0.1875</v>
      </c>
      <c r="K32" s="38">
        <v>13</v>
      </c>
      <c r="L32" s="28">
        <f>K32/I32 - 1</f>
        <v>-0.31578947368421051</v>
      </c>
      <c r="M32" s="24">
        <v>21</v>
      </c>
      <c r="N32" s="28">
        <f>M32/K32 - 1</f>
        <v>0.61538461538461542</v>
      </c>
      <c r="O32" s="24">
        <v>17</v>
      </c>
      <c r="P32" s="28">
        <f t="shared" si="6"/>
        <v>-0.19047619047619047</v>
      </c>
      <c r="Q32" s="24">
        <v>19</v>
      </c>
      <c r="R32" s="28">
        <f t="shared" si="7"/>
        <v>0.11764705882352944</v>
      </c>
      <c r="S32" s="24">
        <v>17</v>
      </c>
      <c r="T32" s="28">
        <f t="shared" si="8"/>
        <v>-0.10526315789473684</v>
      </c>
      <c r="U32" s="24">
        <v>21</v>
      </c>
      <c r="V32" s="28">
        <f>U32/S32 - 1</f>
        <v>0.23529411764705888</v>
      </c>
      <c r="W32" s="24">
        <v>23</v>
      </c>
      <c r="X32" s="28">
        <f>W32/U32 - 1</f>
        <v>9.5238095238095344E-2</v>
      </c>
      <c r="Y32" s="24">
        <v>17</v>
      </c>
      <c r="Z32" s="28">
        <f>Y32/W32 - 1</f>
        <v>-0.26086956521739135</v>
      </c>
      <c r="AA32" s="24">
        <v>22</v>
      </c>
      <c r="AB32" s="28">
        <f>AA32/Y32 - 1</f>
        <v>0.29411764705882359</v>
      </c>
      <c r="AC32" s="24">
        <v>38</v>
      </c>
      <c r="AD32" s="28">
        <f t="shared" si="9"/>
        <v>0.72727272727272729</v>
      </c>
      <c r="AE32" s="24">
        <v>37</v>
      </c>
      <c r="AF32" s="28">
        <f t="shared" si="10"/>
        <v>-2.6315789473684181E-2</v>
      </c>
      <c r="AG32" s="24">
        <v>41</v>
      </c>
      <c r="AH32" s="28">
        <f t="shared" si="11"/>
        <v>0.10810810810810811</v>
      </c>
      <c r="AI32" s="24">
        <v>32</v>
      </c>
      <c r="AJ32" s="28">
        <f t="shared" si="12"/>
        <v>-0.21951219512195119</v>
      </c>
      <c r="AK32" s="24">
        <v>27</v>
      </c>
      <c r="AL32" s="28">
        <f t="shared" si="13"/>
        <v>-0.15625</v>
      </c>
      <c r="AM32" s="24">
        <v>19</v>
      </c>
      <c r="AN32" s="28">
        <f t="shared" si="14"/>
        <v>-0.29629629629629628</v>
      </c>
      <c r="AO32" s="24">
        <v>26</v>
      </c>
      <c r="AP32" s="28">
        <f t="shared" si="15"/>
        <v>0.36842105263157898</v>
      </c>
      <c r="AQ32" s="24">
        <v>17</v>
      </c>
      <c r="AR32" s="28">
        <f t="shared" si="16"/>
        <v>-0.34615384615384615</v>
      </c>
      <c r="AS32" s="24">
        <v>21</v>
      </c>
      <c r="AT32" s="28">
        <f t="shared" si="17"/>
        <v>0.23529411764705888</v>
      </c>
      <c r="AU32" s="24">
        <v>19</v>
      </c>
      <c r="AV32" s="28">
        <f t="shared" si="18"/>
        <v>-9.5238095238095233E-2</v>
      </c>
      <c r="AW32" s="24">
        <v>19</v>
      </c>
      <c r="AX32" s="28">
        <f t="shared" si="19"/>
        <v>0</v>
      </c>
      <c r="AY32" s="24">
        <v>14</v>
      </c>
      <c r="AZ32" s="28">
        <f t="shared" si="20"/>
        <v>-0.26315789473684215</v>
      </c>
      <c r="BA32" s="24">
        <v>12</v>
      </c>
      <c r="BB32" s="28">
        <f t="shared" si="21"/>
        <v>-0.1428571428571429</v>
      </c>
    </row>
    <row r="33" spans="1:54" x14ac:dyDescent="0.2">
      <c r="A33" s="24" t="s">
        <v>94</v>
      </c>
      <c r="B33" s="29"/>
      <c r="C33" s="29"/>
      <c r="D33" s="28"/>
      <c r="E33" s="29"/>
      <c r="F33" s="28"/>
      <c r="G33" s="29"/>
      <c r="H33" s="28"/>
      <c r="I33" s="38"/>
      <c r="J33" s="28"/>
      <c r="K33" s="38"/>
      <c r="L33" s="28"/>
      <c r="M33" s="24">
        <v>1</v>
      </c>
      <c r="N33" s="28"/>
      <c r="O33" s="24">
        <v>2</v>
      </c>
      <c r="P33" s="28">
        <f t="shared" si="6"/>
        <v>1</v>
      </c>
      <c r="Q33" s="24">
        <v>1</v>
      </c>
      <c r="R33" s="28">
        <f t="shared" si="7"/>
        <v>-0.5</v>
      </c>
      <c r="S33" s="24">
        <v>0</v>
      </c>
      <c r="T33" s="28">
        <f t="shared" si="8"/>
        <v>-1</v>
      </c>
      <c r="U33" s="24">
        <v>0</v>
      </c>
      <c r="V33" s="28"/>
      <c r="W33" s="24">
        <v>0</v>
      </c>
      <c r="X33" s="28"/>
      <c r="Y33" s="24">
        <v>0</v>
      </c>
      <c r="Z33" s="24"/>
      <c r="AA33" s="24">
        <v>1</v>
      </c>
      <c r="AB33" s="28"/>
      <c r="AC33" s="24">
        <v>3</v>
      </c>
      <c r="AD33" s="28">
        <f t="shared" si="9"/>
        <v>2</v>
      </c>
      <c r="AE33" s="24">
        <v>4</v>
      </c>
      <c r="AF33" s="28">
        <f t="shared" si="10"/>
        <v>0.33333333333333326</v>
      </c>
      <c r="AG33" s="24">
        <v>6</v>
      </c>
      <c r="AH33" s="28">
        <f t="shared" si="11"/>
        <v>0.5</v>
      </c>
      <c r="AI33" s="24">
        <v>3</v>
      </c>
      <c r="AJ33" s="28">
        <f t="shared" si="12"/>
        <v>-0.5</v>
      </c>
      <c r="AK33" s="24">
        <v>2</v>
      </c>
      <c r="AL33" s="28">
        <f t="shared" si="13"/>
        <v>-0.33333333333333337</v>
      </c>
      <c r="AM33" s="24">
        <v>2</v>
      </c>
      <c r="AN33" s="28">
        <f t="shared" si="14"/>
        <v>0</v>
      </c>
      <c r="AO33" s="24">
        <v>3</v>
      </c>
      <c r="AP33" s="28">
        <f t="shared" si="15"/>
        <v>0.5</v>
      </c>
      <c r="AQ33" s="24">
        <v>1</v>
      </c>
      <c r="AR33" s="28">
        <f t="shared" si="16"/>
        <v>-0.66666666666666674</v>
      </c>
      <c r="AS33" s="24">
        <v>0</v>
      </c>
      <c r="AT33" s="28">
        <f t="shared" si="17"/>
        <v>-1</v>
      </c>
      <c r="AU33" s="24">
        <v>0</v>
      </c>
      <c r="AV33" s="28">
        <v>0</v>
      </c>
      <c r="AW33" s="24">
        <v>0</v>
      </c>
      <c r="AX33" s="28">
        <v>0</v>
      </c>
      <c r="AY33" s="24">
        <v>0</v>
      </c>
      <c r="AZ33" s="28">
        <v>0</v>
      </c>
      <c r="BA33" s="24">
        <v>0</v>
      </c>
      <c r="BB33" s="28">
        <v>0</v>
      </c>
    </row>
    <row r="34" spans="1:54" x14ac:dyDescent="0.2">
      <c r="A34" s="47" t="s">
        <v>95</v>
      </c>
      <c r="B34" s="29"/>
      <c r="C34" s="29"/>
      <c r="D34" s="28"/>
      <c r="E34" s="29"/>
      <c r="F34" s="28"/>
      <c r="G34" s="29"/>
      <c r="H34" s="28"/>
      <c r="I34" s="38"/>
      <c r="J34" s="28"/>
      <c r="K34" s="38"/>
      <c r="L34" s="28"/>
      <c r="M34" s="24"/>
      <c r="N34" s="28"/>
      <c r="O34" s="24"/>
      <c r="P34" s="28"/>
      <c r="Q34" s="24"/>
      <c r="R34" s="28"/>
      <c r="S34" s="24"/>
      <c r="T34" s="28"/>
      <c r="U34" s="24"/>
      <c r="V34" s="28"/>
      <c r="W34" s="24"/>
      <c r="X34" s="28"/>
      <c r="Y34" s="24"/>
      <c r="Z34" s="24"/>
      <c r="AA34" s="24"/>
      <c r="AB34" s="28"/>
      <c r="AC34" s="24"/>
      <c r="AD34" s="28"/>
      <c r="AE34" s="24"/>
      <c r="AF34" s="28"/>
      <c r="AG34" s="24"/>
      <c r="AH34" s="28"/>
      <c r="AI34" s="24"/>
      <c r="AJ34" s="28"/>
      <c r="AK34" s="24"/>
      <c r="AL34" s="28"/>
      <c r="AM34" s="24"/>
      <c r="AN34" s="28"/>
      <c r="AO34" s="24"/>
      <c r="AP34" s="28"/>
      <c r="AQ34" s="24">
        <v>157</v>
      </c>
      <c r="AR34" s="28"/>
      <c r="AS34" s="24">
        <v>137</v>
      </c>
      <c r="AT34" s="28"/>
      <c r="AU34" s="24">
        <v>152</v>
      </c>
      <c r="AV34" s="28"/>
      <c r="AW34" s="24">
        <v>117</v>
      </c>
      <c r="AX34" s="194"/>
      <c r="AY34" s="24">
        <v>133</v>
      </c>
      <c r="AZ34" s="28"/>
      <c r="BA34" s="24">
        <v>24</v>
      </c>
      <c r="BB34" s="28"/>
    </row>
    <row r="35" spans="1:54" x14ac:dyDescent="0.2">
      <c r="A35" s="24" t="s">
        <v>85</v>
      </c>
      <c r="B35" s="29">
        <v>88</v>
      </c>
      <c r="C35" s="29">
        <v>177</v>
      </c>
      <c r="D35" s="28">
        <f>C35/B35 - 1</f>
        <v>1.0113636363636362</v>
      </c>
      <c r="E35" s="29">
        <v>131</v>
      </c>
      <c r="F35" s="28">
        <f>E35/C35 - 1</f>
        <v>-0.25988700564971756</v>
      </c>
      <c r="G35" s="29">
        <v>180</v>
      </c>
      <c r="H35" s="28">
        <f>G35/E35 - 1</f>
        <v>0.37404580152671763</v>
      </c>
      <c r="I35" s="38">
        <v>180</v>
      </c>
      <c r="J35" s="28">
        <f>I35/G35 - 1</f>
        <v>0</v>
      </c>
      <c r="K35" s="38">
        <v>212</v>
      </c>
      <c r="L35" s="28">
        <f>K35/I35 - 1</f>
        <v>0.17777777777777781</v>
      </c>
      <c r="M35" s="24">
        <v>24</v>
      </c>
      <c r="N35" s="28">
        <f>M35/K35 - 1</f>
        <v>-0.8867924528301887</v>
      </c>
      <c r="O35" s="24">
        <v>27</v>
      </c>
      <c r="P35" s="28">
        <f t="shared" si="6"/>
        <v>0.125</v>
      </c>
      <c r="Q35" s="24">
        <v>24</v>
      </c>
      <c r="R35" s="28">
        <f t="shared" si="7"/>
        <v>-0.11111111111111116</v>
      </c>
      <c r="S35" s="24">
        <v>49</v>
      </c>
      <c r="T35" s="28">
        <f t="shared" si="8"/>
        <v>1.0416666666666665</v>
      </c>
      <c r="U35" s="24">
        <v>79</v>
      </c>
      <c r="V35" s="28">
        <f>U35/S35 - 1</f>
        <v>0.61224489795918369</v>
      </c>
      <c r="W35" s="24">
        <v>54</v>
      </c>
      <c r="X35" s="28">
        <f>W35/U35 - 1</f>
        <v>-0.31645569620253167</v>
      </c>
      <c r="Y35" s="24">
        <v>44</v>
      </c>
      <c r="Z35" s="28">
        <f>Y35/W35 - 1</f>
        <v>-0.18518518518518523</v>
      </c>
      <c r="AA35" s="24">
        <v>37</v>
      </c>
      <c r="AB35" s="28">
        <f>AA35/Y35 - 1</f>
        <v>-0.15909090909090906</v>
      </c>
      <c r="AC35" s="24">
        <v>39</v>
      </c>
      <c r="AD35" s="28">
        <f>AC35/AA35 - 1</f>
        <v>5.4054054054053946E-2</v>
      </c>
      <c r="AE35" s="24">
        <v>46</v>
      </c>
      <c r="AF35" s="28">
        <f>AE35/AC35 - 1</f>
        <v>0.17948717948717952</v>
      </c>
      <c r="AG35" s="24">
        <v>36</v>
      </c>
      <c r="AH35" s="28">
        <f>AG35/AE35 - 1</f>
        <v>-0.21739130434782605</v>
      </c>
      <c r="AI35" s="24">
        <v>38</v>
      </c>
      <c r="AJ35" s="28">
        <f>AI35/AG35 - 1</f>
        <v>5.555555555555558E-2</v>
      </c>
      <c r="AK35" s="24">
        <v>41</v>
      </c>
      <c r="AL35" s="28">
        <f>AK35/AI35 - 1</f>
        <v>7.8947368421052655E-2</v>
      </c>
      <c r="AM35" s="24">
        <v>42</v>
      </c>
      <c r="AN35" s="28">
        <f>AM35/AK35 - 1</f>
        <v>2.4390243902439046E-2</v>
      </c>
      <c r="AO35" s="24">
        <v>46</v>
      </c>
      <c r="AP35" s="28">
        <f>AO35/AM35 - 1</f>
        <v>9.5238095238095344E-2</v>
      </c>
      <c r="AQ35" s="24">
        <v>80</v>
      </c>
      <c r="AR35" s="28">
        <f>AQ35/AO35 - 1</f>
        <v>0.73913043478260865</v>
      </c>
      <c r="AS35" s="24">
        <v>75</v>
      </c>
      <c r="AT35" s="28">
        <f>AS35/AQ35 - 1</f>
        <v>-6.25E-2</v>
      </c>
      <c r="AU35" s="24">
        <v>80</v>
      </c>
      <c r="AV35" s="28">
        <f>AU35/AS35 - 1</f>
        <v>6.6666666666666652E-2</v>
      </c>
      <c r="AW35" s="24">
        <v>66</v>
      </c>
      <c r="AX35" s="28">
        <f>AW35/AU35 - 1</f>
        <v>-0.17500000000000004</v>
      </c>
      <c r="AY35" s="24">
        <v>66</v>
      </c>
      <c r="AZ35" s="28">
        <f>AY35/AW35 - 1</f>
        <v>0</v>
      </c>
      <c r="BA35" s="24">
        <v>60</v>
      </c>
      <c r="BB35" s="28">
        <f>BA35/AY35 - 1</f>
        <v>-9.0909090909090939E-2</v>
      </c>
    </row>
    <row r="36" spans="1:54" x14ac:dyDescent="0.2">
      <c r="A36" s="24" t="s">
        <v>136</v>
      </c>
      <c r="B36" s="29">
        <f>SUM(B28:B35)</f>
        <v>2570</v>
      </c>
      <c r="C36" s="29">
        <f>SUM(C28:C35)</f>
        <v>2688</v>
      </c>
      <c r="D36" s="28">
        <f>C36/B36 - 1</f>
        <v>4.5914396887159592E-2</v>
      </c>
      <c r="E36" s="29">
        <f>SUM(E28:E35)</f>
        <v>2475</v>
      </c>
      <c r="F36" s="28">
        <f>E36/C36 - 1</f>
        <v>-7.9241071428571397E-2</v>
      </c>
      <c r="G36" s="29">
        <f>SUM(G28:G35)</f>
        <v>2343</v>
      </c>
      <c r="H36" s="28">
        <f>G36/E36 - 1</f>
        <v>-5.3333333333333344E-2</v>
      </c>
      <c r="I36" s="38">
        <f>SUM(I28:I35)</f>
        <v>2494</v>
      </c>
      <c r="J36" s="28">
        <f>I36/G36 - 1</f>
        <v>6.4447289799402396E-2</v>
      </c>
      <c r="K36" s="38">
        <f>SUM(K28:K35)</f>
        <v>2332</v>
      </c>
      <c r="L36" s="28">
        <f>K36/I36 - 1</f>
        <v>-6.4955894145950266E-2</v>
      </c>
      <c r="M36" s="24">
        <f>SUM(M28:M35)</f>
        <v>2301</v>
      </c>
      <c r="N36" s="28">
        <f>M36/K36 - 1</f>
        <v>-1.3293310463121766E-2</v>
      </c>
      <c r="O36" s="24">
        <f>SUM(O28:O35)</f>
        <v>2366</v>
      </c>
      <c r="P36" s="28">
        <f t="shared" si="6"/>
        <v>2.8248587570621542E-2</v>
      </c>
      <c r="Q36" s="24">
        <f>SUM(Q28:Q35)</f>
        <v>2376</v>
      </c>
      <c r="R36" s="28">
        <f t="shared" si="7"/>
        <v>4.2265426880812029E-3</v>
      </c>
      <c r="S36" s="24">
        <f>SUM(S28:S35)</f>
        <v>2188</v>
      </c>
      <c r="T36" s="28">
        <f t="shared" si="8"/>
        <v>-7.9124579124579153E-2</v>
      </c>
      <c r="U36" s="24">
        <f>SUM(U28:U35)</f>
        <v>2177</v>
      </c>
      <c r="V36" s="28">
        <f>U36/S36 - 1</f>
        <v>-5.0274223034735277E-3</v>
      </c>
      <c r="W36" s="24">
        <f>SUM(W28:W35)</f>
        <v>2203</v>
      </c>
      <c r="X36" s="28">
        <f>W36/U36 - 1</f>
        <v>1.1943040881947642E-2</v>
      </c>
      <c r="Y36" s="24">
        <f>SUM(Y28:Y35)</f>
        <v>2127</v>
      </c>
      <c r="Z36" s="28">
        <f>Y36/W36 - 1</f>
        <v>-3.4498411257376294E-2</v>
      </c>
      <c r="AA36" s="24">
        <f>SUM(AA28:AA35)</f>
        <v>2353</v>
      </c>
      <c r="AB36" s="28">
        <f>AA36/Y36 - 1</f>
        <v>0.10625293841090744</v>
      </c>
      <c r="AC36" s="24">
        <f>SUM(AC28:AC35)</f>
        <v>2485</v>
      </c>
      <c r="AD36" s="28">
        <f>AC36/AA36 - 1</f>
        <v>5.6098597535061634E-2</v>
      </c>
      <c r="AE36" s="24">
        <f>SUM(AE28:AE35)</f>
        <v>2335</v>
      </c>
      <c r="AF36" s="28">
        <f>AE36/AC36 - 1</f>
        <v>-6.0362173038229328E-2</v>
      </c>
      <c r="AG36" s="24">
        <f>SUM(AG28:AG35)</f>
        <v>2310</v>
      </c>
      <c r="AH36" s="28">
        <f>AG36/AE36 - 1</f>
        <v>-1.0706638115631661E-2</v>
      </c>
      <c r="AI36" s="24">
        <f>SUM(AI28:AI35)</f>
        <v>2164</v>
      </c>
      <c r="AJ36" s="28">
        <f>AI36/AG36 - 1</f>
        <v>-6.320346320346315E-2</v>
      </c>
      <c r="AK36" s="24">
        <f>SUM(AK28:AK35)</f>
        <v>1977</v>
      </c>
      <c r="AL36" s="28">
        <f>AK36/AI36 - 1</f>
        <v>-8.6414048059149762E-2</v>
      </c>
      <c r="AM36" s="24">
        <f>SUM(AM28:AM35)</f>
        <v>1840</v>
      </c>
      <c r="AN36" s="28">
        <f>AM36/AK36 - 1</f>
        <v>-6.9296914516944863E-2</v>
      </c>
      <c r="AO36" s="24">
        <f>SUM(AO28:AO35)</f>
        <v>1782</v>
      </c>
      <c r="AP36" s="28">
        <f>AO36/AM36 - 1</f>
        <v>-3.1521739130434767E-2</v>
      </c>
      <c r="AQ36" s="24">
        <f>SUM(AQ28:AQ35)</f>
        <v>1826</v>
      </c>
      <c r="AR36" s="28">
        <f>AQ36/AO36 - 1</f>
        <v>2.4691358024691468E-2</v>
      </c>
      <c r="AS36" s="24">
        <f>SUM(AS28:AS35)</f>
        <v>1800</v>
      </c>
      <c r="AT36" s="28">
        <f>AS36/AQ36 - 1</f>
        <v>-1.4238773274917849E-2</v>
      </c>
      <c r="AU36" s="24">
        <f>SUM(AU28:AU35)</f>
        <v>1766</v>
      </c>
      <c r="AV36" s="28">
        <f>AU36/AS36 - 1</f>
        <v>-1.8888888888888844E-2</v>
      </c>
      <c r="AW36" s="24">
        <f>SUM(AW28:AW35)</f>
        <v>1683</v>
      </c>
      <c r="AX36" s="28">
        <f>AW36/AU36 - 1</f>
        <v>-4.699886749716875E-2</v>
      </c>
      <c r="AY36" s="24">
        <f>SUM(AY28:AY35)</f>
        <v>1745</v>
      </c>
      <c r="AZ36" s="28">
        <f>AY36/AW36 - 1</f>
        <v>3.6838978015448554E-2</v>
      </c>
      <c r="BA36" s="24">
        <f>SUM(BA28:BA35)</f>
        <v>1701</v>
      </c>
      <c r="BB36" s="28">
        <f>BA36/AY36 - 1</f>
        <v>-2.5214899713467021E-2</v>
      </c>
    </row>
    <row r="37" spans="1:54" x14ac:dyDescent="0.2">
      <c r="B37" s="39"/>
      <c r="C37" s="39"/>
      <c r="D37" s="40"/>
      <c r="E37" s="39"/>
      <c r="F37" s="40"/>
      <c r="G37" s="39"/>
      <c r="H37" s="40"/>
      <c r="I37" s="50"/>
      <c r="J37" s="40"/>
      <c r="K37" s="50"/>
      <c r="L37" s="40"/>
      <c r="N37" s="40"/>
      <c r="P37" s="40"/>
      <c r="R37" s="40"/>
      <c r="T37" s="40"/>
      <c r="V37" s="40"/>
      <c r="X37" s="40"/>
    </row>
    <row r="38" spans="1:54" x14ac:dyDescent="0.2">
      <c r="A38" s="161" t="s">
        <v>150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76"/>
      <c r="AB38" s="77"/>
    </row>
    <row r="39" spans="1:54" x14ac:dyDescent="0.2">
      <c r="A39" s="33" t="s">
        <v>151</v>
      </c>
      <c r="B39" s="23">
        <v>1996</v>
      </c>
      <c r="C39" s="23">
        <v>1997</v>
      </c>
      <c r="D39" s="33" t="s">
        <v>37</v>
      </c>
      <c r="E39" s="23">
        <v>1998</v>
      </c>
      <c r="F39" s="33" t="s">
        <v>37</v>
      </c>
      <c r="G39" s="23">
        <v>1999</v>
      </c>
      <c r="H39" s="33" t="s">
        <v>37</v>
      </c>
      <c r="I39" s="33">
        <v>2000</v>
      </c>
      <c r="J39" s="23" t="s">
        <v>37</v>
      </c>
      <c r="K39" s="33">
        <v>2001</v>
      </c>
      <c r="L39" s="23" t="s">
        <v>37</v>
      </c>
      <c r="M39" s="24">
        <v>2002</v>
      </c>
      <c r="N39" s="24" t="s">
        <v>37</v>
      </c>
      <c r="O39" s="24">
        <v>2003</v>
      </c>
      <c r="P39" s="24" t="s">
        <v>37</v>
      </c>
      <c r="Q39" s="24">
        <v>2004</v>
      </c>
      <c r="R39" s="24" t="s">
        <v>37</v>
      </c>
      <c r="S39" s="24">
        <v>2005</v>
      </c>
      <c r="T39" s="24" t="s">
        <v>37</v>
      </c>
      <c r="U39" s="24">
        <v>2006</v>
      </c>
      <c r="V39" s="24" t="s">
        <v>37</v>
      </c>
      <c r="W39" s="24">
        <v>2007</v>
      </c>
      <c r="X39" s="24" t="s">
        <v>37</v>
      </c>
      <c r="Y39" s="24">
        <v>2008</v>
      </c>
      <c r="Z39" s="28"/>
      <c r="AA39" s="24">
        <v>2009</v>
      </c>
      <c r="AB39" s="24"/>
      <c r="AC39">
        <v>2010</v>
      </c>
      <c r="AD39" s="87" t="s">
        <v>37</v>
      </c>
      <c r="AE39" s="24">
        <v>2011</v>
      </c>
      <c r="AF39" s="47" t="s">
        <v>37</v>
      </c>
      <c r="AG39" s="24">
        <v>2012</v>
      </c>
      <c r="AH39" s="47" t="s">
        <v>37</v>
      </c>
      <c r="AI39" s="24">
        <v>2013</v>
      </c>
      <c r="AJ39" s="47" t="s">
        <v>37</v>
      </c>
      <c r="AK39" s="24">
        <v>2014</v>
      </c>
      <c r="AL39" s="47" t="s">
        <v>37</v>
      </c>
      <c r="AM39" s="24">
        <v>2015</v>
      </c>
      <c r="AN39" s="47" t="s">
        <v>37</v>
      </c>
      <c r="AO39" s="24">
        <v>2016</v>
      </c>
      <c r="AP39" s="47" t="s">
        <v>37</v>
      </c>
      <c r="AQ39" s="24">
        <v>2017</v>
      </c>
      <c r="AR39" s="47" t="s">
        <v>37</v>
      </c>
      <c r="AS39" s="24">
        <v>2018</v>
      </c>
      <c r="AT39" s="47" t="s">
        <v>37</v>
      </c>
      <c r="AU39" s="24">
        <v>2019</v>
      </c>
      <c r="AV39" s="47" t="s">
        <v>37</v>
      </c>
      <c r="AW39" s="24">
        <v>2020</v>
      </c>
      <c r="AX39" s="47" t="s">
        <v>37</v>
      </c>
      <c r="AY39" s="24">
        <v>2021</v>
      </c>
      <c r="AZ39" s="47" t="s">
        <v>37</v>
      </c>
      <c r="BA39" s="24">
        <v>2022</v>
      </c>
      <c r="BB39" s="47" t="s">
        <v>37</v>
      </c>
    </row>
    <row r="40" spans="1:54" x14ac:dyDescent="0.2">
      <c r="A40" s="24" t="s">
        <v>89</v>
      </c>
      <c r="B40" s="29">
        <v>0</v>
      </c>
      <c r="C40" s="29">
        <v>0</v>
      </c>
      <c r="D40" s="28"/>
      <c r="E40" s="29">
        <v>0</v>
      </c>
      <c r="F40" s="28"/>
      <c r="G40" s="29">
        <v>1</v>
      </c>
      <c r="H40" s="28"/>
      <c r="I40" s="38">
        <v>1</v>
      </c>
      <c r="J40" s="28">
        <f>I40/G40 - 1</f>
        <v>0</v>
      </c>
      <c r="K40" s="38">
        <v>1</v>
      </c>
      <c r="L40" s="28">
        <f>K40/I40 - 1</f>
        <v>0</v>
      </c>
      <c r="M40" s="24">
        <v>6</v>
      </c>
      <c r="N40" s="28">
        <f>M40/K40 - 1</f>
        <v>5</v>
      </c>
      <c r="O40" s="24">
        <v>5</v>
      </c>
      <c r="P40" s="28">
        <f>O40/M40 - 1</f>
        <v>-0.16666666666666663</v>
      </c>
      <c r="Q40" s="24">
        <v>2</v>
      </c>
      <c r="R40" s="28">
        <f>Q40/O40 - 1</f>
        <v>-0.6</v>
      </c>
      <c r="S40" s="24">
        <v>2</v>
      </c>
      <c r="T40" s="28">
        <f>S40/Q40 - 1</f>
        <v>0</v>
      </c>
      <c r="U40" s="24">
        <v>5</v>
      </c>
      <c r="V40" s="28">
        <f>U40/S40 - 1</f>
        <v>1.5</v>
      </c>
      <c r="W40" s="24">
        <v>4</v>
      </c>
      <c r="X40" s="28">
        <f>W40/U40 - 1</f>
        <v>-0.19999999999999996</v>
      </c>
      <c r="Y40" s="24">
        <v>9</v>
      </c>
      <c r="Z40" s="28">
        <f>Y40/W40 - 1</f>
        <v>1.25</v>
      </c>
      <c r="AA40" s="24">
        <v>16</v>
      </c>
      <c r="AB40" s="28">
        <f>AA40/Y40 - 1</f>
        <v>0.77777777777777768</v>
      </c>
      <c r="AC40" s="24">
        <v>16</v>
      </c>
      <c r="AD40" s="95">
        <f>AC40/AA40 - 1</f>
        <v>0</v>
      </c>
      <c r="AE40" s="24">
        <v>13</v>
      </c>
      <c r="AF40" s="28">
        <f>AE40/AC40 - 1</f>
        <v>-0.1875</v>
      </c>
      <c r="AG40" s="24">
        <v>17</v>
      </c>
      <c r="AH40" s="28">
        <f>AG40/AE40 - 1</f>
        <v>0.30769230769230771</v>
      </c>
      <c r="AI40" s="24">
        <v>12</v>
      </c>
      <c r="AJ40" s="28">
        <f>AI40/AG40 - 1</f>
        <v>-0.29411764705882348</v>
      </c>
      <c r="AK40" s="24">
        <v>45</v>
      </c>
      <c r="AL40" s="28">
        <f>AK40/AI40 - 1</f>
        <v>2.75</v>
      </c>
      <c r="AM40" s="24">
        <v>36</v>
      </c>
      <c r="AN40" s="28">
        <f>AM40/AK40 - 1</f>
        <v>-0.19999999999999996</v>
      </c>
      <c r="AO40" s="24">
        <v>33</v>
      </c>
      <c r="AP40" s="28">
        <f>AO40/AM40 - 1</f>
        <v>-8.333333333333337E-2</v>
      </c>
      <c r="AQ40" s="24">
        <v>46</v>
      </c>
      <c r="AR40" s="28">
        <f>AQ40/AO40 - 1</f>
        <v>0.39393939393939403</v>
      </c>
      <c r="AS40" s="24">
        <v>47</v>
      </c>
      <c r="AT40" s="28">
        <f>AS40/AQ40 - 1</f>
        <v>2.1739130434782705E-2</v>
      </c>
      <c r="AU40" s="24">
        <v>35</v>
      </c>
      <c r="AV40" s="28">
        <f>AU40/AS40 - 1</f>
        <v>-0.25531914893617025</v>
      </c>
      <c r="AW40" s="24">
        <v>41</v>
      </c>
      <c r="AX40" s="28">
        <f>AW40/AU40 - 1</f>
        <v>0.17142857142857149</v>
      </c>
      <c r="AY40" s="24">
        <v>49</v>
      </c>
      <c r="AZ40" s="28">
        <f>AY40/AW40 - 1</f>
        <v>0.19512195121951215</v>
      </c>
      <c r="BA40" s="24">
        <v>60</v>
      </c>
      <c r="BB40" s="28">
        <f>BA40/AY40 - 1</f>
        <v>0.22448979591836737</v>
      </c>
    </row>
    <row r="41" spans="1:54" x14ac:dyDescent="0.2">
      <c r="A41" s="24" t="s">
        <v>97</v>
      </c>
      <c r="B41" s="29">
        <v>7</v>
      </c>
      <c r="C41" s="29">
        <v>5</v>
      </c>
      <c r="D41" s="28">
        <f>C41/B41 - 1</f>
        <v>-0.2857142857142857</v>
      </c>
      <c r="E41" s="29">
        <v>8</v>
      </c>
      <c r="F41" s="28">
        <f>E41/C41 - 1</f>
        <v>0.60000000000000009</v>
      </c>
      <c r="G41" s="29">
        <v>8</v>
      </c>
      <c r="H41" s="28">
        <f>G41/E41 - 1</f>
        <v>0</v>
      </c>
      <c r="I41" s="38">
        <v>9</v>
      </c>
      <c r="J41" s="28">
        <f>I41/G41 - 1</f>
        <v>0.125</v>
      </c>
      <c r="K41" s="38">
        <v>15</v>
      </c>
      <c r="L41" s="28">
        <f>K41/I41 - 1</f>
        <v>0.66666666666666674</v>
      </c>
      <c r="M41" s="24">
        <v>19</v>
      </c>
      <c r="N41" s="28">
        <f>M41/K41 - 1</f>
        <v>0.26666666666666661</v>
      </c>
      <c r="O41" s="24">
        <v>16</v>
      </c>
      <c r="P41" s="28">
        <f>O41/M41 - 1</f>
        <v>-0.15789473684210531</v>
      </c>
      <c r="Q41" s="24">
        <v>14</v>
      </c>
      <c r="R41" s="28">
        <f>Q41/O41 - 1</f>
        <v>-0.125</v>
      </c>
      <c r="S41" s="24">
        <v>10</v>
      </c>
      <c r="T41" s="28">
        <f>S41/Q41 - 1</f>
        <v>-0.2857142857142857</v>
      </c>
      <c r="U41" s="24">
        <v>10</v>
      </c>
      <c r="V41" s="28">
        <f>U41/S41 - 1</f>
        <v>0</v>
      </c>
      <c r="W41" s="24">
        <v>7</v>
      </c>
      <c r="X41" s="28">
        <f>W41/U41 - 1</f>
        <v>-0.30000000000000004</v>
      </c>
      <c r="Y41" s="24">
        <v>15</v>
      </c>
      <c r="Z41" s="28">
        <f>Y41/W41 - 1</f>
        <v>1.1428571428571428</v>
      </c>
      <c r="AA41" s="24">
        <v>25</v>
      </c>
      <c r="AB41" s="28">
        <f>AA41/Y41 - 1</f>
        <v>0.66666666666666674</v>
      </c>
      <c r="AC41" s="24">
        <v>9</v>
      </c>
      <c r="AD41" s="95">
        <f>AC41/AA41 - 1</f>
        <v>-0.64</v>
      </c>
      <c r="AE41" s="24">
        <v>20</v>
      </c>
      <c r="AF41" s="28">
        <f>AE41/AC41 - 1</f>
        <v>1.2222222222222223</v>
      </c>
      <c r="AG41" s="24">
        <v>24</v>
      </c>
      <c r="AH41" s="28">
        <f>AG41/AE41 - 1</f>
        <v>0.19999999999999996</v>
      </c>
      <c r="AI41" s="24">
        <v>26</v>
      </c>
      <c r="AJ41" s="28">
        <f>AI41/AG41 - 1</f>
        <v>8.3333333333333259E-2</v>
      </c>
      <c r="AK41" s="24">
        <v>35</v>
      </c>
      <c r="AL41" s="28">
        <f>AK41/AI41 - 1</f>
        <v>0.34615384615384626</v>
      </c>
      <c r="AM41" s="24">
        <v>28</v>
      </c>
      <c r="AN41" s="28">
        <f>AM41/AK41 - 1</f>
        <v>-0.19999999999999996</v>
      </c>
      <c r="AO41" s="24">
        <v>27</v>
      </c>
      <c r="AP41" s="28">
        <f>AO41/AM41 - 1</f>
        <v>-3.5714285714285698E-2</v>
      </c>
      <c r="AQ41" s="24">
        <v>34</v>
      </c>
      <c r="AR41" s="28">
        <f>AQ41/AO41 - 1</f>
        <v>0.2592592592592593</v>
      </c>
      <c r="AS41" s="24">
        <v>25</v>
      </c>
      <c r="AT41" s="28">
        <f>AS41/AQ41 - 1</f>
        <v>-0.26470588235294112</v>
      </c>
      <c r="AU41" s="24">
        <v>34</v>
      </c>
      <c r="AV41" s="28">
        <f>AU41/AS41 - 1</f>
        <v>0.3600000000000001</v>
      </c>
      <c r="AW41" s="24">
        <v>33</v>
      </c>
      <c r="AX41" s="28">
        <f>AW41/AU41 - 1</f>
        <v>-2.9411764705882359E-2</v>
      </c>
      <c r="AY41" s="24">
        <v>35</v>
      </c>
      <c r="AZ41" s="28">
        <f>AY41/AW41 - 1</f>
        <v>6.0606060606060552E-2</v>
      </c>
      <c r="BA41" s="24">
        <v>42</v>
      </c>
      <c r="BB41" s="28">
        <f>BA41/AY41 - 1</f>
        <v>0.19999999999999996</v>
      </c>
    </row>
    <row r="42" spans="1:54" x14ac:dyDescent="0.2">
      <c r="A42" s="24" t="s">
        <v>91</v>
      </c>
      <c r="B42" s="29">
        <v>250</v>
      </c>
      <c r="C42" s="29">
        <v>348</v>
      </c>
      <c r="D42" s="28">
        <f>C42/B42 - 1</f>
        <v>0.3919999999999999</v>
      </c>
      <c r="E42" s="29">
        <v>362</v>
      </c>
      <c r="F42" s="28">
        <f>E42/C42 - 1</f>
        <v>4.022988505747116E-2</v>
      </c>
      <c r="G42" s="29">
        <v>647</v>
      </c>
      <c r="H42" s="28">
        <f>G42/E42 - 1</f>
        <v>0.78729281767955794</v>
      </c>
      <c r="I42" s="38">
        <v>755</v>
      </c>
      <c r="J42" s="28">
        <f>I42/G42 - 1</f>
        <v>0.16692426584234932</v>
      </c>
      <c r="K42" s="38">
        <v>690</v>
      </c>
      <c r="L42" s="28">
        <f>K42/I42 - 1</f>
        <v>-8.6092715231788075E-2</v>
      </c>
      <c r="M42" s="24">
        <v>690</v>
      </c>
      <c r="N42" s="28">
        <f>M42/K42 - 1</f>
        <v>0</v>
      </c>
      <c r="O42" s="24">
        <v>650</v>
      </c>
      <c r="P42" s="28">
        <f>O42/M42 - 1</f>
        <v>-5.7971014492753659E-2</v>
      </c>
      <c r="Q42" s="24">
        <v>363</v>
      </c>
      <c r="R42" s="28">
        <f>Q42/O42 - 1</f>
        <v>-0.44153846153846155</v>
      </c>
      <c r="S42" s="24">
        <v>356</v>
      </c>
      <c r="T42" s="28">
        <f>S42/Q42 - 1</f>
        <v>-1.9283746556473802E-2</v>
      </c>
      <c r="U42" s="24">
        <v>362</v>
      </c>
      <c r="V42" s="28">
        <f>U42/S42 - 1</f>
        <v>1.6853932584269593E-2</v>
      </c>
      <c r="W42" s="24">
        <v>473</v>
      </c>
      <c r="X42" s="28">
        <f>W42/U42 - 1</f>
        <v>0.30662983425414359</v>
      </c>
      <c r="Y42" s="24">
        <v>573</v>
      </c>
      <c r="Z42" s="28">
        <f>Y42/W42 - 1</f>
        <v>0.21141649048625788</v>
      </c>
      <c r="AA42" s="24">
        <v>645</v>
      </c>
      <c r="AB42" s="28">
        <f>AA42/Y42 - 1</f>
        <v>0.12565445026178002</v>
      </c>
      <c r="AC42" s="24">
        <v>777</v>
      </c>
      <c r="AD42" s="95">
        <f>AC42/AA42 - 1</f>
        <v>0.20465116279069773</v>
      </c>
      <c r="AE42" s="24">
        <v>812</v>
      </c>
      <c r="AF42" s="28">
        <f>AE42/AC42 - 1</f>
        <v>4.5045045045045029E-2</v>
      </c>
      <c r="AG42" s="24">
        <v>940</v>
      </c>
      <c r="AH42" s="28">
        <f>AG42/AE42 - 1</f>
        <v>0.1576354679802956</v>
      </c>
      <c r="AI42" s="24">
        <v>840</v>
      </c>
      <c r="AJ42" s="28">
        <f>AI42/AG42 - 1</f>
        <v>-0.1063829787234043</v>
      </c>
      <c r="AK42" s="24">
        <v>930</v>
      </c>
      <c r="AL42" s="28">
        <f>AK42/AI42 - 1</f>
        <v>0.10714285714285721</v>
      </c>
      <c r="AM42" s="24">
        <v>960</v>
      </c>
      <c r="AN42" s="28">
        <f>AM42/AK42 - 1</f>
        <v>3.2258064516129004E-2</v>
      </c>
      <c r="AO42" s="24">
        <v>1029</v>
      </c>
      <c r="AP42" s="28">
        <f>AO42/AM42 - 1</f>
        <v>7.1874999999999911E-2</v>
      </c>
      <c r="AQ42" s="24">
        <v>1034</v>
      </c>
      <c r="AR42" s="28">
        <f>AQ42/AO42 - 1</f>
        <v>4.8590864917394949E-3</v>
      </c>
      <c r="AS42" s="24">
        <v>1186</v>
      </c>
      <c r="AT42" s="28">
        <f>AS42/AQ42 - 1</f>
        <v>0.14700193423597674</v>
      </c>
      <c r="AU42" s="24">
        <v>1258</v>
      </c>
      <c r="AV42" s="28">
        <f>AU42/AS42 - 1</f>
        <v>6.0708263069140012E-2</v>
      </c>
      <c r="AW42" s="24">
        <v>1240</v>
      </c>
      <c r="AX42" s="28">
        <f>AW42/AU42 - 1</f>
        <v>-1.4308426073131986E-2</v>
      </c>
      <c r="AY42" s="24">
        <v>1249</v>
      </c>
      <c r="AZ42" s="28">
        <f>AY42/AW42 - 1</f>
        <v>7.2580645161290924E-3</v>
      </c>
      <c r="BA42" s="24">
        <v>1343</v>
      </c>
      <c r="BB42" s="28">
        <f>BA42/AY42 - 1</f>
        <v>7.5260208166533227E-2</v>
      </c>
    </row>
    <row r="43" spans="1:54" x14ac:dyDescent="0.2">
      <c r="A43" s="24" t="s">
        <v>98</v>
      </c>
      <c r="B43" s="29">
        <v>7</v>
      </c>
      <c r="C43" s="29">
        <v>6</v>
      </c>
      <c r="D43" s="28">
        <f>C43/B43 - 1</f>
        <v>-0.1428571428571429</v>
      </c>
      <c r="E43" s="29">
        <v>9</v>
      </c>
      <c r="F43" s="28">
        <f>E43/C43 - 1</f>
        <v>0.5</v>
      </c>
      <c r="G43" s="29">
        <v>7</v>
      </c>
      <c r="H43" s="28">
        <f>G43/E43 - 1</f>
        <v>-0.22222222222222221</v>
      </c>
      <c r="I43" s="38">
        <v>5</v>
      </c>
      <c r="J43" s="28">
        <f>I43/G43 - 1</f>
        <v>-0.2857142857142857</v>
      </c>
      <c r="K43" s="38">
        <v>10</v>
      </c>
      <c r="L43" s="28">
        <f>K43/I43 - 1</f>
        <v>1</v>
      </c>
      <c r="M43" s="24">
        <v>9</v>
      </c>
      <c r="N43" s="28">
        <f>M43/K43 - 1</f>
        <v>-9.9999999999999978E-2</v>
      </c>
      <c r="O43" s="24">
        <v>11</v>
      </c>
      <c r="P43" s="28">
        <f>O43/M43 - 1</f>
        <v>0.22222222222222232</v>
      </c>
      <c r="Q43" s="24">
        <v>3</v>
      </c>
      <c r="R43" s="28">
        <f>Q43/O43 - 1</f>
        <v>-0.72727272727272729</v>
      </c>
      <c r="S43" s="24">
        <v>9</v>
      </c>
      <c r="T43" s="28">
        <f>S43/Q43 - 1</f>
        <v>2</v>
      </c>
      <c r="U43" s="24">
        <v>4</v>
      </c>
      <c r="V43" s="28">
        <f>U43/S43 - 1</f>
        <v>-0.55555555555555558</v>
      </c>
      <c r="W43" s="24">
        <v>11</v>
      </c>
      <c r="X43" s="28">
        <f>W43/U43 - 1</f>
        <v>1.75</v>
      </c>
      <c r="Y43" s="24">
        <v>16</v>
      </c>
      <c r="Z43" s="28">
        <f>Y43/W43 - 1</f>
        <v>0.45454545454545459</v>
      </c>
      <c r="AA43" s="24">
        <v>26</v>
      </c>
      <c r="AB43" s="28">
        <f>AA43/Y43 - 1</f>
        <v>0.625</v>
      </c>
      <c r="AC43" s="24">
        <v>28</v>
      </c>
      <c r="AD43" s="95">
        <f>AC43/AA43 - 1</f>
        <v>7.6923076923076872E-2</v>
      </c>
      <c r="AE43" s="24">
        <v>17</v>
      </c>
      <c r="AF43" s="28">
        <f>AE43/AC43 - 1</f>
        <v>-0.3928571428571429</v>
      </c>
      <c r="AG43" s="24">
        <v>25</v>
      </c>
      <c r="AH43" s="28">
        <f>AG43/AE43 - 1</f>
        <v>0.47058823529411775</v>
      </c>
      <c r="AI43" s="24">
        <v>42</v>
      </c>
      <c r="AJ43" s="28">
        <f>AI43/AG43 - 1</f>
        <v>0.67999999999999994</v>
      </c>
      <c r="AK43" s="24">
        <v>47</v>
      </c>
      <c r="AL43" s="28">
        <f>AK43/AI43 - 1</f>
        <v>0.11904761904761907</v>
      </c>
      <c r="AM43" s="24">
        <v>37</v>
      </c>
      <c r="AN43" s="28">
        <f>AM43/AK43 - 1</f>
        <v>-0.21276595744680848</v>
      </c>
      <c r="AO43" s="24">
        <v>53</v>
      </c>
      <c r="AP43" s="28">
        <f>AO43/AM43 - 1</f>
        <v>0.43243243243243246</v>
      </c>
      <c r="AQ43" s="24">
        <v>51</v>
      </c>
      <c r="AR43" s="28">
        <f>AQ43/AO43 - 1</f>
        <v>-3.7735849056603765E-2</v>
      </c>
      <c r="AS43" s="24">
        <v>73</v>
      </c>
      <c r="AT43" s="28">
        <f>AS43/AQ43 - 1</f>
        <v>0.43137254901960786</v>
      </c>
      <c r="AU43" s="24">
        <v>59</v>
      </c>
      <c r="AV43" s="28">
        <f>AU43/AS43 - 1</f>
        <v>-0.19178082191780821</v>
      </c>
      <c r="AW43" s="24">
        <v>75</v>
      </c>
      <c r="AX43" s="28">
        <f>AW43/AU43 - 1</f>
        <v>0.27118644067796605</v>
      </c>
      <c r="AY43" s="24">
        <v>69</v>
      </c>
      <c r="AZ43" s="28">
        <f>AY43/AW43 - 1</f>
        <v>-7.999999999999996E-2</v>
      </c>
      <c r="BA43" s="24">
        <v>92</v>
      </c>
      <c r="BB43" s="28">
        <f>BA43/AY43 - 1</f>
        <v>0.33333333333333326</v>
      </c>
    </row>
    <row r="44" spans="1:54" x14ac:dyDescent="0.2">
      <c r="A44" s="47" t="s">
        <v>93</v>
      </c>
      <c r="B44" s="29">
        <v>1</v>
      </c>
      <c r="C44" s="29">
        <v>2</v>
      </c>
      <c r="D44" s="28">
        <f>C44/B44 - 1</f>
        <v>1</v>
      </c>
      <c r="E44" s="29">
        <v>2</v>
      </c>
      <c r="F44" s="28">
        <f>E44/C44 - 1</f>
        <v>0</v>
      </c>
      <c r="G44" s="29">
        <v>4</v>
      </c>
      <c r="H44" s="28">
        <f>G44/E44 - 1</f>
        <v>1</v>
      </c>
      <c r="I44" s="38">
        <v>0</v>
      </c>
      <c r="J44" s="28">
        <f>I44/G44 - 1</f>
        <v>-1</v>
      </c>
      <c r="K44" s="38">
        <v>2</v>
      </c>
      <c r="L44" s="28"/>
      <c r="M44" s="24">
        <v>1</v>
      </c>
      <c r="N44" s="28">
        <f>M44/K44 - 1</f>
        <v>-0.5</v>
      </c>
      <c r="O44" s="24">
        <v>3</v>
      </c>
      <c r="P44" s="28">
        <f>O44/M44 - 1</f>
        <v>2</v>
      </c>
      <c r="Q44" s="24">
        <v>3</v>
      </c>
      <c r="R44" s="28">
        <f>Q44/O44 - 1</f>
        <v>0</v>
      </c>
      <c r="S44" s="24">
        <v>0</v>
      </c>
      <c r="T44" s="28">
        <f>S44/Q44 - 1</f>
        <v>-1</v>
      </c>
      <c r="U44" s="24">
        <v>4</v>
      </c>
      <c r="V44" s="28"/>
      <c r="W44" s="24">
        <v>4</v>
      </c>
      <c r="X44" s="28">
        <f>W44/U44 - 1</f>
        <v>0</v>
      </c>
      <c r="Y44" s="24">
        <v>6</v>
      </c>
      <c r="Z44" s="28">
        <f>Y44/W44 - 1</f>
        <v>0.5</v>
      </c>
      <c r="AA44" s="24">
        <v>5</v>
      </c>
      <c r="AB44" s="28">
        <f>AA44/Y44 - 1</f>
        <v>-0.16666666666666663</v>
      </c>
      <c r="AC44" s="24">
        <v>12</v>
      </c>
      <c r="AD44" s="95">
        <f>AC44/AA44 - 1</f>
        <v>1.4</v>
      </c>
      <c r="AE44" s="24">
        <v>9</v>
      </c>
      <c r="AF44" s="28">
        <f>AE44/AC44 - 1</f>
        <v>-0.25</v>
      </c>
      <c r="AG44" s="24">
        <v>11</v>
      </c>
      <c r="AH44" s="28">
        <f>AG44/AE44 - 1</f>
        <v>0.22222222222222232</v>
      </c>
      <c r="AI44" s="24">
        <v>8</v>
      </c>
      <c r="AJ44" s="28">
        <f>AI44/AG44 - 1</f>
        <v>-0.27272727272727271</v>
      </c>
      <c r="AK44" s="24">
        <v>9</v>
      </c>
      <c r="AL44" s="28">
        <f>AK44/AI44 - 1</f>
        <v>0.125</v>
      </c>
      <c r="AM44" s="24">
        <v>6</v>
      </c>
      <c r="AN44" s="28">
        <f>AM44/AK44 - 1</f>
        <v>-0.33333333333333337</v>
      </c>
      <c r="AO44" s="24">
        <v>10</v>
      </c>
      <c r="AP44" s="28">
        <f>AO44/AM44 - 1</f>
        <v>0.66666666666666674</v>
      </c>
      <c r="AQ44" s="24">
        <v>7</v>
      </c>
      <c r="AR44" s="28">
        <f>AQ44/AO44 - 1</f>
        <v>-0.30000000000000004</v>
      </c>
      <c r="AS44" s="24">
        <v>7</v>
      </c>
      <c r="AT44" s="28">
        <f>AS44/AQ44 - 1</f>
        <v>0</v>
      </c>
      <c r="AU44" s="24">
        <v>13</v>
      </c>
      <c r="AV44" s="28">
        <f>AU44/AS44 - 1</f>
        <v>0.85714285714285721</v>
      </c>
      <c r="AW44" s="24">
        <v>5</v>
      </c>
      <c r="AX44" s="28">
        <f>AW44/AU44 - 1</f>
        <v>-0.61538461538461542</v>
      </c>
      <c r="AY44" s="24">
        <v>5</v>
      </c>
      <c r="AZ44" s="28">
        <f>AY44/AW44 - 1</f>
        <v>0</v>
      </c>
      <c r="BA44" s="24">
        <v>13</v>
      </c>
      <c r="BB44" s="28">
        <f>BA44/AY44 - 1</f>
        <v>1.6</v>
      </c>
    </row>
    <row r="45" spans="1:54" x14ac:dyDescent="0.2">
      <c r="A45" s="24" t="s">
        <v>94</v>
      </c>
      <c r="B45" s="29"/>
      <c r="C45" s="29"/>
      <c r="D45" s="28"/>
      <c r="E45" s="29"/>
      <c r="F45" s="28"/>
      <c r="G45" s="29"/>
      <c r="H45" s="28"/>
      <c r="I45" s="38"/>
      <c r="J45" s="28"/>
      <c r="K45" s="38"/>
      <c r="L45" s="28"/>
      <c r="M45" s="24"/>
      <c r="N45" s="28"/>
      <c r="O45" s="24">
        <v>0</v>
      </c>
      <c r="P45" s="28"/>
      <c r="Q45" s="24">
        <v>0</v>
      </c>
      <c r="R45" s="28"/>
      <c r="S45" s="24">
        <v>0</v>
      </c>
      <c r="T45" s="28"/>
      <c r="U45" s="24">
        <v>0</v>
      </c>
      <c r="V45" s="28"/>
      <c r="W45" s="24">
        <v>0</v>
      </c>
      <c r="X45" s="28"/>
      <c r="Y45" s="24">
        <v>0</v>
      </c>
      <c r="Z45" s="24"/>
      <c r="AA45" s="24">
        <v>0</v>
      </c>
      <c r="AB45" s="24"/>
      <c r="AC45" s="24">
        <v>1</v>
      </c>
      <c r="AD45" s="95">
        <v>0</v>
      </c>
      <c r="AE45" s="24">
        <v>0</v>
      </c>
      <c r="AF45" s="28">
        <v>0</v>
      </c>
      <c r="AG45" s="24">
        <v>2</v>
      </c>
      <c r="AH45" s="28">
        <v>0</v>
      </c>
      <c r="AI45" s="24">
        <v>2</v>
      </c>
      <c r="AJ45" s="28">
        <v>0</v>
      </c>
      <c r="AK45" s="24">
        <v>1</v>
      </c>
      <c r="AL45" s="28">
        <v>0</v>
      </c>
      <c r="AM45" s="24">
        <v>2</v>
      </c>
      <c r="AN45" s="28">
        <v>0</v>
      </c>
      <c r="AO45" s="24">
        <v>1</v>
      </c>
      <c r="AP45" s="28">
        <v>0</v>
      </c>
      <c r="AQ45" s="24">
        <v>0</v>
      </c>
      <c r="AR45" s="28">
        <v>0</v>
      </c>
      <c r="AS45" s="24">
        <v>2</v>
      </c>
      <c r="AT45" s="28">
        <v>0</v>
      </c>
      <c r="AU45" s="24">
        <v>0</v>
      </c>
      <c r="AV45" s="28">
        <v>0</v>
      </c>
      <c r="AW45" s="24">
        <v>0</v>
      </c>
      <c r="AX45" s="28">
        <v>0</v>
      </c>
      <c r="AY45" s="24">
        <v>0</v>
      </c>
      <c r="AZ45" s="28">
        <v>0</v>
      </c>
      <c r="BA45" s="24">
        <v>0</v>
      </c>
      <c r="BB45" s="28">
        <v>0</v>
      </c>
    </row>
    <row r="46" spans="1:54" x14ac:dyDescent="0.2">
      <c r="A46" s="47" t="s">
        <v>95</v>
      </c>
      <c r="B46" s="29"/>
      <c r="C46" s="29"/>
      <c r="D46" s="28"/>
      <c r="E46" s="29"/>
      <c r="F46" s="28"/>
      <c r="G46" s="29"/>
      <c r="H46" s="28"/>
      <c r="I46" s="38"/>
      <c r="J46" s="28"/>
      <c r="K46" s="38"/>
      <c r="L46" s="28"/>
      <c r="M46" s="24"/>
      <c r="N46" s="28"/>
      <c r="O46" s="24"/>
      <c r="P46" s="28"/>
      <c r="Q46" s="24"/>
      <c r="R46" s="28"/>
      <c r="S46" s="24"/>
      <c r="T46" s="28"/>
      <c r="U46" s="24"/>
      <c r="V46" s="28"/>
      <c r="W46" s="24"/>
      <c r="X46" s="28"/>
      <c r="Y46" s="24"/>
      <c r="Z46" s="24"/>
      <c r="AA46" s="24"/>
      <c r="AB46" s="24"/>
      <c r="AC46" s="24"/>
      <c r="AD46" s="95"/>
      <c r="AE46" s="24"/>
      <c r="AF46" s="28"/>
      <c r="AG46" s="24"/>
      <c r="AH46" s="28"/>
      <c r="AI46" s="24"/>
      <c r="AJ46" s="28"/>
      <c r="AK46" s="24"/>
      <c r="AL46" s="28"/>
      <c r="AM46" s="24"/>
      <c r="AN46" s="28"/>
      <c r="AO46" s="24"/>
      <c r="AP46" s="28"/>
      <c r="AQ46" s="24">
        <v>74</v>
      </c>
      <c r="AR46" s="28"/>
      <c r="AS46" s="24">
        <v>90</v>
      </c>
      <c r="AT46" s="28"/>
      <c r="AU46" s="24">
        <v>108</v>
      </c>
      <c r="AV46" s="28"/>
      <c r="AW46" s="24">
        <v>74</v>
      </c>
      <c r="AX46" s="28"/>
      <c r="AY46" s="24">
        <v>83</v>
      </c>
      <c r="AZ46" s="28"/>
      <c r="BA46" s="24">
        <v>45</v>
      </c>
      <c r="BB46" s="28"/>
    </row>
    <row r="47" spans="1:54" x14ac:dyDescent="0.2">
      <c r="A47" s="24" t="s">
        <v>85</v>
      </c>
      <c r="B47" s="29">
        <v>13</v>
      </c>
      <c r="C47" s="29">
        <v>28</v>
      </c>
      <c r="D47" s="28">
        <f>C47/B47 - 1</f>
        <v>1.1538461538461537</v>
      </c>
      <c r="E47" s="29">
        <v>17</v>
      </c>
      <c r="F47" s="28">
        <f>E47/C47 - 1</f>
        <v>-0.3928571428571429</v>
      </c>
      <c r="G47" s="29">
        <v>53</v>
      </c>
      <c r="H47" s="28">
        <f>G47/E47 - 1</f>
        <v>2.1176470588235294</v>
      </c>
      <c r="I47" s="38">
        <v>23</v>
      </c>
      <c r="J47" s="28">
        <f>I47/G47 - 1</f>
        <v>-0.56603773584905659</v>
      </c>
      <c r="K47" s="38">
        <v>96</v>
      </c>
      <c r="L47" s="28">
        <f>K47/I47 - 1</f>
        <v>3.1739130434782608</v>
      </c>
      <c r="M47" s="24">
        <v>51</v>
      </c>
      <c r="N47" s="28">
        <f>M47/K47 - 1</f>
        <v>-0.46875</v>
      </c>
      <c r="O47" s="24">
        <v>128</v>
      </c>
      <c r="P47" s="28">
        <f>O47/M47 - 1</f>
        <v>1.5098039215686274</v>
      </c>
      <c r="Q47" s="24">
        <v>66</v>
      </c>
      <c r="R47" s="28">
        <f>Q47/O47 - 1</f>
        <v>-0.484375</v>
      </c>
      <c r="S47" s="24">
        <v>211</v>
      </c>
      <c r="T47" s="28">
        <f>S47/Q47 - 1</f>
        <v>2.1969696969696968</v>
      </c>
      <c r="U47" s="24">
        <v>286</v>
      </c>
      <c r="V47" s="28">
        <f>U47/S47 - 1</f>
        <v>0.35545023696682465</v>
      </c>
      <c r="W47" s="24">
        <v>237</v>
      </c>
      <c r="X47" s="28">
        <f>W47/U47 - 1</f>
        <v>-0.17132867132867136</v>
      </c>
      <c r="Y47" s="24">
        <v>256</v>
      </c>
      <c r="Z47" s="28">
        <f>Y47/W47 - 1</f>
        <v>8.0168776371307926E-2</v>
      </c>
      <c r="AA47" s="24">
        <v>140</v>
      </c>
      <c r="AB47" s="28">
        <f>AA47/Y47 - 1</f>
        <v>-0.453125</v>
      </c>
      <c r="AC47" s="24">
        <v>135</v>
      </c>
      <c r="AD47" s="95">
        <f>AC47/AA47 - 1</f>
        <v>-3.5714285714285698E-2</v>
      </c>
      <c r="AE47" s="24">
        <v>157</v>
      </c>
      <c r="AF47" s="28">
        <f>AE47/AC47 - 1</f>
        <v>0.16296296296296298</v>
      </c>
      <c r="AG47" s="24">
        <v>137</v>
      </c>
      <c r="AH47" s="28">
        <f>AG47/AE47 - 1</f>
        <v>-0.12738853503184711</v>
      </c>
      <c r="AI47" s="24">
        <v>135</v>
      </c>
      <c r="AJ47" s="28">
        <f>AI47/AG47 - 1</f>
        <v>-1.4598540145985384E-2</v>
      </c>
      <c r="AK47" s="24">
        <v>138</v>
      </c>
      <c r="AL47" s="28">
        <f>AK47/AI47 - 1</f>
        <v>2.2222222222222143E-2</v>
      </c>
      <c r="AM47" s="24">
        <v>116</v>
      </c>
      <c r="AN47" s="28">
        <f>AM47/AK47 - 1</f>
        <v>-0.15942028985507251</v>
      </c>
      <c r="AO47" s="24">
        <v>113</v>
      </c>
      <c r="AP47" s="28">
        <f>AO47/AM47 - 1</f>
        <v>-2.5862068965517238E-2</v>
      </c>
      <c r="AQ47" s="24">
        <v>90</v>
      </c>
      <c r="AR47" s="28">
        <f>AQ47/AO47 - 1</f>
        <v>-0.20353982300884954</v>
      </c>
      <c r="AS47" s="24">
        <v>133</v>
      </c>
      <c r="AT47" s="28">
        <f>AS47/AQ47 - 1</f>
        <v>0.47777777777777786</v>
      </c>
      <c r="AU47" s="24">
        <v>150</v>
      </c>
      <c r="AV47" s="28">
        <f>AU47/AS47 - 1</f>
        <v>0.1278195488721805</v>
      </c>
      <c r="AW47" s="24">
        <v>102</v>
      </c>
      <c r="AX47" s="28">
        <f>AW47/AU47 - 1</f>
        <v>-0.31999999999999995</v>
      </c>
      <c r="AY47" s="24">
        <v>113</v>
      </c>
      <c r="AZ47" s="28">
        <f>AY47/AW47 - 1</f>
        <v>0.10784313725490202</v>
      </c>
      <c r="BA47" s="24">
        <v>56</v>
      </c>
      <c r="BB47" s="28">
        <f>BA47/AY47 - 1</f>
        <v>-0.50442477876106195</v>
      </c>
    </row>
    <row r="48" spans="1:54" x14ac:dyDescent="0.2">
      <c r="A48" s="24" t="s">
        <v>139</v>
      </c>
      <c r="B48" s="29">
        <f>SUM(B40:B47)</f>
        <v>278</v>
      </c>
      <c r="C48" s="29">
        <f>SUM(C40:C47)</f>
        <v>389</v>
      </c>
      <c r="D48" s="28">
        <f>C48/B48 - 1</f>
        <v>0.39928057553956831</v>
      </c>
      <c r="E48" s="29">
        <f>SUM(E40:E47)</f>
        <v>398</v>
      </c>
      <c r="F48" s="28">
        <f>E48/C48 - 1</f>
        <v>2.3136246786632286E-2</v>
      </c>
      <c r="G48" s="29">
        <f>SUM(G40:G47)</f>
        <v>720</v>
      </c>
      <c r="H48" s="28">
        <f>G48/E48 - 1</f>
        <v>0.80904522613065333</v>
      </c>
      <c r="I48" s="38">
        <f>SUM(I40:I47)</f>
        <v>793</v>
      </c>
      <c r="J48" s="28">
        <f>I48/G48 - 1</f>
        <v>0.10138888888888897</v>
      </c>
      <c r="K48" s="38">
        <f>SUM(K40:K47)</f>
        <v>814</v>
      </c>
      <c r="L48" s="28">
        <f>K48/I48 - 1</f>
        <v>2.6481715006305251E-2</v>
      </c>
      <c r="M48" s="24">
        <f>SUM(M40:M47)</f>
        <v>776</v>
      </c>
      <c r="N48" s="28">
        <f>M48/K48 - 1</f>
        <v>-4.6683046683046681E-2</v>
      </c>
      <c r="O48" s="24">
        <f>SUM(O40:O47)</f>
        <v>813</v>
      </c>
      <c r="P48" s="28">
        <f>O48/M48 - 1</f>
        <v>4.7680412371134073E-2</v>
      </c>
      <c r="Q48" s="24">
        <f>SUM(Q40:Q47)</f>
        <v>451</v>
      </c>
      <c r="R48" s="28">
        <f>Q48/O48 - 1</f>
        <v>-0.44526445264452641</v>
      </c>
      <c r="S48" s="24">
        <f>SUM(S40:S47)</f>
        <v>588</v>
      </c>
      <c r="T48" s="28">
        <f>S48/Q48 - 1</f>
        <v>0.30376940133037689</v>
      </c>
      <c r="U48" s="24">
        <f>SUM(U40:U47)</f>
        <v>671</v>
      </c>
      <c r="V48" s="28">
        <f>U48/S48 - 1</f>
        <v>0.14115646258503411</v>
      </c>
      <c r="W48" s="24">
        <f>SUM(W40:W47)</f>
        <v>736</v>
      </c>
      <c r="X48" s="28">
        <f>W48/U48 - 1</f>
        <v>9.6870342771982143E-2</v>
      </c>
      <c r="Y48" s="24">
        <f>SUM(Y40:Y47)</f>
        <v>875</v>
      </c>
      <c r="Z48" s="28">
        <f>Y48/W48 - 1</f>
        <v>0.18885869565217384</v>
      </c>
      <c r="AA48" s="24">
        <f>SUM(AA40:AA47)</f>
        <v>857</v>
      </c>
      <c r="AB48" s="28">
        <f>AA48/Y48 - 1</f>
        <v>-2.0571428571428574E-2</v>
      </c>
      <c r="AC48" s="24">
        <f>SUM(AC40:AC47)</f>
        <v>978</v>
      </c>
      <c r="AD48" s="95">
        <f>AC48/AA48 - 1</f>
        <v>0.14119019836639435</v>
      </c>
      <c r="AE48" s="24">
        <f>SUM(AE40:AE47)</f>
        <v>1028</v>
      </c>
      <c r="AF48" s="28">
        <f>AE48/AC48 - 1</f>
        <v>5.112474437627812E-2</v>
      </c>
      <c r="AG48" s="24">
        <f>SUM(AG40:AG47)</f>
        <v>1156</v>
      </c>
      <c r="AH48" s="28">
        <f>AG48/AE48 - 1</f>
        <v>0.1245136186770428</v>
      </c>
      <c r="AI48" s="24">
        <f>SUM(AI40:AI47)</f>
        <v>1065</v>
      </c>
      <c r="AJ48" s="28">
        <f>AI48/AG48 - 1</f>
        <v>-7.8719723183391044E-2</v>
      </c>
      <c r="AK48" s="24">
        <f>SUM(AK40:AK47)</f>
        <v>1205</v>
      </c>
      <c r="AL48" s="28">
        <f>AK48/AI48 - 1</f>
        <v>0.13145539906103276</v>
      </c>
      <c r="AM48" s="24">
        <f>SUM(AM40:AM47)</f>
        <v>1185</v>
      </c>
      <c r="AN48" s="28">
        <f>AM48/AK48 - 1</f>
        <v>-1.6597510373444035E-2</v>
      </c>
      <c r="AO48" s="24">
        <f>SUM(AO40:AO47)</f>
        <v>1266</v>
      </c>
      <c r="AP48" s="28">
        <f>AO48/AM48 - 1</f>
        <v>6.8354430379746756E-2</v>
      </c>
      <c r="AQ48" s="24">
        <f>SUM(AQ40:AQ47)</f>
        <v>1336</v>
      </c>
      <c r="AR48" s="28">
        <f>AQ48/AO48 - 1</f>
        <v>5.5292259083728368E-2</v>
      </c>
      <c r="AS48" s="24">
        <f>SUM(AS40:AS47)</f>
        <v>1563</v>
      </c>
      <c r="AT48" s="28">
        <f>AS48/AQ48 - 1</f>
        <v>0.16991017964071853</v>
      </c>
      <c r="AU48" s="24">
        <f>SUM(AU40:AU47)</f>
        <v>1657</v>
      </c>
      <c r="AV48" s="28">
        <f>AU48/AS48 - 1</f>
        <v>6.0140754958413201E-2</v>
      </c>
      <c r="AW48" s="24">
        <f>SUM(AW40:AW47)</f>
        <v>1570</v>
      </c>
      <c r="AX48" s="28">
        <f>AW48/AU48 - 1</f>
        <v>-5.2504526252263095E-2</v>
      </c>
      <c r="AY48" s="24">
        <f>SUM(AY40:AY47)</f>
        <v>1603</v>
      </c>
      <c r="AZ48" s="28">
        <f>AY48/AW48 - 1</f>
        <v>2.1019108280254883E-2</v>
      </c>
      <c r="BA48" s="24">
        <f>SUM(BA40:BA47)</f>
        <v>1651</v>
      </c>
      <c r="BB48" s="28">
        <f>BA48/AY48 - 1</f>
        <v>2.9943855271366226E-2</v>
      </c>
    </row>
    <row r="49" spans="1:54" x14ac:dyDescent="0.2">
      <c r="A49" s="24" t="s">
        <v>152</v>
      </c>
      <c r="B49" s="24">
        <f>B36 +B48</f>
        <v>2848</v>
      </c>
      <c r="C49" s="24">
        <f>C36 +C48</f>
        <v>3077</v>
      </c>
      <c r="D49" s="28"/>
      <c r="E49" s="24">
        <f>E36 +E48</f>
        <v>2873</v>
      </c>
      <c r="F49" s="28"/>
      <c r="G49" s="24">
        <f>G36 +G48</f>
        <v>3063</v>
      </c>
      <c r="H49" s="28"/>
      <c r="I49" s="24">
        <f>I36 +I48</f>
        <v>3287</v>
      </c>
      <c r="J49" s="28"/>
      <c r="K49" s="24">
        <f>K36 +K48</f>
        <v>3146</v>
      </c>
      <c r="L49" s="28"/>
      <c r="M49" s="24">
        <f>M36 +M48</f>
        <v>3077</v>
      </c>
      <c r="N49" s="28"/>
      <c r="O49" s="24">
        <f>O36 +O48</f>
        <v>3179</v>
      </c>
      <c r="P49" s="28"/>
      <c r="Q49" s="24">
        <f>Q36 +Q48</f>
        <v>2827</v>
      </c>
      <c r="R49" s="28"/>
      <c r="S49" s="24">
        <f>S36 +S48</f>
        <v>2776</v>
      </c>
      <c r="T49" s="28"/>
      <c r="U49" s="24">
        <f>U36 +U48</f>
        <v>2848</v>
      </c>
      <c r="V49" s="28"/>
      <c r="W49" s="24">
        <f>W36 +W48</f>
        <v>2939</v>
      </c>
      <c r="X49" s="28"/>
      <c r="Y49" s="24">
        <f>Y36 +Y48</f>
        <v>3002</v>
      </c>
      <c r="Z49" s="24"/>
      <c r="AA49" s="24">
        <f>AA36 +AA48</f>
        <v>3210</v>
      </c>
      <c r="AB49" s="24"/>
      <c r="AC49" s="24">
        <f>AC36 +AC48</f>
        <v>3463</v>
      </c>
      <c r="AD49" s="96"/>
      <c r="AE49" s="24">
        <f>AE36 +AE48</f>
        <v>3363</v>
      </c>
      <c r="AF49" s="24"/>
      <c r="AG49" s="24">
        <f>AG36 +AG48</f>
        <v>3466</v>
      </c>
      <c r="AH49" s="24"/>
      <c r="AI49" s="24">
        <f>AI36 +AI48</f>
        <v>3229</v>
      </c>
      <c r="AK49" s="24">
        <f>AK36 +AK48</f>
        <v>3182</v>
      </c>
      <c r="AM49" s="24">
        <f>AM36 +AM48</f>
        <v>3025</v>
      </c>
      <c r="AO49" s="24">
        <f>AO36 +AO48</f>
        <v>3048</v>
      </c>
      <c r="AQ49" s="24">
        <f>AQ36 +AQ48</f>
        <v>3162</v>
      </c>
      <c r="AS49" s="24">
        <f>AS36 +AS48</f>
        <v>3363</v>
      </c>
      <c r="AU49" s="24">
        <f>AU36 +AU48</f>
        <v>3423</v>
      </c>
      <c r="AW49" s="24">
        <f>AW36 +AW48</f>
        <v>3253</v>
      </c>
      <c r="AY49" s="24">
        <f>AY36 +AY48</f>
        <v>3348</v>
      </c>
      <c r="BA49" s="24">
        <f>BA36 +BA48</f>
        <v>3352</v>
      </c>
    </row>
    <row r="51" spans="1:54" x14ac:dyDescent="0.2">
      <c r="A51" s="161" t="s">
        <v>96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76"/>
      <c r="AB51" s="77"/>
    </row>
    <row r="52" spans="1:54" x14ac:dyDescent="0.2">
      <c r="A52" s="33" t="s">
        <v>153</v>
      </c>
      <c r="B52" s="23">
        <v>1996</v>
      </c>
      <c r="C52" s="23">
        <v>1997</v>
      </c>
      <c r="D52" s="33"/>
      <c r="E52" s="23">
        <v>1998</v>
      </c>
      <c r="F52" s="24"/>
      <c r="G52" s="23">
        <v>1999</v>
      </c>
      <c r="H52" s="24"/>
      <c r="I52" s="24">
        <v>2000</v>
      </c>
      <c r="J52" s="23"/>
      <c r="K52" s="24">
        <v>2001</v>
      </c>
      <c r="L52" s="23"/>
      <c r="M52" s="24">
        <v>2002</v>
      </c>
      <c r="N52" s="24"/>
      <c r="O52" s="24">
        <v>2003</v>
      </c>
      <c r="P52" s="24"/>
      <c r="Q52" s="24">
        <v>2004</v>
      </c>
      <c r="R52" s="24"/>
      <c r="S52" s="24">
        <v>2005</v>
      </c>
      <c r="T52" s="24"/>
      <c r="U52" s="24">
        <v>2006</v>
      </c>
      <c r="V52" s="24"/>
      <c r="W52" s="24">
        <v>2007</v>
      </c>
      <c r="X52" s="24"/>
      <c r="Y52" s="24">
        <v>2008</v>
      </c>
      <c r="Z52" s="24"/>
      <c r="AA52" s="24">
        <v>2009</v>
      </c>
      <c r="AB52" s="24"/>
      <c r="AC52" s="24">
        <v>2010</v>
      </c>
      <c r="AD52" s="24"/>
      <c r="AE52" s="24">
        <v>2011</v>
      </c>
      <c r="AF52" s="24"/>
      <c r="AG52" s="24">
        <v>2012</v>
      </c>
      <c r="AH52" s="24"/>
      <c r="AI52" s="24">
        <v>2013</v>
      </c>
      <c r="AJ52" s="24"/>
      <c r="AK52" s="24">
        <v>2014</v>
      </c>
      <c r="AL52" s="24"/>
      <c r="AM52" s="24">
        <v>2015</v>
      </c>
      <c r="AN52" s="24"/>
      <c r="AO52" s="24">
        <v>2016</v>
      </c>
      <c r="AP52" s="24"/>
      <c r="AQ52" s="24">
        <v>2017</v>
      </c>
      <c r="AR52" s="24"/>
      <c r="AS52" s="24">
        <v>2018</v>
      </c>
      <c r="AT52" s="24"/>
      <c r="AU52" s="24">
        <v>2019</v>
      </c>
      <c r="AV52" s="24"/>
      <c r="AW52" s="24">
        <v>2020</v>
      </c>
      <c r="AX52" s="24"/>
      <c r="AY52" s="24">
        <v>2021</v>
      </c>
      <c r="AZ52" s="24"/>
      <c r="BA52" s="24">
        <v>2022</v>
      </c>
      <c r="BB52" s="24"/>
    </row>
    <row r="53" spans="1:54" x14ac:dyDescent="0.2">
      <c r="A53" s="24" t="s">
        <v>154</v>
      </c>
      <c r="B53" s="28">
        <f>B28/B$49</f>
        <v>4.5646067415730336E-3</v>
      </c>
      <c r="C53" s="28">
        <f>C28/C$49</f>
        <v>7.7998050048748782E-3</v>
      </c>
      <c r="D53" s="24"/>
      <c r="E53" s="28">
        <f>E28/E$49</f>
        <v>7.657500870170553E-3</v>
      </c>
      <c r="F53" s="24"/>
      <c r="G53" s="28">
        <f>G28/G$49</f>
        <v>6.5295461965393401E-3</v>
      </c>
      <c r="H53" s="24"/>
      <c r="I53" s="28">
        <f>I28/I$49</f>
        <v>5.4761180407666568E-3</v>
      </c>
      <c r="J53" s="24"/>
      <c r="K53" s="28">
        <f>K28/K$49</f>
        <v>5.4036872218690404E-3</v>
      </c>
      <c r="L53" s="24"/>
      <c r="M53" s="28">
        <f>M28/M$49</f>
        <v>9.4247643808904775E-3</v>
      </c>
      <c r="N53" s="24"/>
      <c r="O53" s="28">
        <f>O28/O$49</f>
        <v>1.3211701793016672E-2</v>
      </c>
      <c r="P53" s="24"/>
      <c r="Q53" s="28">
        <f>Q28/Q$49</f>
        <v>1.7686593562079942E-2</v>
      </c>
      <c r="R53" s="24"/>
      <c r="S53" s="28">
        <f>S28/S$49</f>
        <v>2.5576368876080693E-2</v>
      </c>
      <c r="T53" s="24"/>
      <c r="U53" s="28">
        <f>U28/U$49</f>
        <v>2.3174157303370788E-2</v>
      </c>
      <c r="V53" s="24"/>
      <c r="W53" s="28">
        <f>W28/W$49</f>
        <v>2.5178632187818985E-2</v>
      </c>
      <c r="X53" s="24"/>
      <c r="Y53" s="28">
        <f>Y28/Y$49</f>
        <v>1.8987341772151899E-2</v>
      </c>
      <c r="Z53" s="24"/>
      <c r="AA53" s="28">
        <f>AA28/AA$49</f>
        <v>2.0872274143302182E-2</v>
      </c>
      <c r="AB53" s="24"/>
      <c r="AC53" s="28">
        <f>AC28/AC$49</f>
        <v>3.4940802772162861E-2</v>
      </c>
      <c r="AD53" s="24"/>
      <c r="AE53" s="28">
        <f>AE28/AE$49</f>
        <v>3.4493012191495691E-2</v>
      </c>
      <c r="AF53" s="24"/>
      <c r="AG53" s="28">
        <f>AG28/AG$49</f>
        <v>3.606462781304097E-2</v>
      </c>
      <c r="AH53" s="24"/>
      <c r="AI53" s="28">
        <f>AI28/AI$49</f>
        <v>4.2118302880148652E-2</v>
      </c>
      <c r="AJ53" s="24"/>
      <c r="AK53" s="28">
        <f>AK28/AK$49</f>
        <v>4.2426147077309871E-2</v>
      </c>
      <c r="AL53" s="24"/>
      <c r="AM53" s="28">
        <f>AM28/AM$49</f>
        <v>4.495867768595041E-2</v>
      </c>
      <c r="AN53" s="24"/>
      <c r="AO53" s="28">
        <f>AO28/AO$49</f>
        <v>3.5761154855643046E-2</v>
      </c>
      <c r="AP53" s="24"/>
      <c r="AQ53" s="28">
        <f>AQ28/AQ$49</f>
        <v>4.4275774826059454E-2</v>
      </c>
      <c r="AR53" s="24"/>
      <c r="AS53" s="28">
        <f>AS28/AS$49</f>
        <v>5.3226286054118346E-2</v>
      </c>
      <c r="AT53" s="24"/>
      <c r="AU53" s="28">
        <f>AU28/AU$49</f>
        <v>5.8136137890739119E-2</v>
      </c>
      <c r="AV53" s="24"/>
      <c r="AW53" s="28">
        <f>AW28/AW$49</f>
        <v>5.1337227174915463E-2</v>
      </c>
      <c r="AX53" s="24"/>
      <c r="AY53" s="28">
        <f>AY28/AY$49</f>
        <v>5.4062126642771803E-2</v>
      </c>
      <c r="AZ53" s="24"/>
      <c r="BA53" s="28">
        <f>BA28/BA$49</f>
        <v>4.4451073985680191E-2</v>
      </c>
      <c r="BB53" s="24"/>
    </row>
    <row r="54" spans="1:54" x14ac:dyDescent="0.2">
      <c r="A54" s="24" t="s">
        <v>155</v>
      </c>
      <c r="B54" s="28">
        <f>B40/B$49</f>
        <v>0</v>
      </c>
      <c r="C54" s="28">
        <f>C40/C$49</f>
        <v>0</v>
      </c>
      <c r="D54" s="24"/>
      <c r="E54" s="28">
        <f>E40/E$49</f>
        <v>0</v>
      </c>
      <c r="F54" s="24"/>
      <c r="G54" s="28">
        <f>G40/G$49</f>
        <v>3.2647730982696702E-4</v>
      </c>
      <c r="H54" s="24"/>
      <c r="I54" s="28">
        <f>I40/I$49</f>
        <v>3.0422878004259202E-4</v>
      </c>
      <c r="J54" s="24"/>
      <c r="K54" s="28">
        <f>K40/K$49</f>
        <v>3.178639542275906E-4</v>
      </c>
      <c r="L54" s="24"/>
      <c r="M54" s="28">
        <f>M40/M$49</f>
        <v>1.9499512512187196E-3</v>
      </c>
      <c r="N54" s="24"/>
      <c r="O54" s="28">
        <f>O40/O$49</f>
        <v>1.5728216420257944E-3</v>
      </c>
      <c r="P54" s="24"/>
      <c r="Q54" s="28">
        <f>Q40/Q$49</f>
        <v>7.0746374248319773E-4</v>
      </c>
      <c r="R54" s="24"/>
      <c r="S54" s="28">
        <f>S40/S$49</f>
        <v>7.2046109510086451E-4</v>
      </c>
      <c r="T54" s="24"/>
      <c r="U54" s="28">
        <f>U40/U$49</f>
        <v>1.7556179775280898E-3</v>
      </c>
      <c r="V54" s="24"/>
      <c r="W54" s="28">
        <f>W40/W$49</f>
        <v>1.3610071452875127E-3</v>
      </c>
      <c r="X54" s="24"/>
      <c r="Y54" s="28">
        <f>Y40/Y$49</f>
        <v>2.9980013324450365E-3</v>
      </c>
      <c r="Z54" s="24"/>
      <c r="AA54" s="28">
        <f>AA40/AA$49</f>
        <v>4.9844236760124613E-3</v>
      </c>
      <c r="AB54" s="24"/>
      <c r="AC54" s="28">
        <f>AC40/AC$49</f>
        <v>4.620271440947156E-3</v>
      </c>
      <c r="AD54" s="24"/>
      <c r="AE54" s="28">
        <f>AE40/AE$49</f>
        <v>3.8655961938745169E-3</v>
      </c>
      <c r="AF54" s="24"/>
      <c r="AG54" s="28">
        <f>AG40/AG$49</f>
        <v>4.9047893825735715E-3</v>
      </c>
      <c r="AH54" s="24"/>
      <c r="AI54" s="28">
        <f>AI40/AI$49</f>
        <v>3.7163208423660575E-3</v>
      </c>
      <c r="AJ54" s="24"/>
      <c r="AK54" s="28">
        <f>AK40/AK$49</f>
        <v>1.4142049025769956E-2</v>
      </c>
      <c r="AL54" s="24"/>
      <c r="AM54" s="28">
        <f>AM40/AM$49</f>
        <v>1.1900826446280991E-2</v>
      </c>
      <c r="AN54" s="24"/>
      <c r="AO54" s="28">
        <f>AO40/AO$49</f>
        <v>1.0826771653543307E-2</v>
      </c>
      <c r="AP54" s="24"/>
      <c r="AQ54" s="28">
        <f>AQ40/AQ$49</f>
        <v>1.4547754585705249E-2</v>
      </c>
      <c r="AR54" s="24"/>
      <c r="AS54" s="28">
        <f>AS40/AS$49</f>
        <v>1.3975617008623252E-2</v>
      </c>
      <c r="AT54" s="24"/>
      <c r="AU54" s="28">
        <f>AU40/AU$49</f>
        <v>1.0224948875255624E-2</v>
      </c>
      <c r="AV54" s="24"/>
      <c r="AW54" s="28">
        <f>AW40/AW$49</f>
        <v>1.2603750384260683E-2</v>
      </c>
      <c r="AX54" s="24"/>
      <c r="AY54" s="28">
        <f>AY40/AY$49</f>
        <v>1.4635603345280765E-2</v>
      </c>
      <c r="AZ54" s="24"/>
      <c r="BA54" s="28">
        <f>BA40/BA$49</f>
        <v>1.7899761336515514E-2</v>
      </c>
      <c r="BB54" s="24"/>
    </row>
    <row r="55" spans="1:54" x14ac:dyDescent="0.2">
      <c r="A55" s="24" t="s">
        <v>156</v>
      </c>
      <c r="B55" s="28">
        <f>B29/B$49</f>
        <v>3.1601123595505617E-3</v>
      </c>
      <c r="C55" s="28">
        <f>C29/C$49</f>
        <v>1.1374715632109197E-2</v>
      </c>
      <c r="D55" s="24"/>
      <c r="E55" s="28">
        <f>E29/E$49</f>
        <v>8.3536373129133312E-3</v>
      </c>
      <c r="F55" s="24"/>
      <c r="G55" s="28">
        <f>G29/G$49</f>
        <v>5.8765915768854062E-3</v>
      </c>
      <c r="H55" s="24"/>
      <c r="I55" s="28">
        <f>I29/I$49</f>
        <v>6.6930331609370243E-3</v>
      </c>
      <c r="J55" s="24"/>
      <c r="K55" s="28">
        <f>K29/K$49</f>
        <v>7.6287349014621739E-3</v>
      </c>
      <c r="L55" s="24"/>
      <c r="M55" s="28">
        <f>M29/M$49</f>
        <v>8.1247968800779984E-3</v>
      </c>
      <c r="N55" s="24"/>
      <c r="O55" s="28">
        <f>O29/O$49</f>
        <v>9.7514941805599241E-3</v>
      </c>
      <c r="P55" s="24"/>
      <c r="Q55" s="28">
        <f>Q29/Q$49</f>
        <v>1.0611956137247965E-2</v>
      </c>
      <c r="R55" s="24"/>
      <c r="S55" s="28">
        <f>S29/S$49</f>
        <v>9.7262247838616721E-3</v>
      </c>
      <c r="T55" s="24"/>
      <c r="U55" s="28">
        <f>U29/U$49</f>
        <v>9.8314606741573031E-3</v>
      </c>
      <c r="V55" s="24"/>
      <c r="W55" s="28">
        <f>W29/W$49</f>
        <v>1.1908812521265737E-2</v>
      </c>
      <c r="X55" s="24"/>
      <c r="Y55" s="28">
        <f>Y29/Y$49</f>
        <v>1.2658227848101266E-2</v>
      </c>
      <c r="Z55" s="24"/>
      <c r="AA55" s="28">
        <f>AA29/AA$49</f>
        <v>1.3707165109034268E-2</v>
      </c>
      <c r="AB55" s="24"/>
      <c r="AC55" s="28">
        <f>AC29/AC$49</f>
        <v>1.5015882183078255E-2</v>
      </c>
      <c r="AD55" s="24"/>
      <c r="AE55" s="28">
        <f>AE29/AE$49</f>
        <v>1.6651798988997917E-2</v>
      </c>
      <c r="AF55" s="24"/>
      <c r="AG55" s="28">
        <f>AG29/AG$49</f>
        <v>1.7888055395268321E-2</v>
      </c>
      <c r="AH55" s="24"/>
      <c r="AI55" s="28">
        <f>AI29/AI$49</f>
        <v>1.6104056983586249E-2</v>
      </c>
      <c r="AJ55" s="24"/>
      <c r="AK55" s="28">
        <f>AK29/AK$49</f>
        <v>1.7913262099308613E-2</v>
      </c>
      <c r="AL55" s="24"/>
      <c r="AM55" s="28">
        <f>AM29/AM$49</f>
        <v>2.3140495867768594E-2</v>
      </c>
      <c r="AN55" s="24"/>
      <c r="AO55" s="28">
        <f>AO29/AO$49</f>
        <v>2.1325459317585303E-2</v>
      </c>
      <c r="AP55" s="24"/>
      <c r="AQ55" s="28">
        <f>AQ29/AQ$49</f>
        <v>1.9924098671726755E-2</v>
      </c>
      <c r="AR55" s="24"/>
      <c r="AS55" s="28">
        <f>AS29/AS$49</f>
        <v>1.9625334522747548E-2</v>
      </c>
      <c r="AT55" s="24"/>
      <c r="AU55" s="28">
        <f>AU29/AU$49</f>
        <v>2.0742039146947121E-2</v>
      </c>
      <c r="AV55" s="24"/>
      <c r="AW55" s="28">
        <f>AW29/AW$49</f>
        <v>1.6600061481709193E-2</v>
      </c>
      <c r="AX55" s="24"/>
      <c r="AY55" s="28">
        <f>AY29/AY$49</f>
        <v>1.1350059737156512E-2</v>
      </c>
      <c r="AZ55" s="24"/>
      <c r="BA55" s="28">
        <f>BA29/BA$49</f>
        <v>1.5214797136038186E-2</v>
      </c>
      <c r="BB55" s="24"/>
    </row>
    <row r="56" spans="1:54" x14ac:dyDescent="0.2">
      <c r="A56" s="24" t="s">
        <v>157</v>
      </c>
      <c r="B56" s="28">
        <f>B41/B$49</f>
        <v>2.4578651685393258E-3</v>
      </c>
      <c r="C56" s="28">
        <f>C41/C$49</f>
        <v>1.6249593760155996E-3</v>
      </c>
      <c r="D56" s="24"/>
      <c r="E56" s="28">
        <f>E41/E$49</f>
        <v>2.7845457709711106E-3</v>
      </c>
      <c r="F56" s="24"/>
      <c r="G56" s="28">
        <f>G41/G$49</f>
        <v>2.6118184786157361E-3</v>
      </c>
      <c r="H56" s="24"/>
      <c r="I56" s="28">
        <f>I41/I$49</f>
        <v>2.7380590203833284E-3</v>
      </c>
      <c r="J56" s="24"/>
      <c r="K56" s="28">
        <f>K41/K$49</f>
        <v>4.7679593134138587E-3</v>
      </c>
      <c r="L56" s="24"/>
      <c r="M56" s="28">
        <f>M41/M$49</f>
        <v>6.1748456288592789E-3</v>
      </c>
      <c r="N56" s="24"/>
      <c r="O56" s="28">
        <f>O41/O$49</f>
        <v>5.0330292544825414E-3</v>
      </c>
      <c r="P56" s="24"/>
      <c r="Q56" s="28">
        <f>Q41/Q$49</f>
        <v>4.9522461973823843E-3</v>
      </c>
      <c r="R56" s="24"/>
      <c r="S56" s="28">
        <f>S41/S$49</f>
        <v>3.6023054755043226E-3</v>
      </c>
      <c r="T56" s="24"/>
      <c r="U56" s="28">
        <f>U41/U$49</f>
        <v>3.5112359550561797E-3</v>
      </c>
      <c r="V56" s="24"/>
      <c r="W56" s="28">
        <f>W41/W$49</f>
        <v>2.3817625042531474E-3</v>
      </c>
      <c r="X56" s="24"/>
      <c r="Y56" s="28">
        <f>Y41/Y$49</f>
        <v>4.9966688874083943E-3</v>
      </c>
      <c r="Z56" s="24"/>
      <c r="AA56" s="28">
        <f>AA41/AA$49</f>
        <v>7.7881619937694704E-3</v>
      </c>
      <c r="AB56" s="24"/>
      <c r="AC56" s="28">
        <f>AC41/AC$49</f>
        <v>2.5989026855327752E-3</v>
      </c>
      <c r="AD56" s="24"/>
      <c r="AE56" s="28">
        <f>AE41/AE$49</f>
        <v>5.947071067499257E-3</v>
      </c>
      <c r="AF56" s="24"/>
      <c r="AG56" s="28">
        <f>AG41/AG$49</f>
        <v>6.9244085401038661E-3</v>
      </c>
      <c r="AH56" s="24"/>
      <c r="AI56" s="28">
        <f>AI41/AI$49</f>
        <v>8.0520284917931246E-3</v>
      </c>
      <c r="AJ56" s="24"/>
      <c r="AK56" s="28">
        <f>AK41/AK$49</f>
        <v>1.0999371464487744E-2</v>
      </c>
      <c r="AL56" s="24"/>
      <c r="AM56" s="28">
        <f>AM41/AM$49</f>
        <v>9.2561983471074385E-3</v>
      </c>
      <c r="AN56" s="24"/>
      <c r="AO56" s="28">
        <f>AO41/AO$49</f>
        <v>8.8582677165354329E-3</v>
      </c>
      <c r="AP56" s="24"/>
      <c r="AQ56" s="28">
        <f>AQ41/AQ$49</f>
        <v>1.0752688172043012E-2</v>
      </c>
      <c r="AR56" s="24"/>
      <c r="AS56" s="28">
        <f>AS41/AS$49</f>
        <v>7.4338388343740706E-3</v>
      </c>
      <c r="AT56" s="24"/>
      <c r="AU56" s="28">
        <f>AU41/AU$49</f>
        <v>9.9328074788197496E-3</v>
      </c>
      <c r="AV56" s="24"/>
      <c r="AW56" s="28">
        <f>AW41/AW$49</f>
        <v>1.0144482016600061E-2</v>
      </c>
      <c r="AX56" s="24"/>
      <c r="AY56" s="28">
        <f>AY41/AY$49</f>
        <v>1.045400238948626E-2</v>
      </c>
      <c r="AZ56" s="24"/>
      <c r="BA56" s="28">
        <f>BA41/BA$49</f>
        <v>1.2529832935560859E-2</v>
      </c>
      <c r="BB56" s="24"/>
    </row>
    <row r="57" spans="1:54" x14ac:dyDescent="0.2">
      <c r="A57" s="24" t="s">
        <v>158</v>
      </c>
      <c r="B57" s="28">
        <f>B30/B$49</f>
        <v>0.8535814606741573</v>
      </c>
      <c r="C57" s="28">
        <f>C30/C$49</f>
        <v>0.78355541111472216</v>
      </c>
      <c r="D57" s="24"/>
      <c r="E57" s="28">
        <f>E30/E$49</f>
        <v>0.78802645318482423</v>
      </c>
      <c r="F57" s="24"/>
      <c r="G57" s="28">
        <f>G30/G$49</f>
        <v>0.68070519098922622</v>
      </c>
      <c r="H57" s="24"/>
      <c r="I57" s="28">
        <f>I30/I$49</f>
        <v>0.67782172193489509</v>
      </c>
      <c r="J57" s="24"/>
      <c r="K57" s="28">
        <f>K30/K$49</f>
        <v>0.64335664335664333</v>
      </c>
      <c r="L57" s="24"/>
      <c r="M57" s="28">
        <f>M30/M$49</f>
        <v>0.69743256418589539</v>
      </c>
      <c r="N57" s="24"/>
      <c r="O57" s="28">
        <f>O30/O$49</f>
        <v>0.69550173010380623</v>
      </c>
      <c r="P57" s="24"/>
      <c r="Q57" s="28">
        <f>Q30/Q$49</f>
        <v>0.78033250795896714</v>
      </c>
      <c r="R57" s="24"/>
      <c r="S57" s="28">
        <f>S30/S$49</f>
        <v>0.70641210374639773</v>
      </c>
      <c r="T57" s="24"/>
      <c r="U57" s="28">
        <f>U30/U$49</f>
        <v>0.6734550561797753</v>
      </c>
      <c r="V57" s="24"/>
      <c r="W57" s="28">
        <f>W30/W$49</f>
        <v>0.66383123511398434</v>
      </c>
      <c r="X57" s="24"/>
      <c r="Y57" s="28">
        <f>Y30/Y$49</f>
        <v>0.63157894736842102</v>
      </c>
      <c r="Z57" s="24"/>
      <c r="AA57" s="28">
        <f>AA30/AA$49</f>
        <v>0.65109034267912769</v>
      </c>
      <c r="AB57" s="24"/>
      <c r="AC57" s="28">
        <f>AC30/AC$49</f>
        <v>0.61593993647126766</v>
      </c>
      <c r="AD57" s="24"/>
      <c r="AE57" s="28">
        <f>AE30/AE$49</f>
        <v>0.58816532857567649</v>
      </c>
      <c r="AF57" s="24"/>
      <c r="AG57" s="28">
        <f>AG30/AG$49</f>
        <v>0.55510675129832665</v>
      </c>
      <c r="AH57" s="24"/>
      <c r="AI57" s="28">
        <f>AI30/AI$49</f>
        <v>0.55528027253019507</v>
      </c>
      <c r="AJ57" s="24"/>
      <c r="AK57" s="28">
        <f>AK30/AK$49</f>
        <v>0.50157133878064109</v>
      </c>
      <c r="AL57" s="24"/>
      <c r="AM57" s="28">
        <f>AM30/AM$49</f>
        <v>0.47570247933884297</v>
      </c>
      <c r="AN57" s="24"/>
      <c r="AO57" s="28">
        <f>AO30/AO$49</f>
        <v>0.44291338582677164</v>
      </c>
      <c r="AP57" s="24"/>
      <c r="AQ57" s="28">
        <f>AQ30/AQ$49</f>
        <v>0.40101201771030992</v>
      </c>
      <c r="AR57" s="24"/>
      <c r="AS57" s="28">
        <f>AS30/AS$49</f>
        <v>0.36277133511745463</v>
      </c>
      <c r="AT57" s="24"/>
      <c r="AU57" s="28">
        <f>AU30/AU$49</f>
        <v>0.33391761612620507</v>
      </c>
      <c r="AV57" s="24"/>
      <c r="AW57" s="28">
        <f>AW30/AW$49</f>
        <v>0.36335690132185677</v>
      </c>
      <c r="AX57" s="24"/>
      <c r="AY57" s="28">
        <f>AY30/AY$49</f>
        <v>0.36290322580645162</v>
      </c>
      <c r="AZ57" s="24"/>
      <c r="BA57" s="28">
        <f>BA30/BA$49</f>
        <v>0.37052505966587113</v>
      </c>
      <c r="BB57" s="24"/>
    </row>
    <row r="58" spans="1:54" x14ac:dyDescent="0.2">
      <c r="A58" s="24" t="s">
        <v>159</v>
      </c>
      <c r="B58" s="28">
        <f>B42/B$49</f>
        <v>8.7780898876404501E-2</v>
      </c>
      <c r="C58" s="28">
        <f>C42/C$49</f>
        <v>0.11309717257068573</v>
      </c>
      <c r="D58" s="24"/>
      <c r="E58" s="28">
        <f>E42/E$49</f>
        <v>0.12600069613644274</v>
      </c>
      <c r="F58" s="24"/>
      <c r="G58" s="28">
        <f>G42/G$49</f>
        <v>0.21123081945804767</v>
      </c>
      <c r="H58" s="24"/>
      <c r="I58" s="28">
        <f>I42/I$49</f>
        <v>0.22969272893215698</v>
      </c>
      <c r="J58" s="24"/>
      <c r="K58" s="28">
        <f>K42/K$49</f>
        <v>0.2193261284170375</v>
      </c>
      <c r="L58" s="24"/>
      <c r="M58" s="28">
        <f>M42/M$49</f>
        <v>0.22424439389015274</v>
      </c>
      <c r="N58" s="24"/>
      <c r="O58" s="28">
        <f>O42/O$49</f>
        <v>0.20446681346335324</v>
      </c>
      <c r="P58" s="24"/>
      <c r="Q58" s="28">
        <f>Q42/Q$49</f>
        <v>0.12840466926070038</v>
      </c>
      <c r="R58" s="24"/>
      <c r="S58" s="28">
        <f>S42/S$49</f>
        <v>0.12824207492795389</v>
      </c>
      <c r="T58" s="24"/>
      <c r="U58" s="28">
        <f>U42/U$49</f>
        <v>0.1271067415730337</v>
      </c>
      <c r="V58" s="24"/>
      <c r="W58" s="28">
        <f>W42/W$49</f>
        <v>0.16093909493024838</v>
      </c>
      <c r="X58" s="24"/>
      <c r="Y58" s="28">
        <f>Y42/Y$49</f>
        <v>0.19087275149900065</v>
      </c>
      <c r="Z58" s="24"/>
      <c r="AA58" s="28">
        <f>AA42/AA$49</f>
        <v>0.20093457943925233</v>
      </c>
      <c r="AB58" s="24"/>
      <c r="AC58" s="28">
        <f>AC42/AC$49</f>
        <v>0.22437193185099624</v>
      </c>
      <c r="AD58" s="24"/>
      <c r="AE58" s="28">
        <f>AE42/AE$49</f>
        <v>0.24145108534046983</v>
      </c>
      <c r="AF58" s="24"/>
      <c r="AG58" s="28">
        <f>AG42/AG$49</f>
        <v>0.27120600115406807</v>
      </c>
      <c r="AH58" s="24"/>
      <c r="AI58" s="28">
        <f>AI42/AI$49</f>
        <v>0.26014245896562405</v>
      </c>
      <c r="AJ58" s="24"/>
      <c r="AK58" s="28">
        <f>AK42/AK$49</f>
        <v>0.29226901319924575</v>
      </c>
      <c r="AL58" s="24"/>
      <c r="AM58" s="28">
        <f>AM42/AM$49</f>
        <v>0.31735537190082647</v>
      </c>
      <c r="AN58" s="24"/>
      <c r="AO58" s="28">
        <f>AO42/AO$49</f>
        <v>0.3375984251968504</v>
      </c>
      <c r="AP58" s="24"/>
      <c r="AQ58" s="28">
        <f>AQ42/AQ$49</f>
        <v>0.32700822264389628</v>
      </c>
      <c r="AR58" s="24"/>
      <c r="AS58" s="28">
        <f>AS42/AS$49</f>
        <v>0.35266131430270592</v>
      </c>
      <c r="AT58" s="24"/>
      <c r="AU58" s="28">
        <f>AU42/AU$49</f>
        <v>0.36751387671633068</v>
      </c>
      <c r="AV58" s="24"/>
      <c r="AW58" s="28">
        <f>AW42/AW$49</f>
        <v>0.38118659698739626</v>
      </c>
      <c r="AX58" s="24"/>
      <c r="AY58" s="28">
        <f>AY42/AY$49</f>
        <v>0.3730585424133811</v>
      </c>
      <c r="AZ58" s="24"/>
      <c r="BA58" s="28">
        <f>BA42/BA$49</f>
        <v>0.40065632458233891</v>
      </c>
      <c r="BB58" s="24"/>
    </row>
    <row r="59" spans="1:54" x14ac:dyDescent="0.2">
      <c r="A59" s="24" t="s">
        <v>160</v>
      </c>
      <c r="B59" s="28">
        <f>B31/B$49</f>
        <v>4.2134831460674156E-3</v>
      </c>
      <c r="C59" s="28">
        <f>C31/C$49</f>
        <v>8.7747806304842371E-3</v>
      </c>
      <c r="D59" s="24"/>
      <c r="E59" s="28">
        <f>E31/E$49</f>
        <v>5.5690915419422211E-3</v>
      </c>
      <c r="F59" s="24"/>
      <c r="G59" s="28">
        <f>G31/G$49</f>
        <v>7.8354554358472089E-3</v>
      </c>
      <c r="H59" s="24"/>
      <c r="I59" s="28">
        <f>I31/I$49</f>
        <v>8.214177061149984E-3</v>
      </c>
      <c r="J59" s="24"/>
      <c r="K59" s="28">
        <f>K31/K$49</f>
        <v>1.3350286077558804E-2</v>
      </c>
      <c r="L59" s="24"/>
      <c r="M59" s="28">
        <f>M31/M$49</f>
        <v>1.7874553136171596E-2</v>
      </c>
      <c r="N59" s="24"/>
      <c r="O59" s="28">
        <f>O31/O$49</f>
        <v>1.1324315822585718E-2</v>
      </c>
      <c r="P59" s="24"/>
      <c r="Q59" s="28">
        <f>Q31/Q$49</f>
        <v>1.6271666077113549E-2</v>
      </c>
      <c r="R59" s="24"/>
      <c r="S59" s="28">
        <f>S31/S$49</f>
        <v>2.2694524495677233E-2</v>
      </c>
      <c r="T59" s="24"/>
      <c r="U59" s="28">
        <f>U31/U$49</f>
        <v>2.2823033707865169E-2</v>
      </c>
      <c r="V59" s="24"/>
      <c r="W59" s="28">
        <f>W31/W$49</f>
        <v>2.2456617897243961E-2</v>
      </c>
      <c r="X59" s="24"/>
      <c r="Y59" s="28">
        <f>Y31/Y$49</f>
        <v>2.4983344437041973E-2</v>
      </c>
      <c r="Z59" s="24"/>
      <c r="AA59" s="28">
        <f>AA31/AA$49</f>
        <v>2.866043613707165E-2</v>
      </c>
      <c r="AB59" s="24"/>
      <c r="AC59" s="28">
        <f>AC31/AC$49</f>
        <v>2.8587929540860525E-2</v>
      </c>
      <c r="AD59" s="24"/>
      <c r="AE59" s="28">
        <f>AE31/AE$49</f>
        <v>2.9140648230746358E-2</v>
      </c>
      <c r="AF59" s="24"/>
      <c r="AG59" s="28">
        <f>AG31/AG$49</f>
        <v>3.3467974610502021E-2</v>
      </c>
      <c r="AH59" s="24"/>
      <c r="AI59" s="28">
        <f>AI31/AI$49</f>
        <v>3.4066274388355529E-2</v>
      </c>
      <c r="AJ59" s="24"/>
      <c r="AK59" s="28">
        <f>AK31/AK$49</f>
        <v>3.7397862979258331E-2</v>
      </c>
      <c r="AL59" s="24"/>
      <c r="AM59" s="28">
        <f>AM31/AM$49</f>
        <v>4.363636363636364E-2</v>
      </c>
      <c r="AN59" s="24"/>
      <c r="AO59" s="28">
        <f>AO31/AO$49</f>
        <v>6.0039370078740155E-2</v>
      </c>
      <c r="AP59" s="24"/>
      <c r="AQ59" s="28">
        <f>AQ31/AQ$49</f>
        <v>3.1625553447185324E-2</v>
      </c>
      <c r="AR59" s="24"/>
      <c r="AS59" s="28">
        <f>AS31/AS$49</f>
        <v>3.0330062444246207E-2</v>
      </c>
      <c r="AT59" s="24"/>
      <c r="AU59" s="28">
        <f>AU31/AU$49</f>
        <v>2.9798422436459245E-2</v>
      </c>
      <c r="AV59" s="24"/>
      <c r="AW59" s="28">
        <f>AW31/AW$49</f>
        <v>2.3977866584691053E-2</v>
      </c>
      <c r="AX59" s="24"/>
      <c r="AY59" s="28">
        <f>AY31/AY$49</f>
        <v>2.9271206690561529E-2</v>
      </c>
      <c r="AZ59" s="24"/>
      <c r="BA59" s="28">
        <f>BA31/BA$49</f>
        <v>4.8627684964200481E-2</v>
      </c>
      <c r="BB59" s="24"/>
    </row>
    <row r="60" spans="1:54" x14ac:dyDescent="0.2">
      <c r="A60" s="24" t="s">
        <v>161</v>
      </c>
      <c r="B60" s="28">
        <f>B43/B$49</f>
        <v>2.4578651685393258E-3</v>
      </c>
      <c r="C60" s="28">
        <f>C43/C$49</f>
        <v>1.9499512512187196E-3</v>
      </c>
      <c r="D60" s="24"/>
      <c r="E60" s="28">
        <f>E43/E$49</f>
        <v>3.1326139923424992E-3</v>
      </c>
      <c r="F60" s="24"/>
      <c r="G60" s="28">
        <f>G43/G$49</f>
        <v>2.2853411687887692E-3</v>
      </c>
      <c r="H60" s="24"/>
      <c r="I60" s="28">
        <f>I43/I$49</f>
        <v>1.5211439002129601E-3</v>
      </c>
      <c r="J60" s="24"/>
      <c r="K60" s="28">
        <f>K43/K$49</f>
        <v>3.1786395422759061E-3</v>
      </c>
      <c r="L60" s="24"/>
      <c r="M60" s="28">
        <f>M43/M$49</f>
        <v>2.9249268768280793E-3</v>
      </c>
      <c r="N60" s="24"/>
      <c r="O60" s="28">
        <f>O43/O$49</f>
        <v>3.4602076124567475E-3</v>
      </c>
      <c r="P60" s="24"/>
      <c r="Q60" s="28">
        <f>Q43/Q$49</f>
        <v>1.0611956137247967E-3</v>
      </c>
      <c r="R60" s="24"/>
      <c r="S60" s="28">
        <f>S43/S$49</f>
        <v>3.2420749279538905E-3</v>
      </c>
      <c r="T60" s="24"/>
      <c r="U60" s="28">
        <f>U43/U$49</f>
        <v>1.4044943820224719E-3</v>
      </c>
      <c r="V60" s="24"/>
      <c r="W60" s="28">
        <f>W43/W$49</f>
        <v>3.7427696495406599E-3</v>
      </c>
      <c r="X60" s="24"/>
      <c r="Y60" s="28">
        <f>Y43/Y$49</f>
        <v>5.3297801465689541E-3</v>
      </c>
      <c r="Z60" s="24"/>
      <c r="AA60" s="28">
        <f>AA43/AA$49</f>
        <v>8.0996884735202498E-3</v>
      </c>
      <c r="AB60" s="24"/>
      <c r="AC60" s="28">
        <f>AC43/AC$49</f>
        <v>8.085475021657523E-3</v>
      </c>
      <c r="AD60" s="24"/>
      <c r="AE60" s="28">
        <f>AE43/AE$49</f>
        <v>5.0550104073743682E-3</v>
      </c>
      <c r="AF60" s="24"/>
      <c r="AG60" s="28">
        <f>AG43/AG$49</f>
        <v>7.2129255626081938E-3</v>
      </c>
      <c r="AH60" s="24"/>
      <c r="AI60" s="28">
        <f>AI43/AI$49</f>
        <v>1.3007122948281201E-2</v>
      </c>
      <c r="AJ60" s="24"/>
      <c r="AK60" s="28">
        <f>AK43/AK$49</f>
        <v>1.4770584538026399E-2</v>
      </c>
      <c r="AL60" s="24"/>
      <c r="AM60" s="28">
        <f>AM43/AM$49</f>
        <v>1.2231404958677685E-2</v>
      </c>
      <c r="AN60" s="24"/>
      <c r="AO60" s="28">
        <f>AO43/AO$49</f>
        <v>1.7388451443569555E-2</v>
      </c>
      <c r="AP60" s="24"/>
      <c r="AQ60" s="28">
        <f>AQ43/AQ$49</f>
        <v>1.6129032258064516E-2</v>
      </c>
      <c r="AR60" s="24"/>
      <c r="AS60" s="28">
        <f>AS43/AS$49</f>
        <v>2.1706809396372286E-2</v>
      </c>
      <c r="AT60" s="24"/>
      <c r="AU60" s="28">
        <f>AU43/AU$49</f>
        <v>1.7236342389716622E-2</v>
      </c>
      <c r="AV60" s="24"/>
      <c r="AW60" s="28">
        <f>AW43/AW$49</f>
        <v>2.305564094681832E-2</v>
      </c>
      <c r="AX60" s="24"/>
      <c r="AY60" s="28">
        <f>AY43/AY$49</f>
        <v>2.0609318996415771E-2</v>
      </c>
      <c r="AZ60" s="24"/>
      <c r="BA60" s="28">
        <f>BA43/BA$49</f>
        <v>2.7446300715990454E-2</v>
      </c>
      <c r="BB60" s="24"/>
    </row>
    <row r="61" spans="1:54" x14ac:dyDescent="0.2">
      <c r="A61" s="47" t="s">
        <v>162</v>
      </c>
      <c r="B61" s="28">
        <f>B32/B$49</f>
        <v>5.9691011235955055E-3</v>
      </c>
      <c r="C61" s="28">
        <f>C32/C$49</f>
        <v>4.5498862528436787E-3</v>
      </c>
      <c r="D61" s="24"/>
      <c r="E61" s="28">
        <f>E32/E$49</f>
        <v>6.2652279846849984E-3</v>
      </c>
      <c r="F61" s="24"/>
      <c r="G61" s="28">
        <f>G32/G$49</f>
        <v>5.2236369572314723E-3</v>
      </c>
      <c r="H61" s="24"/>
      <c r="I61" s="28">
        <f>I32/I$49</f>
        <v>5.7803468208092483E-3</v>
      </c>
      <c r="J61" s="24"/>
      <c r="K61" s="28">
        <f>K32/K$49</f>
        <v>4.1322314049586778E-3</v>
      </c>
      <c r="L61" s="24"/>
      <c r="M61" s="28">
        <f>M32/M$49</f>
        <v>6.8248293792655184E-3</v>
      </c>
      <c r="N61" s="24"/>
      <c r="O61" s="28">
        <f>O32/O$49</f>
        <v>5.3475935828877002E-3</v>
      </c>
      <c r="P61" s="24"/>
      <c r="Q61" s="28">
        <f>Q32/Q$49</f>
        <v>6.7209055535903785E-3</v>
      </c>
      <c r="R61" s="24"/>
      <c r="S61" s="28">
        <f>S32/S$49</f>
        <v>6.1239193083573486E-3</v>
      </c>
      <c r="T61" s="24"/>
      <c r="U61" s="28">
        <f>U32/U$49</f>
        <v>7.3735955056179773E-3</v>
      </c>
      <c r="V61" s="24"/>
      <c r="W61" s="28">
        <f>W32/W$49</f>
        <v>7.8257910854031987E-3</v>
      </c>
      <c r="X61" s="24"/>
      <c r="Y61" s="28">
        <f>Y32/Y$49</f>
        <v>5.662891405729514E-3</v>
      </c>
      <c r="Z61" s="24"/>
      <c r="AA61" s="28">
        <f>AA32/AA$49</f>
        <v>6.853582554517134E-3</v>
      </c>
      <c r="AB61" s="24"/>
      <c r="AC61" s="28">
        <f>AC32/AC$49</f>
        <v>1.0973144672249495E-2</v>
      </c>
      <c r="AD61" s="24"/>
      <c r="AE61" s="28">
        <f>AE32/AE$49</f>
        <v>1.1002081474873625E-2</v>
      </c>
      <c r="AF61" s="24"/>
      <c r="AG61" s="28">
        <f>AG32/AG$49</f>
        <v>1.1829197922677438E-2</v>
      </c>
      <c r="AH61" s="24"/>
      <c r="AI61" s="28">
        <f>AI32/AI$49</f>
        <v>9.9101889129761533E-3</v>
      </c>
      <c r="AJ61" s="24"/>
      <c r="AK61" s="28">
        <f>AK32/AK$49</f>
        <v>8.4852294154619742E-3</v>
      </c>
      <c r="AL61" s="24"/>
      <c r="AM61" s="28">
        <f>AM32/AM$49</f>
        <v>6.2809917355371898E-3</v>
      </c>
      <c r="AN61" s="24"/>
      <c r="AO61" s="28">
        <f>AO32/AO$49</f>
        <v>8.5301837270341206E-3</v>
      </c>
      <c r="AP61" s="24"/>
      <c r="AQ61" s="28">
        <f>AQ32/AQ$49</f>
        <v>5.3763440860215058E-3</v>
      </c>
      <c r="AR61" s="24"/>
      <c r="AS61" s="28">
        <f>AS32/AS$49</f>
        <v>6.2444246208742194E-3</v>
      </c>
      <c r="AT61" s="24"/>
      <c r="AU61" s="28">
        <f>AU32/AU$49</f>
        <v>5.5506865322816241E-3</v>
      </c>
      <c r="AV61" s="24"/>
      <c r="AW61" s="28">
        <f>AW32/AW$49</f>
        <v>5.8407623731939751E-3</v>
      </c>
      <c r="AX61" s="24"/>
      <c r="AY61" s="28">
        <f>AY32/AY$49</f>
        <v>4.181600955794504E-3</v>
      </c>
      <c r="AZ61" s="24"/>
      <c r="BA61" s="28">
        <f>BA32/BA$49</f>
        <v>3.5799522673031028E-3</v>
      </c>
      <c r="BB61" s="24"/>
    </row>
    <row r="62" spans="1:54" x14ac:dyDescent="0.2">
      <c r="A62" s="47" t="s">
        <v>163</v>
      </c>
      <c r="B62" s="28">
        <f>B44/B$49</f>
        <v>3.5112359550561797E-4</v>
      </c>
      <c r="C62" s="28">
        <f>C44/C$49</f>
        <v>6.4998375040623989E-4</v>
      </c>
      <c r="D62" s="24"/>
      <c r="E62" s="28">
        <f>E44/E$49</f>
        <v>6.9613644274277764E-4</v>
      </c>
      <c r="F62" s="24"/>
      <c r="G62" s="28">
        <f>G44/G$49</f>
        <v>1.3059092393078681E-3</v>
      </c>
      <c r="H62" s="24"/>
      <c r="I62" s="28">
        <f>I44/I$49</f>
        <v>0</v>
      </c>
      <c r="J62" s="24"/>
      <c r="K62" s="28">
        <f>K44/K$49</f>
        <v>6.3572790845518119E-4</v>
      </c>
      <c r="L62" s="24"/>
      <c r="M62" s="28">
        <f>M44/M$49</f>
        <v>3.2499187520311994E-4</v>
      </c>
      <c r="N62" s="24"/>
      <c r="O62" s="28">
        <f>O44/O$49</f>
        <v>9.4369298521547657E-4</v>
      </c>
      <c r="P62" s="24"/>
      <c r="Q62" s="28">
        <f>Q44/Q$49</f>
        <v>1.0611956137247967E-3</v>
      </c>
      <c r="R62" s="24"/>
      <c r="S62" s="28">
        <f>S44/S$49</f>
        <v>0</v>
      </c>
      <c r="T62" s="24"/>
      <c r="U62" s="28">
        <f>U44/U$49</f>
        <v>1.4044943820224719E-3</v>
      </c>
      <c r="V62" s="24"/>
      <c r="W62" s="28">
        <f>W44/W$49</f>
        <v>1.3610071452875127E-3</v>
      </c>
      <c r="X62" s="24"/>
      <c r="Y62" s="28">
        <f>Y44/Y$49</f>
        <v>1.9986675549633578E-3</v>
      </c>
      <c r="Z62" s="24"/>
      <c r="AA62" s="28">
        <f>AA44/AA$49</f>
        <v>1.557632398753894E-3</v>
      </c>
      <c r="AB62" s="24"/>
      <c r="AC62" s="28">
        <f>AC44/AC$49</f>
        <v>3.4652035807103665E-3</v>
      </c>
      <c r="AD62" s="24"/>
      <c r="AE62" s="28">
        <f>AE44/AE$49</f>
        <v>2.6761819803746653E-3</v>
      </c>
      <c r="AF62" s="24"/>
      <c r="AG62" s="28">
        <f>AG44/AG$49</f>
        <v>3.1736872475476054E-3</v>
      </c>
      <c r="AH62" s="24"/>
      <c r="AI62" s="28">
        <f>AI44/AI$49</f>
        <v>2.4775472282440383E-3</v>
      </c>
      <c r="AJ62" s="24"/>
      <c r="AK62" s="28">
        <f>AK44/AK$49</f>
        <v>2.8284098051539913E-3</v>
      </c>
      <c r="AL62" s="24"/>
      <c r="AM62" s="28">
        <f>AM44/AM$49</f>
        <v>1.9834710743801653E-3</v>
      </c>
      <c r="AN62" s="24"/>
      <c r="AO62" s="28">
        <f>AO44/AO$49</f>
        <v>3.2808398950131233E-3</v>
      </c>
      <c r="AP62" s="24"/>
      <c r="AQ62" s="28">
        <f>AQ44/AQ$49</f>
        <v>2.213788741302973E-3</v>
      </c>
      <c r="AR62" s="24"/>
      <c r="AS62" s="28">
        <f>AS44/AS$49</f>
        <v>2.0814748736247396E-3</v>
      </c>
      <c r="AT62" s="24"/>
      <c r="AU62" s="28">
        <f>AU44/AU$49</f>
        <v>3.7978381536663743E-3</v>
      </c>
      <c r="AV62" s="24"/>
      <c r="AW62" s="28">
        <f>AW44/AW$49</f>
        <v>1.5370427297878881E-3</v>
      </c>
      <c r="AX62" s="24"/>
      <c r="AY62" s="28">
        <f>AY44/AY$49</f>
        <v>1.4934289127837516E-3</v>
      </c>
      <c r="AZ62" s="24"/>
      <c r="BA62" s="28">
        <f>BA44/BA$49</f>
        <v>3.8782816229116944E-3</v>
      </c>
      <c r="BB62" s="24"/>
    </row>
    <row r="63" spans="1:54" x14ac:dyDescent="0.2">
      <c r="A63" s="24" t="s">
        <v>164</v>
      </c>
      <c r="B63" s="28">
        <f>B33/B$49</f>
        <v>0</v>
      </c>
      <c r="C63" s="28">
        <f>C33/C$49</f>
        <v>0</v>
      </c>
      <c r="D63" s="24"/>
      <c r="E63" s="28">
        <f>E33/E$49</f>
        <v>0</v>
      </c>
      <c r="F63" s="24"/>
      <c r="G63" s="28">
        <f>G33/G$49</f>
        <v>0</v>
      </c>
      <c r="H63" s="24"/>
      <c r="I63" s="28">
        <f>I33/I$49</f>
        <v>0</v>
      </c>
      <c r="J63" s="24"/>
      <c r="K63" s="28">
        <f>K33/K$49</f>
        <v>0</v>
      </c>
      <c r="L63" s="24"/>
      <c r="M63" s="28">
        <f>M33/M$49</f>
        <v>3.2499187520311994E-4</v>
      </c>
      <c r="N63" s="24"/>
      <c r="O63" s="28">
        <f>O33/O$49</f>
        <v>6.2912865681031768E-4</v>
      </c>
      <c r="P63" s="24"/>
      <c r="Q63" s="28">
        <f>Q33/Q$49</f>
        <v>3.5373187124159886E-4</v>
      </c>
      <c r="R63" s="24"/>
      <c r="S63" s="28">
        <f>S33/S$49</f>
        <v>0</v>
      </c>
      <c r="T63" s="24"/>
      <c r="U63" s="28">
        <f>U33/U$49</f>
        <v>0</v>
      </c>
      <c r="V63" s="24"/>
      <c r="W63" s="28">
        <f>W33/W$49</f>
        <v>0</v>
      </c>
      <c r="X63" s="24"/>
      <c r="Y63" s="28">
        <f>Y33/Y$49</f>
        <v>0</v>
      </c>
      <c r="Z63" s="24"/>
      <c r="AA63" s="28">
        <f>AA33/AA$49</f>
        <v>3.1152647975077883E-4</v>
      </c>
      <c r="AB63" s="24"/>
      <c r="AC63" s="28">
        <f>AC33/AC$49</f>
        <v>8.6630089517759164E-4</v>
      </c>
      <c r="AD63" s="24"/>
      <c r="AE63" s="28">
        <f>AE33/AE$49</f>
        <v>1.1894142134998512E-3</v>
      </c>
      <c r="AF63" s="24"/>
      <c r="AG63" s="28">
        <f>AG33/AG$49</f>
        <v>1.7311021350259665E-3</v>
      </c>
      <c r="AH63" s="24"/>
      <c r="AI63" s="28">
        <f>AI33/AI$49</f>
        <v>9.2908021059151438E-4</v>
      </c>
      <c r="AJ63" s="24"/>
      <c r="AK63" s="28">
        <f>AK33/AK$49</f>
        <v>6.285355122564425E-4</v>
      </c>
      <c r="AL63" s="24"/>
      <c r="AM63" s="28">
        <f>AM33/AM$49</f>
        <v>6.6115702479338848E-4</v>
      </c>
      <c r="AN63" s="24"/>
      <c r="AO63" s="28">
        <f>AO33/AO$49</f>
        <v>9.8425196850393699E-4</v>
      </c>
      <c r="AP63" s="24"/>
      <c r="AQ63" s="28">
        <f>AQ33/AQ$49</f>
        <v>3.1625553447185326E-4</v>
      </c>
      <c r="AR63" s="24"/>
      <c r="AS63" s="28">
        <f>AS33/AS$49</f>
        <v>0</v>
      </c>
      <c r="AT63" s="24"/>
      <c r="AU63" s="28">
        <f>AU33/AU$49</f>
        <v>0</v>
      </c>
      <c r="AV63" s="24"/>
      <c r="AW63" s="28">
        <f>AW33/AW$49</f>
        <v>0</v>
      </c>
      <c r="AX63" s="24"/>
      <c r="AY63" s="28">
        <f>AY33/AY$49</f>
        <v>0</v>
      </c>
      <c r="AZ63" s="24"/>
      <c r="BA63" s="28">
        <f>BA33/BA$49</f>
        <v>0</v>
      </c>
      <c r="BB63" s="24"/>
    </row>
    <row r="64" spans="1:54" x14ac:dyDescent="0.2">
      <c r="A64" s="24" t="s">
        <v>165</v>
      </c>
      <c r="B64" s="28">
        <f>B45/B$49</f>
        <v>0</v>
      </c>
      <c r="C64" s="28">
        <f>C45/C$49</f>
        <v>0</v>
      </c>
      <c r="D64" s="24"/>
      <c r="E64" s="28">
        <f>E45/E$49</f>
        <v>0</v>
      </c>
      <c r="F64" s="24"/>
      <c r="G64" s="28">
        <f>G45/G$49</f>
        <v>0</v>
      </c>
      <c r="H64" s="24"/>
      <c r="I64" s="28">
        <f>I45/I$49</f>
        <v>0</v>
      </c>
      <c r="J64" s="24"/>
      <c r="K64" s="28">
        <f>K45/K$49</f>
        <v>0</v>
      </c>
      <c r="L64" s="24"/>
      <c r="M64" s="28">
        <f>M45/M$49</f>
        <v>0</v>
      </c>
      <c r="N64" s="24"/>
      <c r="O64" s="28">
        <f>O45/O$49</f>
        <v>0</v>
      </c>
      <c r="P64" s="24"/>
      <c r="Q64" s="28">
        <f>Q45/Q$49</f>
        <v>0</v>
      </c>
      <c r="R64" s="24"/>
      <c r="S64" s="28">
        <f>S45/S$49</f>
        <v>0</v>
      </c>
      <c r="T64" s="24"/>
      <c r="U64" s="28">
        <f>U45/U$49</f>
        <v>0</v>
      </c>
      <c r="V64" s="24"/>
      <c r="W64" s="28">
        <f>W45/W$49</f>
        <v>0</v>
      </c>
      <c r="X64" s="24"/>
      <c r="Y64" s="28">
        <f>Y45/Y$49</f>
        <v>0</v>
      </c>
      <c r="Z64" s="24"/>
      <c r="AA64" s="28">
        <f>AA45/AA$49</f>
        <v>0</v>
      </c>
      <c r="AB64" s="24"/>
      <c r="AC64" s="28">
        <f>AC45/AC$49</f>
        <v>2.8876696505919725E-4</v>
      </c>
      <c r="AD64" s="24"/>
      <c r="AE64" s="28">
        <f>AE45/AE$49</f>
        <v>0</v>
      </c>
      <c r="AF64" s="24"/>
      <c r="AG64" s="28">
        <f>AG45/AG$49</f>
        <v>5.7703404500865547E-4</v>
      </c>
      <c r="AH64" s="24"/>
      <c r="AI64" s="28">
        <f>AI45/AI$49</f>
        <v>6.1938680706100958E-4</v>
      </c>
      <c r="AJ64" s="24"/>
      <c r="AK64" s="28">
        <f>AK45/AK$49</f>
        <v>3.1426775612822125E-4</v>
      </c>
      <c r="AL64" s="24"/>
      <c r="AM64" s="28">
        <f>AM45/AM$49</f>
        <v>6.6115702479338848E-4</v>
      </c>
      <c r="AN64" s="24"/>
      <c r="AO64" s="28">
        <f>AO45/AO$49</f>
        <v>3.2808398950131233E-4</v>
      </c>
      <c r="AP64" s="24"/>
      <c r="AQ64" s="28">
        <f>AQ45/AQ$49</f>
        <v>0</v>
      </c>
      <c r="AR64" s="24"/>
      <c r="AS64" s="28">
        <f>AS45/AS$49</f>
        <v>5.9470710674992561E-4</v>
      </c>
      <c r="AT64" s="24"/>
      <c r="AU64" s="28">
        <f>AU45/AU$49</f>
        <v>0</v>
      </c>
      <c r="AV64" s="24"/>
      <c r="AW64" s="28">
        <f>AW45/AW$49</f>
        <v>0</v>
      </c>
      <c r="AX64" s="24"/>
      <c r="AY64" s="28">
        <f>AY45/AY$49</f>
        <v>0</v>
      </c>
      <c r="AZ64" s="24"/>
      <c r="BA64" s="28">
        <f>BA45/BA$49</f>
        <v>0</v>
      </c>
      <c r="BB64" s="24"/>
    </row>
    <row r="65" spans="1:54" x14ac:dyDescent="0.2">
      <c r="A65" s="47" t="s">
        <v>166</v>
      </c>
      <c r="B65" s="28"/>
      <c r="C65" s="28"/>
      <c r="D65" s="24"/>
      <c r="E65" s="28"/>
      <c r="F65" s="24"/>
      <c r="G65" s="28"/>
      <c r="H65" s="24"/>
      <c r="I65" s="28"/>
      <c r="J65" s="24"/>
      <c r="K65" s="28"/>
      <c r="L65" s="24"/>
      <c r="M65" s="28"/>
      <c r="N65" s="24"/>
      <c r="O65" s="28"/>
      <c r="P65" s="24"/>
      <c r="Q65" s="28"/>
      <c r="R65" s="24"/>
      <c r="S65" s="28"/>
      <c r="T65" s="24"/>
      <c r="U65" s="28"/>
      <c r="V65" s="24"/>
      <c r="W65" s="28"/>
      <c r="X65" s="24"/>
      <c r="Y65" s="28"/>
      <c r="Z65" s="24"/>
      <c r="AA65" s="28"/>
      <c r="AB65" s="24"/>
      <c r="AC65" s="28"/>
      <c r="AD65" s="24"/>
      <c r="AE65" s="28"/>
      <c r="AF65" s="24"/>
      <c r="AG65" s="28"/>
      <c r="AH65" s="24"/>
      <c r="AI65" s="28"/>
      <c r="AJ65" s="24"/>
      <c r="AK65" s="28"/>
      <c r="AL65" s="24"/>
      <c r="AM65" s="28"/>
      <c r="AN65" s="24"/>
      <c r="AO65" s="28"/>
      <c r="AP65" s="24"/>
      <c r="AQ65" s="28">
        <f>AQ46/AQ$49</f>
        <v>2.3402909550917141E-2</v>
      </c>
      <c r="AR65" s="24"/>
      <c r="AS65" s="28">
        <f>AS34/AS$49</f>
        <v>4.0737436812369909E-2</v>
      </c>
      <c r="AT65" s="24"/>
      <c r="AU65" s="28">
        <f>AU34/AU$49</f>
        <v>4.4405492258252993E-2</v>
      </c>
      <c r="AV65" s="24"/>
      <c r="AW65" s="28">
        <f>AW34/AW$49</f>
        <v>3.5966799877036583E-2</v>
      </c>
      <c r="AX65" s="24"/>
      <c r="AY65" s="28">
        <f>AY34/AY$49</f>
        <v>3.9725209080047792E-2</v>
      </c>
      <c r="AZ65" s="24"/>
      <c r="BA65" s="28">
        <f>BA34/BA$49</f>
        <v>7.1599045346062056E-3</v>
      </c>
      <c r="BB65" s="24"/>
    </row>
    <row r="66" spans="1:54" x14ac:dyDescent="0.2">
      <c r="A66" s="47" t="s">
        <v>167</v>
      </c>
      <c r="B66" s="28"/>
      <c r="C66" s="28"/>
      <c r="D66" s="24"/>
      <c r="E66" s="28"/>
      <c r="F66" s="24"/>
      <c r="G66" s="28"/>
      <c r="H66" s="24"/>
      <c r="I66" s="28"/>
      <c r="J66" s="24"/>
      <c r="K66" s="28"/>
      <c r="L66" s="24"/>
      <c r="M66" s="28"/>
      <c r="N66" s="24"/>
      <c r="O66" s="28"/>
      <c r="P66" s="24"/>
      <c r="Q66" s="28"/>
      <c r="R66" s="24"/>
      <c r="S66" s="28"/>
      <c r="T66" s="24"/>
      <c r="U66" s="28"/>
      <c r="V66" s="24"/>
      <c r="W66" s="28"/>
      <c r="X66" s="24"/>
      <c r="Y66" s="28"/>
      <c r="Z66" s="24"/>
      <c r="AA66" s="28"/>
      <c r="AB66" s="24"/>
      <c r="AC66" s="28"/>
      <c r="AD66" s="24"/>
      <c r="AE66" s="28"/>
      <c r="AF66" s="24"/>
      <c r="AG66" s="28"/>
      <c r="AH66" s="24"/>
      <c r="AI66" s="28"/>
      <c r="AJ66" s="24"/>
      <c r="AK66" s="28"/>
      <c r="AL66" s="24"/>
      <c r="AM66" s="28"/>
      <c r="AN66" s="24"/>
      <c r="AO66" s="28"/>
      <c r="AP66" s="24"/>
      <c r="AQ66" s="28">
        <f>AQ47/AQ$49</f>
        <v>2.8462998102466792E-2</v>
      </c>
      <c r="AR66" s="24"/>
      <c r="AS66" s="28">
        <f>AS46/AS$49</f>
        <v>2.6761819803746655E-2</v>
      </c>
      <c r="AT66" s="24"/>
      <c r="AU66" s="28">
        <f>AU46/AU$49</f>
        <v>3.1551270815074493E-2</v>
      </c>
      <c r="AV66" s="24"/>
      <c r="AW66" s="28">
        <f>AW46/AW$49</f>
        <v>2.2748232400860744E-2</v>
      </c>
      <c r="AX66" s="24"/>
      <c r="AY66" s="28">
        <f>AY46/AY$49</f>
        <v>2.4790919952210274E-2</v>
      </c>
      <c r="AZ66" s="24"/>
      <c r="BA66" s="28">
        <f>BA46/BA$49</f>
        <v>1.3424821002386634E-2</v>
      </c>
      <c r="BB66" s="24"/>
    </row>
    <row r="67" spans="1:54" x14ac:dyDescent="0.2">
      <c r="A67" s="24" t="s">
        <v>146</v>
      </c>
      <c r="B67" s="28">
        <f>B35/B$49</f>
        <v>3.0898876404494381E-2</v>
      </c>
      <c r="C67" s="28">
        <f>C35/C$49</f>
        <v>5.7523561910952224E-2</v>
      </c>
      <c r="D67" s="24"/>
      <c r="E67" s="28">
        <f>E35/E$49</f>
        <v>4.5596936999651928E-2</v>
      </c>
      <c r="F67" s="24"/>
      <c r="G67" s="28">
        <f>G35/G$49</f>
        <v>5.8765915768854066E-2</v>
      </c>
      <c r="H67" s="24"/>
      <c r="I67" s="28">
        <f>I35/I$49</f>
        <v>5.4761180407666567E-2</v>
      </c>
      <c r="J67" s="24"/>
      <c r="K67" s="28">
        <f>K35/K$49</f>
        <v>6.7387158296249208E-2</v>
      </c>
      <c r="L67" s="24"/>
      <c r="M67" s="28">
        <f>M35/M$49</f>
        <v>7.7998050048748782E-3</v>
      </c>
      <c r="N67" s="24"/>
      <c r="O67" s="28">
        <f>O35/O$49</f>
        <v>8.4932368669392889E-3</v>
      </c>
      <c r="P67" s="24"/>
      <c r="Q67" s="28">
        <f>Q35/Q$49</f>
        <v>8.4895649097983736E-3</v>
      </c>
      <c r="R67" s="24"/>
      <c r="S67" s="28">
        <f>S35/S$49</f>
        <v>1.7651296829971182E-2</v>
      </c>
      <c r="T67" s="24"/>
      <c r="U67" s="28">
        <f>U35/U$49</f>
        <v>2.7738764044943819E-2</v>
      </c>
      <c r="V67" s="24"/>
      <c r="W67" s="28">
        <f>W35/W$49</f>
        <v>1.8373596461381422E-2</v>
      </c>
      <c r="X67" s="24"/>
      <c r="Y67" s="28">
        <f>Y35/Y$49</f>
        <v>1.4656895403064623E-2</v>
      </c>
      <c r="Z67" s="24"/>
      <c r="AA67" s="28">
        <f>AA35/AA$49</f>
        <v>1.1526479750778817E-2</v>
      </c>
      <c r="AB67" s="24"/>
      <c r="AC67" s="28">
        <f>AC35/AC$49</f>
        <v>1.1261911637308691E-2</v>
      </c>
      <c r="AD67" s="24"/>
      <c r="AE67" s="28">
        <f>AE35/AE$49</f>
        <v>1.367826345524829E-2</v>
      </c>
      <c r="AF67" s="24"/>
      <c r="AG67" s="28">
        <f>AG35/AG$49</f>
        <v>1.03866128101558E-2</v>
      </c>
      <c r="AH67" s="24"/>
      <c r="AI67" s="28">
        <f>AI35/AI$49</f>
        <v>1.1768349334159182E-2</v>
      </c>
      <c r="AJ67" s="24"/>
      <c r="AK67" s="28">
        <f>AK35/AK$49</f>
        <v>1.2884978001257071E-2</v>
      </c>
      <c r="AL67" s="24"/>
      <c r="AM67" s="28">
        <f>AM35/AM$49</f>
        <v>1.3884297520661157E-2</v>
      </c>
      <c r="AN67" s="24"/>
      <c r="AO67" s="28">
        <f>AO35/AO$49</f>
        <v>1.5091863517060367E-2</v>
      </c>
      <c r="AP67" s="24"/>
      <c r="AQ67" s="28">
        <f>AQ35/AQ$49</f>
        <v>2.5300442757748259E-2</v>
      </c>
      <c r="AR67" s="24"/>
      <c r="AS67" s="28">
        <f>AS35/AS$49</f>
        <v>2.2301516503122211E-2</v>
      </c>
      <c r="AT67" s="24"/>
      <c r="AU67" s="28">
        <f>AU35/AU$49</f>
        <v>2.3371311714869999E-2</v>
      </c>
      <c r="AV67" s="24"/>
      <c r="AW67" s="28">
        <f>AW35/AW$49</f>
        <v>2.0288964033200123E-2</v>
      </c>
      <c r="AX67" s="24"/>
      <c r="AY67" s="28">
        <f>AY35/AY$49</f>
        <v>1.9713261648745518E-2</v>
      </c>
      <c r="AZ67" s="24"/>
      <c r="BA67" s="28">
        <f>BA35/BA$49</f>
        <v>1.7899761336515514E-2</v>
      </c>
      <c r="BB67" s="24"/>
    </row>
    <row r="68" spans="1:54" x14ac:dyDescent="0.2">
      <c r="A68" s="24" t="s">
        <v>147</v>
      </c>
      <c r="B68" s="28">
        <f>B47/B$49</f>
        <v>4.5646067415730336E-3</v>
      </c>
      <c r="C68" s="28">
        <f>C47/C$49</f>
        <v>9.0997725056873573E-3</v>
      </c>
      <c r="D68" s="24"/>
      <c r="E68" s="28">
        <f>E47/E$49</f>
        <v>5.9171597633136093E-3</v>
      </c>
      <c r="F68" s="24"/>
      <c r="G68" s="28">
        <f>G47/G$49</f>
        <v>1.7303297420829252E-2</v>
      </c>
      <c r="H68" s="24"/>
      <c r="I68" s="28">
        <f>I47/I$49</f>
        <v>6.9972619409796166E-3</v>
      </c>
      <c r="J68" s="24"/>
      <c r="K68" s="28">
        <f>K47/K$49</f>
        <v>3.0514939605848695E-2</v>
      </c>
      <c r="L68" s="24"/>
      <c r="M68" s="28">
        <f>M47/M$49</f>
        <v>1.6574585635359115E-2</v>
      </c>
      <c r="N68" s="24"/>
      <c r="O68" s="28">
        <f>O47/O$49</f>
        <v>4.0264234035860332E-2</v>
      </c>
      <c r="P68" s="24"/>
      <c r="Q68" s="28">
        <f>Q47/Q$49</f>
        <v>2.3346303501945526E-2</v>
      </c>
      <c r="R68" s="24"/>
      <c r="S68" s="28">
        <f>S47/S$49</f>
        <v>7.6008645533141211E-2</v>
      </c>
      <c r="T68" s="24"/>
      <c r="U68" s="28">
        <f>U47/U$49</f>
        <v>0.10042134831460674</v>
      </c>
      <c r="V68" s="24"/>
      <c r="W68" s="28">
        <f>W47/W$49</f>
        <v>8.0639673358285133E-2</v>
      </c>
      <c r="X68" s="24"/>
      <c r="Y68" s="28">
        <f>Y47/Y$49</f>
        <v>8.5276482345103266E-2</v>
      </c>
      <c r="Z68" s="24"/>
      <c r="AA68" s="28">
        <f>AA47/AA$49</f>
        <v>4.3613707165109032E-2</v>
      </c>
      <c r="AB68" s="24"/>
      <c r="AC68" s="28">
        <f>AC47/AC$49</f>
        <v>3.8983540282991627E-2</v>
      </c>
      <c r="AD68" s="24"/>
      <c r="AE68" s="28">
        <f>AE47/AE$49</f>
        <v>4.6684507879869164E-2</v>
      </c>
      <c r="AF68" s="24"/>
      <c r="AG68" s="28">
        <f>AG47/AG$49</f>
        <v>3.9526832083092905E-2</v>
      </c>
      <c r="AH68" s="24"/>
      <c r="AI68" s="28">
        <f>AI47/AI$49</f>
        <v>4.1808609476618151E-2</v>
      </c>
      <c r="AJ68" s="24"/>
      <c r="AK68" s="28">
        <f>AK47/AK$49</f>
        <v>4.3368950345694532E-2</v>
      </c>
      <c r="AL68" s="24"/>
      <c r="AM68" s="28">
        <f>AM47/AM$49</f>
        <v>3.8347107438016531E-2</v>
      </c>
      <c r="AN68" s="24"/>
      <c r="AO68" s="28">
        <f>AO47/AO$49</f>
        <v>3.7073490813648295E-2</v>
      </c>
      <c r="AP68" s="24"/>
      <c r="AQ68" s="28">
        <f>AQ47/AQ$49</f>
        <v>2.8462998102466792E-2</v>
      </c>
      <c r="AR68" s="24"/>
      <c r="AS68" s="28">
        <f>AS47/AS$49</f>
        <v>3.954802259887006E-2</v>
      </c>
      <c r="AT68" s="24"/>
      <c r="AU68" s="28">
        <f>AU47/AU$49</f>
        <v>4.3821209465381247E-2</v>
      </c>
      <c r="AV68" s="24"/>
      <c r="AW68" s="28">
        <f>AW47/AW$49</f>
        <v>3.135567168767292E-2</v>
      </c>
      <c r="AX68" s="24"/>
      <c r="AY68" s="28">
        <f>AY47/AY$49</f>
        <v>3.3751493428912781E-2</v>
      </c>
      <c r="AZ68" s="24"/>
      <c r="BA68" s="28">
        <f>BA47/BA$49</f>
        <v>1.6706443914081145E-2</v>
      </c>
      <c r="BB68" s="24"/>
    </row>
    <row r="69" spans="1:54" x14ac:dyDescent="0.2">
      <c r="A69" s="24" t="s">
        <v>52</v>
      </c>
      <c r="B69" s="28">
        <f>(B36+B48)/B49</f>
        <v>1</v>
      </c>
      <c r="C69" s="28">
        <f>(C36+C48)/C49</f>
        <v>1</v>
      </c>
      <c r="D69" s="24"/>
      <c r="E69" s="28">
        <f>(E36+E48)/E49</f>
        <v>1</v>
      </c>
      <c r="F69" s="24"/>
      <c r="G69" s="28">
        <f>(G36+G48)/G49</f>
        <v>1</v>
      </c>
      <c r="H69" s="24"/>
      <c r="I69" s="28">
        <f>(I36+I48)/I49</f>
        <v>1</v>
      </c>
      <c r="J69" s="24"/>
      <c r="K69" s="28">
        <f>(K36+K48)/K49</f>
        <v>1</v>
      </c>
      <c r="L69" s="24"/>
      <c r="M69" s="28">
        <f>(M36+M48)/M49</f>
        <v>1</v>
      </c>
      <c r="N69" s="24"/>
      <c r="O69" s="28">
        <f>(O36+O48)/O49</f>
        <v>1</v>
      </c>
      <c r="P69" s="24"/>
      <c r="Q69" s="28">
        <f>(Q36+Q48)/Q49</f>
        <v>1</v>
      </c>
      <c r="R69" s="24"/>
      <c r="S69" s="28">
        <f>(S36+S48)/S49</f>
        <v>1</v>
      </c>
      <c r="T69" s="24"/>
      <c r="U69" s="28">
        <f>(U36+U48)/U49</f>
        <v>1</v>
      </c>
      <c r="V69" s="24"/>
      <c r="W69" s="28">
        <f>(W36+W48)/W49</f>
        <v>1</v>
      </c>
      <c r="X69" s="24"/>
      <c r="Y69" s="28">
        <f>(Y36+Y48)/Y49</f>
        <v>1</v>
      </c>
      <c r="Z69" s="24"/>
      <c r="AA69" s="28">
        <f>(AA36+AA48)/AA49</f>
        <v>1</v>
      </c>
      <c r="AB69" s="24"/>
      <c r="AC69" s="28">
        <f>(AC36+AC48)/AC49</f>
        <v>1</v>
      </c>
      <c r="AD69" s="24"/>
      <c r="AE69" s="28">
        <f>(AE36+AE48)/AE49</f>
        <v>1</v>
      </c>
      <c r="AF69" s="24"/>
      <c r="AG69" s="28">
        <f>(AG36+AG48)/AG49</f>
        <v>1</v>
      </c>
      <c r="AH69" s="24"/>
      <c r="AI69" s="28">
        <f>(AI36+AI48)/AI49</f>
        <v>1</v>
      </c>
      <c r="AJ69" s="24"/>
      <c r="AK69" s="28">
        <f>(AK36+AK48)/AK49</f>
        <v>1</v>
      </c>
      <c r="AL69" s="24"/>
      <c r="AM69" s="28">
        <f>(AM36+AM48)/AM49</f>
        <v>1</v>
      </c>
      <c r="AN69" s="24"/>
      <c r="AO69" s="28">
        <f>(AO36+AO48)/AO49</f>
        <v>1</v>
      </c>
      <c r="AP69" s="24"/>
      <c r="AQ69" s="28">
        <f>(AQ36+AQ48)/AQ49</f>
        <v>1</v>
      </c>
      <c r="AR69" s="24"/>
      <c r="AS69" s="28">
        <f>(AS36+AS48)/AS49</f>
        <v>1</v>
      </c>
      <c r="AT69" s="24"/>
      <c r="AU69" s="28">
        <f>(AU36+AU48)/AU49</f>
        <v>1</v>
      </c>
      <c r="AV69" s="24"/>
      <c r="AW69" s="28">
        <f>(AW36+AW48)/AW49</f>
        <v>1</v>
      </c>
      <c r="AX69" s="24"/>
      <c r="AY69" s="28">
        <f>(AY36+AY48)/AY49</f>
        <v>1</v>
      </c>
      <c r="AZ69" s="24"/>
      <c r="BA69" s="28">
        <f>(BA36+BA48)/BA49</f>
        <v>1</v>
      </c>
      <c r="BB69" s="24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B15"/>
  <sheetViews>
    <sheetView zoomScaleNormal="100" workbookViewId="0">
      <pane xSplit="1" ySplit="1" topLeftCell="AF2" activePane="bottomRight" state="frozen"/>
      <selection pane="topRight" activeCell="B1" sqref="B1"/>
      <selection pane="bottomLeft" activeCell="A2" sqref="A2"/>
      <selection pane="bottomRight" activeCell="BC19" sqref="BC19"/>
    </sheetView>
  </sheetViews>
  <sheetFormatPr defaultRowHeight="12.75" x14ac:dyDescent="0.2"/>
  <cols>
    <col min="1" max="1" width="31.28515625" customWidth="1"/>
    <col min="2" max="8" width="8.28515625" customWidth="1"/>
    <col min="9" max="12" width="8.28515625" style="50" customWidth="1"/>
    <col min="13" max="26" width="8.28515625" customWidth="1"/>
  </cols>
  <sheetData>
    <row r="1" spans="1:54" x14ac:dyDescent="0.2">
      <c r="A1" s="161" t="s">
        <v>168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54" x14ac:dyDescent="0.2">
      <c r="A2" s="23" t="s">
        <v>169</v>
      </c>
      <c r="B2" s="23">
        <v>1996</v>
      </c>
      <c r="C2" s="23">
        <v>1997</v>
      </c>
      <c r="D2" s="33" t="s">
        <v>37</v>
      </c>
      <c r="E2" s="23">
        <v>1998</v>
      </c>
      <c r="F2" s="33" t="s">
        <v>37</v>
      </c>
      <c r="G2" s="23">
        <v>1999</v>
      </c>
      <c r="H2" s="33" t="s">
        <v>37</v>
      </c>
      <c r="I2" s="51">
        <v>2000</v>
      </c>
      <c r="J2" s="51" t="s">
        <v>37</v>
      </c>
      <c r="K2" s="51">
        <v>2001</v>
      </c>
      <c r="L2" s="51" t="s">
        <v>37</v>
      </c>
      <c r="M2" s="23" t="s">
        <v>117</v>
      </c>
      <c r="N2" s="24" t="s">
        <v>37</v>
      </c>
      <c r="O2" s="24">
        <v>2003</v>
      </c>
      <c r="P2" s="24" t="s">
        <v>37</v>
      </c>
      <c r="Q2" s="24">
        <v>2004</v>
      </c>
      <c r="R2" s="24" t="s">
        <v>37</v>
      </c>
      <c r="S2" s="24">
        <v>2005</v>
      </c>
      <c r="T2" s="24" t="s">
        <v>37</v>
      </c>
      <c r="U2" s="24">
        <v>2006</v>
      </c>
      <c r="V2" s="24" t="s">
        <v>37</v>
      </c>
      <c r="W2" s="24">
        <v>2007</v>
      </c>
      <c r="X2" s="24" t="s">
        <v>37</v>
      </c>
      <c r="Y2" s="24">
        <v>2008</v>
      </c>
      <c r="Z2" s="24" t="s">
        <v>37</v>
      </c>
      <c r="AA2" s="24">
        <v>2009</v>
      </c>
      <c r="AB2" s="24" t="s">
        <v>37</v>
      </c>
      <c r="AC2" s="24">
        <v>2010</v>
      </c>
      <c r="AD2" s="47" t="s">
        <v>37</v>
      </c>
      <c r="AE2" s="24">
        <v>2011</v>
      </c>
      <c r="AF2" s="24" t="s">
        <v>37</v>
      </c>
      <c r="AG2" s="24">
        <v>2012</v>
      </c>
      <c r="AH2" s="24" t="s">
        <v>37</v>
      </c>
      <c r="AI2" s="24">
        <v>2013</v>
      </c>
      <c r="AJ2" s="47" t="s">
        <v>37</v>
      </c>
      <c r="AK2" s="24">
        <v>2014</v>
      </c>
      <c r="AL2" s="47" t="s">
        <v>37</v>
      </c>
      <c r="AM2" s="24">
        <v>2015</v>
      </c>
      <c r="AN2" s="47" t="s">
        <v>37</v>
      </c>
      <c r="AO2" s="24">
        <v>2016</v>
      </c>
      <c r="AP2" s="47" t="s">
        <v>37</v>
      </c>
      <c r="AQ2" s="24">
        <v>2017</v>
      </c>
      <c r="AR2" s="47" t="s">
        <v>37</v>
      </c>
      <c r="AS2" s="24">
        <v>2018</v>
      </c>
      <c r="AT2" s="47" t="s">
        <v>37</v>
      </c>
      <c r="AU2" s="24">
        <v>2019</v>
      </c>
      <c r="AV2" s="47" t="s">
        <v>37</v>
      </c>
      <c r="AW2" s="24">
        <v>2020</v>
      </c>
      <c r="AX2" s="47" t="s">
        <v>37</v>
      </c>
      <c r="AY2" s="24">
        <v>2021</v>
      </c>
      <c r="AZ2" s="47" t="s">
        <v>37</v>
      </c>
      <c r="BA2" s="24">
        <v>2022</v>
      </c>
      <c r="BB2" s="47" t="s">
        <v>37</v>
      </c>
    </row>
    <row r="3" spans="1:54" x14ac:dyDescent="0.2">
      <c r="A3" s="24" t="s">
        <v>170</v>
      </c>
      <c r="B3" s="29">
        <v>1759</v>
      </c>
      <c r="C3" s="29">
        <v>1662</v>
      </c>
      <c r="D3" s="25">
        <f>C3/B3 - 1</f>
        <v>-5.5144968732234179E-2</v>
      </c>
      <c r="E3" s="29">
        <v>1251</v>
      </c>
      <c r="F3" s="25">
        <f>(E3/C3) - 1</f>
        <v>-0.24729241877256314</v>
      </c>
      <c r="G3" s="24">
        <v>1204</v>
      </c>
      <c r="H3" s="25">
        <f>(G3/E3) - 1</f>
        <v>-3.7569944044764214E-2</v>
      </c>
      <c r="I3" s="38">
        <v>1347</v>
      </c>
      <c r="J3" s="25">
        <f>(I3/G3) - 1</f>
        <v>0.11877076411960141</v>
      </c>
      <c r="K3" s="38">
        <v>1089</v>
      </c>
      <c r="L3" s="25">
        <f>(K3/I3) - 1</f>
        <v>-0.19153674832962142</v>
      </c>
      <c r="M3" s="38">
        <v>1101</v>
      </c>
      <c r="N3" s="25">
        <f>(M3/K3) - 1</f>
        <v>1.1019283746556363E-2</v>
      </c>
      <c r="O3" s="24">
        <v>1104</v>
      </c>
      <c r="P3" s="25">
        <f>(O3/M3) - 1</f>
        <v>2.7247956403269047E-3</v>
      </c>
      <c r="Q3" s="24">
        <v>1112</v>
      </c>
      <c r="R3" s="25">
        <f>(Q3/O3) - 1</f>
        <v>7.2463768115942351E-3</v>
      </c>
      <c r="S3" s="24">
        <v>911</v>
      </c>
      <c r="T3" s="25">
        <f>(S3/Q3) - 1</f>
        <v>-0.18075539568345322</v>
      </c>
      <c r="U3" s="24">
        <v>881</v>
      </c>
      <c r="V3" s="25">
        <f>(U3/S3) - 1</f>
        <v>-3.2930845225027428E-2</v>
      </c>
      <c r="W3" s="24">
        <v>862</v>
      </c>
      <c r="X3" s="25">
        <f>(W3/U3) - 1</f>
        <v>-2.1566401816118019E-2</v>
      </c>
      <c r="Y3" s="24">
        <v>803</v>
      </c>
      <c r="Z3" s="25">
        <f>(Y3/W3) - 1</f>
        <v>-6.8445475638051034E-2</v>
      </c>
      <c r="AA3" s="24">
        <v>960</v>
      </c>
      <c r="AB3" s="25">
        <f>(AA3/Y3) - 1</f>
        <v>0.19551681195516801</v>
      </c>
      <c r="AC3" s="24">
        <v>958</v>
      </c>
      <c r="AD3" s="25">
        <f>(AC3/AA3) - 1</f>
        <v>-2.0833333333333259E-3</v>
      </c>
      <c r="AE3" s="24">
        <v>804</v>
      </c>
      <c r="AF3" s="25">
        <f>(AE3/AC3) - 1</f>
        <v>-0.16075156576200422</v>
      </c>
      <c r="AG3" s="24">
        <v>796</v>
      </c>
      <c r="AH3" s="25">
        <f>(AG3/AE3) - 1</f>
        <v>-9.9502487562188602E-3</v>
      </c>
      <c r="AI3" s="24">
        <v>698</v>
      </c>
      <c r="AJ3" s="25">
        <f>(AI3/AG3) - 1</f>
        <v>-0.12311557788944727</v>
      </c>
      <c r="AK3" s="24">
        <v>597</v>
      </c>
      <c r="AL3" s="25">
        <f>(AK3/AI3) - 1</f>
        <v>-0.14469914040114618</v>
      </c>
      <c r="AM3" s="24">
        <v>606</v>
      </c>
      <c r="AN3" s="25">
        <f>(AM3/AK3) - 1</f>
        <v>1.5075376884422065E-2</v>
      </c>
      <c r="AO3" s="24">
        <v>593</v>
      </c>
      <c r="AP3" s="25">
        <f>(AO3/AM3) - 1</f>
        <v>-2.1452145214521434E-2</v>
      </c>
      <c r="AQ3" s="24">
        <v>682</v>
      </c>
      <c r="AR3" s="25">
        <f>(AQ3/AO3) - 1</f>
        <v>0.1500843170320405</v>
      </c>
      <c r="AS3" s="24">
        <v>719</v>
      </c>
      <c r="AT3" s="25">
        <f>(AS3/AQ3) - 1</f>
        <v>5.4252199413489688E-2</v>
      </c>
      <c r="AU3" s="24">
        <v>663</v>
      </c>
      <c r="AV3" s="25">
        <f>(AU3/AS3) - 1</f>
        <v>-7.7885952712100193E-2</v>
      </c>
      <c r="AW3" s="24">
        <v>663</v>
      </c>
      <c r="AX3" s="25">
        <f>(AW3/AU3) - 1</f>
        <v>0</v>
      </c>
      <c r="AY3" s="24">
        <v>731</v>
      </c>
      <c r="AZ3" s="25">
        <f>(AY3/AW3) - 1</f>
        <v>0.10256410256410264</v>
      </c>
      <c r="BA3" s="24">
        <v>777</v>
      </c>
      <c r="BB3" s="25">
        <f>(BA3/AY3) - 1</f>
        <v>6.2927496580027276E-2</v>
      </c>
    </row>
    <row r="4" spans="1:54" x14ac:dyDescent="0.2">
      <c r="A4" s="24" t="s">
        <v>171</v>
      </c>
      <c r="B4" s="29">
        <v>848</v>
      </c>
      <c r="C4" s="29">
        <v>1026</v>
      </c>
      <c r="D4" s="25">
        <f>C4/B4 - 1</f>
        <v>0.20990566037735858</v>
      </c>
      <c r="E4" s="29">
        <v>1215</v>
      </c>
      <c r="F4" s="25">
        <f>(E4/C4) - 1</f>
        <v>0.18421052631578938</v>
      </c>
      <c r="G4" s="24">
        <v>1126</v>
      </c>
      <c r="H4" s="25">
        <f>(G4/E4) - 1</f>
        <v>-7.3251028806584406E-2</v>
      </c>
      <c r="I4" s="38">
        <v>1140</v>
      </c>
      <c r="J4" s="25">
        <f>(I4/G4) - 1</f>
        <v>1.243339253996445E-2</v>
      </c>
      <c r="K4" s="38">
        <v>1235</v>
      </c>
      <c r="L4" s="25">
        <f>(K4/I4) - 1</f>
        <v>8.3333333333333259E-2</v>
      </c>
      <c r="M4" s="38">
        <v>1184</v>
      </c>
      <c r="N4" s="25">
        <f>(M4/K4) - 1</f>
        <v>-4.1295546558704488E-2</v>
      </c>
      <c r="O4" s="24">
        <v>1251</v>
      </c>
      <c r="P4" s="25">
        <f>(O4/M4) - 1</f>
        <v>5.658783783783794E-2</v>
      </c>
      <c r="Q4" s="24">
        <v>1255</v>
      </c>
      <c r="R4" s="25">
        <f>(Q4/O4) - 1</f>
        <v>3.1974420463629638E-3</v>
      </c>
      <c r="S4" s="24">
        <v>1271</v>
      </c>
      <c r="T4" s="25">
        <f>(S4/Q4) - 1</f>
        <v>1.2749003984063645E-2</v>
      </c>
      <c r="U4" s="24">
        <v>1280</v>
      </c>
      <c r="V4" s="25">
        <f>(U4/S4) - 1</f>
        <v>7.0810385523210062E-3</v>
      </c>
      <c r="W4" s="24">
        <v>1327</v>
      </c>
      <c r="X4" s="25">
        <f>(W4/U4) - 1</f>
        <v>3.6718749999999911E-2</v>
      </c>
      <c r="Y4" s="24">
        <v>1302</v>
      </c>
      <c r="Z4" s="25">
        <f>(Y4/W4) - 1</f>
        <v>-1.8839487565938229E-2</v>
      </c>
      <c r="AA4" s="24">
        <v>1344</v>
      </c>
      <c r="AB4" s="25">
        <f>(AA4/Y4) - 1</f>
        <v>3.2258064516129004E-2</v>
      </c>
      <c r="AC4" s="24">
        <v>1487</v>
      </c>
      <c r="AD4" s="25">
        <f>(AC4/AA4) - 1</f>
        <v>0.10639880952380953</v>
      </c>
      <c r="AE4" s="24">
        <v>1497</v>
      </c>
      <c r="AF4" s="25">
        <f>(AE4/AC4) - 1</f>
        <v>6.7249495628782796E-3</v>
      </c>
      <c r="AG4" s="24">
        <v>1485</v>
      </c>
      <c r="AH4" s="25">
        <f>(AG4/AE4) - 1</f>
        <v>-8.0160320641282645E-3</v>
      </c>
      <c r="AI4" s="24">
        <v>1439</v>
      </c>
      <c r="AJ4" s="25">
        <f>(AI4/AG4) - 1</f>
        <v>-3.0976430976430991E-2</v>
      </c>
      <c r="AK4" s="24">
        <v>1358</v>
      </c>
      <c r="AL4" s="25">
        <f>(AK4/AI4) - 1</f>
        <v>-5.6289089645587209E-2</v>
      </c>
      <c r="AM4" s="24">
        <v>1213</v>
      </c>
      <c r="AN4" s="25">
        <f>(AM4/AK4) - 1</f>
        <v>-0.10677466863033869</v>
      </c>
      <c r="AO4" s="24">
        <v>1156</v>
      </c>
      <c r="AP4" s="25">
        <f>(AO4/AM4) - 1</f>
        <v>-4.699093157460843E-2</v>
      </c>
      <c r="AQ4" s="24">
        <v>1106</v>
      </c>
      <c r="AR4" s="25">
        <f>(AQ4/AO4) - 1</f>
        <v>-4.3252595155709339E-2</v>
      </c>
      <c r="AS4" s="24">
        <v>1047</v>
      </c>
      <c r="AT4" s="25">
        <f>(AS4/AQ4) - 1</f>
        <v>-5.3345388788426762E-2</v>
      </c>
      <c r="AU4" s="24">
        <v>1068</v>
      </c>
      <c r="AV4" s="25">
        <f>(AU4/AS4) - 1</f>
        <v>2.005730659025784E-2</v>
      </c>
      <c r="AW4" s="24">
        <v>985</v>
      </c>
      <c r="AX4" s="25">
        <f>(AW4/AU4) - 1</f>
        <v>-7.7715355805243469E-2</v>
      </c>
      <c r="AY4" s="47">
        <v>968</v>
      </c>
      <c r="AZ4" s="25">
        <f>(AY4/AW4) - 1</f>
        <v>-1.7258883248730927E-2</v>
      </c>
      <c r="BA4" s="47">
        <v>888</v>
      </c>
      <c r="BB4" s="25">
        <f>(BA4/AY4) - 1</f>
        <v>-8.2644628099173501E-2</v>
      </c>
    </row>
    <row r="5" spans="1:54" x14ac:dyDescent="0.2">
      <c r="A5" s="24" t="s">
        <v>172</v>
      </c>
      <c r="B5" s="29">
        <v>241</v>
      </c>
      <c r="C5" s="29">
        <v>358</v>
      </c>
      <c r="D5" s="25">
        <f>C5/B5 - 1</f>
        <v>0.48547717842323657</v>
      </c>
      <c r="E5" s="29">
        <v>398</v>
      </c>
      <c r="F5" s="25">
        <f>(E5/C5) - 1</f>
        <v>0.1117318435754191</v>
      </c>
      <c r="G5" s="24">
        <v>714</v>
      </c>
      <c r="H5" s="25">
        <f>(G5/E5) - 1</f>
        <v>0.79396984924623126</v>
      </c>
      <c r="I5" s="38">
        <v>751</v>
      </c>
      <c r="J5" s="25">
        <f>(I5/G5) - 1</f>
        <v>5.1820728291316565E-2</v>
      </c>
      <c r="K5" s="38">
        <v>733</v>
      </c>
      <c r="L5" s="25">
        <f>(K5/I5) - 1</f>
        <v>-2.3968042609853524E-2</v>
      </c>
      <c r="M5" s="38">
        <v>768</v>
      </c>
      <c r="N5" s="25">
        <f>(M5/K5) - 1</f>
        <v>4.7748976807639787E-2</v>
      </c>
      <c r="O5" s="24">
        <v>804</v>
      </c>
      <c r="P5" s="25">
        <f>(O5/M5) - 1</f>
        <v>4.6875E-2</v>
      </c>
      <c r="Q5" s="24">
        <v>443</v>
      </c>
      <c r="R5" s="25">
        <f>(Q5/O5) - 1</f>
        <v>-0.44900497512437809</v>
      </c>
      <c r="S5" s="24">
        <v>588</v>
      </c>
      <c r="T5" s="25">
        <f>(S5/Q5) - 1</f>
        <v>0.32731376975169302</v>
      </c>
      <c r="U5" s="24">
        <v>671</v>
      </c>
      <c r="V5" s="25">
        <f>(U5/S5) - 1</f>
        <v>0.14115646258503411</v>
      </c>
      <c r="W5" s="24">
        <v>736</v>
      </c>
      <c r="X5" s="25">
        <f>(W5/U5) - 1</f>
        <v>9.6870342771982143E-2</v>
      </c>
      <c r="Y5" s="24">
        <v>874</v>
      </c>
      <c r="Z5" s="25">
        <f>(Y5/W5) - 1</f>
        <v>0.1875</v>
      </c>
      <c r="AA5" s="24">
        <v>857</v>
      </c>
      <c r="AB5" s="25">
        <f>(AA5/Y5) - 1</f>
        <v>-1.9450800915331801E-2</v>
      </c>
      <c r="AC5" s="24">
        <v>978</v>
      </c>
      <c r="AD5" s="25">
        <f>(AC5/AA5) - 1</f>
        <v>0.14119019836639435</v>
      </c>
      <c r="AE5" s="24">
        <v>1028</v>
      </c>
      <c r="AF5" s="25">
        <f>(AE5/AC5) - 1</f>
        <v>5.112474437627812E-2</v>
      </c>
      <c r="AG5" s="24">
        <v>1156</v>
      </c>
      <c r="AH5" s="25">
        <f>(AG5/AE5) - 1</f>
        <v>0.1245136186770428</v>
      </c>
      <c r="AI5" s="24">
        <v>1065</v>
      </c>
      <c r="AJ5" s="25">
        <f>(AI5/AG5) - 1</f>
        <v>-7.8719723183391044E-2</v>
      </c>
      <c r="AK5" s="24">
        <v>1205</v>
      </c>
      <c r="AL5" s="25">
        <f>(AK5/AI5) - 1</f>
        <v>0.13145539906103276</v>
      </c>
      <c r="AM5" s="24">
        <v>1185</v>
      </c>
      <c r="AN5" s="25">
        <f>(AM5/AK5) - 1</f>
        <v>-1.6597510373444035E-2</v>
      </c>
      <c r="AO5" s="24">
        <v>1266</v>
      </c>
      <c r="AP5" s="25">
        <f>(AO5/AM5) - 1</f>
        <v>6.8354430379746756E-2</v>
      </c>
      <c r="AQ5" s="24">
        <v>1336</v>
      </c>
      <c r="AR5" s="25">
        <f>(AQ5/AO5) - 1</f>
        <v>5.5292259083728368E-2</v>
      </c>
      <c r="AS5" s="24">
        <v>1563</v>
      </c>
      <c r="AT5" s="25">
        <f>(AS5/AQ5) - 1</f>
        <v>0.16991017964071853</v>
      </c>
      <c r="AU5" s="24">
        <v>1657</v>
      </c>
      <c r="AV5" s="25">
        <f>(AU5/AS5) - 1</f>
        <v>6.0140754958413201E-2</v>
      </c>
      <c r="AW5" s="24">
        <v>1569</v>
      </c>
      <c r="AX5" s="25">
        <f>(AW5/AU5) - 1</f>
        <v>-5.3108026554013255E-2</v>
      </c>
      <c r="AY5" s="47">
        <v>1603</v>
      </c>
      <c r="AZ5" s="25">
        <f>(AY5/AW5) - 1</f>
        <v>2.1669853409815198E-2</v>
      </c>
      <c r="BA5" s="47">
        <v>1651</v>
      </c>
      <c r="BB5" s="25">
        <f>(BA5/AY5) - 1</f>
        <v>2.9943855271366226E-2</v>
      </c>
    </row>
    <row r="6" spans="1:54" x14ac:dyDescent="0.2">
      <c r="A6" s="24" t="s">
        <v>125</v>
      </c>
      <c r="B6" s="29">
        <v>0</v>
      </c>
      <c r="C6" s="29">
        <f>26+5</f>
        <v>31</v>
      </c>
      <c r="D6" s="28"/>
      <c r="E6" s="29">
        <v>9</v>
      </c>
      <c r="F6" s="25">
        <f>(E6/C6) - 1</f>
        <v>-0.70967741935483875</v>
      </c>
      <c r="G6" s="24">
        <v>19</v>
      </c>
      <c r="H6" s="25">
        <f>(G6/E6) - 1</f>
        <v>1.1111111111111112</v>
      </c>
      <c r="I6" s="38">
        <v>49</v>
      </c>
      <c r="J6" s="25">
        <f>(I6/G6) - 1</f>
        <v>1.5789473684210527</v>
      </c>
      <c r="K6" s="38">
        <v>89</v>
      </c>
      <c r="L6" s="25">
        <f>(K6/I6) - 1</f>
        <v>0.81632653061224492</v>
      </c>
      <c r="M6" s="38">
        <v>24</v>
      </c>
      <c r="N6" s="25">
        <f>(M6/K6) - 1</f>
        <v>-0.7303370786516854</v>
      </c>
      <c r="O6" s="24">
        <v>20</v>
      </c>
      <c r="P6" s="25">
        <f>(O6/M6) - 1</f>
        <v>-0.16666666666666663</v>
      </c>
      <c r="Q6" s="24">
        <v>17</v>
      </c>
      <c r="R6" s="25">
        <f>(Q6/O6) - 1</f>
        <v>-0.15000000000000002</v>
      </c>
      <c r="S6" s="24">
        <v>6</v>
      </c>
      <c r="T6" s="25">
        <f>(S6/Q6) - 1</f>
        <v>-0.64705882352941169</v>
      </c>
      <c r="U6" s="24">
        <v>16</v>
      </c>
      <c r="V6" s="25">
        <f>(U6/S6) - 1</f>
        <v>1.6666666666666665</v>
      </c>
      <c r="W6" s="24">
        <v>14</v>
      </c>
      <c r="X6" s="25">
        <f>(W6/U6) - 1</f>
        <v>-0.125</v>
      </c>
      <c r="Y6" s="24">
        <v>23</v>
      </c>
      <c r="Z6" s="25">
        <f>(Y6/W6) - 1</f>
        <v>0.64285714285714279</v>
      </c>
      <c r="AA6" s="24">
        <v>49</v>
      </c>
      <c r="AB6" s="25">
        <f>(AA6/Y6) - 1</f>
        <v>1.1304347826086958</v>
      </c>
      <c r="AC6" s="24">
        <v>40</v>
      </c>
      <c r="AD6" s="25">
        <f>(AC6/AA6) - 1</f>
        <v>-0.18367346938775508</v>
      </c>
      <c r="AE6" s="24">
        <v>34</v>
      </c>
      <c r="AF6" s="25">
        <f>(AE6/AC6) - 1</f>
        <v>-0.15000000000000002</v>
      </c>
      <c r="AG6" s="24">
        <v>29</v>
      </c>
      <c r="AH6" s="25">
        <f>(AG6/AE6) - 1</f>
        <v>-0.1470588235294118</v>
      </c>
      <c r="AI6" s="24">
        <v>27</v>
      </c>
      <c r="AJ6" s="25">
        <f>(AI6/AG6) - 1</f>
        <v>-6.8965517241379337E-2</v>
      </c>
      <c r="AK6" s="24">
        <v>22</v>
      </c>
      <c r="AL6" s="25">
        <f>(AK6/AI6) - 1</f>
        <v>-0.18518518518518523</v>
      </c>
      <c r="AM6" s="24">
        <v>21</v>
      </c>
      <c r="AN6" s="25">
        <f>(AM6/AK6) - 1</f>
        <v>-4.5454545454545414E-2</v>
      </c>
      <c r="AO6" s="24">
        <v>33</v>
      </c>
      <c r="AP6" s="25">
        <f>(AO6/AM6) - 1</f>
        <v>0.5714285714285714</v>
      </c>
      <c r="AQ6" s="24">
        <v>38</v>
      </c>
      <c r="AR6" s="25">
        <f>(AQ6/AO6) - 1</f>
        <v>0.1515151515151516</v>
      </c>
      <c r="AS6" s="24">
        <v>34</v>
      </c>
      <c r="AT6" s="25">
        <f>(AS6/AQ6) - 1</f>
        <v>-0.10526315789473684</v>
      </c>
      <c r="AU6" s="24">
        <v>35</v>
      </c>
      <c r="AV6" s="25">
        <f>(AU6/AS6) - 1</f>
        <v>2.9411764705882248E-2</v>
      </c>
      <c r="AW6" s="24">
        <v>36</v>
      </c>
      <c r="AX6" s="25">
        <f>(AW6/AU6) - 1</f>
        <v>2.857142857142847E-2</v>
      </c>
      <c r="AY6" s="47">
        <v>46</v>
      </c>
      <c r="AZ6" s="25">
        <f>(AY6/AW6) - 1</f>
        <v>0.27777777777777768</v>
      </c>
      <c r="BA6" s="47">
        <v>36</v>
      </c>
      <c r="BB6" s="25">
        <f>(BA6/AY6) - 1</f>
        <v>-0.21739130434782605</v>
      </c>
    </row>
    <row r="7" spans="1:54" x14ac:dyDescent="0.2">
      <c r="A7" s="24" t="s">
        <v>52</v>
      </c>
      <c r="B7" s="29">
        <f>SUM(B3:B6)</f>
        <v>2848</v>
      </c>
      <c r="C7" s="29">
        <f>SUM(C3:C6)</f>
        <v>3077</v>
      </c>
      <c r="D7" s="25">
        <f>C7/B7 - 1</f>
        <v>8.0407303370786609E-2</v>
      </c>
      <c r="E7" s="29">
        <f>SUM(E3:E6)</f>
        <v>2873</v>
      </c>
      <c r="F7" s="25">
        <f>(E7/C7) - 1</f>
        <v>-6.6298342541436517E-2</v>
      </c>
      <c r="G7" s="29">
        <f>SUM(G3:G6)</f>
        <v>3063</v>
      </c>
      <c r="H7" s="25">
        <f>(G7/E7) - 1</f>
        <v>6.613296206056396E-2</v>
      </c>
      <c r="I7" s="38">
        <f>SUM(I3:I6)</f>
        <v>3287</v>
      </c>
      <c r="J7" s="25">
        <f>(I7/G7) - 1</f>
        <v>7.3130917401240669E-2</v>
      </c>
      <c r="K7" s="38">
        <f>SUM(K3:K6)</f>
        <v>3146</v>
      </c>
      <c r="L7" s="25">
        <f>(K7/I7) - 1</f>
        <v>-4.2896257986005493E-2</v>
      </c>
      <c r="M7" s="38">
        <f>SUM(M3:M6)</f>
        <v>3077</v>
      </c>
      <c r="N7" s="25">
        <f>(M7/K7) - 1</f>
        <v>-2.193261284170378E-2</v>
      </c>
      <c r="O7" s="24">
        <f>SUM(O3:O6)</f>
        <v>3179</v>
      </c>
      <c r="P7" s="25">
        <f>(O7/M7) - 1</f>
        <v>3.3149171270718147E-2</v>
      </c>
      <c r="Q7" s="24">
        <f>SUM(Q3:Q6)</f>
        <v>2827</v>
      </c>
      <c r="R7" s="25">
        <f>(Q7/O7) - 1</f>
        <v>-0.11072664359861595</v>
      </c>
      <c r="S7" s="24">
        <f>SUM(S3:S6)</f>
        <v>2776</v>
      </c>
      <c r="T7" s="25">
        <f>(S7/Q7) - 1</f>
        <v>-1.8040325433321569E-2</v>
      </c>
      <c r="U7" s="24">
        <f>SUM(U3:U6)</f>
        <v>2848</v>
      </c>
      <c r="V7" s="25">
        <f>(U7/S7) - 1</f>
        <v>2.5936599423631135E-2</v>
      </c>
      <c r="W7" s="24">
        <f>SUM(W3:W6)</f>
        <v>2939</v>
      </c>
      <c r="X7" s="25">
        <f>(W7/U7) - 1</f>
        <v>3.1952247191011196E-2</v>
      </c>
      <c r="Y7" s="24">
        <f>SUM(Y3:Y6)</f>
        <v>3002</v>
      </c>
      <c r="Z7" s="25">
        <f>(Y7/W7) - 1</f>
        <v>2.1435862538278228E-2</v>
      </c>
      <c r="AA7" s="24">
        <f>SUM(AA3:AA6)</f>
        <v>3210</v>
      </c>
      <c r="AB7" s="25">
        <f>(AA7/Y7) - 1</f>
        <v>6.9287141905396421E-2</v>
      </c>
      <c r="AC7" s="24">
        <f>SUM(AC3:AC6)</f>
        <v>3463</v>
      </c>
      <c r="AD7" s="25">
        <f>(AC7/AA7) - 1</f>
        <v>7.8816199376946949E-2</v>
      </c>
      <c r="AE7" s="24">
        <f>SUM(AE3:AE6)</f>
        <v>3363</v>
      </c>
      <c r="AF7" s="25">
        <f>(AE7/AC7) - 1</f>
        <v>-2.887669650591973E-2</v>
      </c>
      <c r="AG7" s="24">
        <f>SUM(AG3:AG6)</f>
        <v>3466</v>
      </c>
      <c r="AH7" s="25">
        <f>(AG7/AE7) - 1</f>
        <v>3.0627415997621199E-2</v>
      </c>
      <c r="AI7" s="24">
        <f>SUM(AI3:AI6)</f>
        <v>3229</v>
      </c>
      <c r="AJ7" s="25">
        <f>(AI7/AG7) - 1</f>
        <v>-6.8378534333525698E-2</v>
      </c>
      <c r="AK7" s="24">
        <f>SUM(AK3:AK6)</f>
        <v>3182</v>
      </c>
      <c r="AL7" s="25">
        <f>(AK7/AI7) - 1</f>
        <v>-1.4555589965933757E-2</v>
      </c>
      <c r="AM7" s="24">
        <f>SUM(AM3:AM6)</f>
        <v>3025</v>
      </c>
      <c r="AN7" s="25">
        <f>(AM7/AK7) - 1</f>
        <v>-4.9340037712130691E-2</v>
      </c>
      <c r="AO7" s="24">
        <f>SUM(AO3:AO6)</f>
        <v>3048</v>
      </c>
      <c r="AP7" s="25">
        <f>(AO7/AM7) - 1</f>
        <v>7.603305785123915E-3</v>
      </c>
      <c r="AQ7" s="24">
        <f>SUM(AQ3:AQ6)</f>
        <v>3162</v>
      </c>
      <c r="AR7" s="25">
        <f>(AQ7/AO7) - 1</f>
        <v>3.740157480314954E-2</v>
      </c>
      <c r="AS7" s="24">
        <f>SUM(AS3:AS6)</f>
        <v>3363</v>
      </c>
      <c r="AT7" s="25">
        <f>(AS7/AQ7) - 1</f>
        <v>6.3567362428842422E-2</v>
      </c>
      <c r="AU7" s="24">
        <f>SUM(AU3:AU6)</f>
        <v>3423</v>
      </c>
      <c r="AV7" s="25">
        <f>(AU7/AS7) - 1</f>
        <v>1.7841213202497874E-2</v>
      </c>
      <c r="AW7" s="24">
        <f>SUM(AW3:AW6)</f>
        <v>3253</v>
      </c>
      <c r="AX7" s="25">
        <f>(AW7/AU7) - 1</f>
        <v>-4.9664037394098748E-2</v>
      </c>
      <c r="AY7" s="24">
        <f>SUM(AY3:AY6)</f>
        <v>3348</v>
      </c>
      <c r="AZ7" s="25">
        <f>(AY7/AW7) - 1</f>
        <v>2.9203811865969875E-2</v>
      </c>
      <c r="BA7" s="24">
        <f>SUM(BA3:BA6)</f>
        <v>3352</v>
      </c>
      <c r="BB7" s="25">
        <f>(BA7/AY7) - 1</f>
        <v>1.1947431302270495E-3</v>
      </c>
    </row>
    <row r="9" spans="1:54" x14ac:dyDescent="0.2">
      <c r="A9" s="227" t="s">
        <v>173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76"/>
      <c r="AB9" s="77"/>
    </row>
    <row r="10" spans="1:54" x14ac:dyDescent="0.2">
      <c r="A10" s="23" t="s">
        <v>169</v>
      </c>
      <c r="B10" s="23">
        <v>1996</v>
      </c>
      <c r="C10" s="23">
        <v>1997</v>
      </c>
      <c r="D10" s="33"/>
      <c r="E10" s="23">
        <v>1998</v>
      </c>
      <c r="F10" s="33"/>
      <c r="G10" s="23">
        <v>1999</v>
      </c>
      <c r="H10" s="33"/>
      <c r="I10" s="51">
        <v>2000</v>
      </c>
      <c r="J10" s="51"/>
      <c r="K10" s="51">
        <v>2001</v>
      </c>
      <c r="L10" s="51"/>
      <c r="M10" s="23" t="s">
        <v>117</v>
      </c>
      <c r="N10" s="33"/>
      <c r="O10" s="24">
        <v>2003</v>
      </c>
      <c r="P10" s="24"/>
      <c r="Q10" s="24">
        <v>2004</v>
      </c>
      <c r="R10" s="24"/>
      <c r="S10" s="24">
        <v>2005</v>
      </c>
      <c r="T10" s="24"/>
      <c r="U10" s="24">
        <v>2006</v>
      </c>
      <c r="V10" s="24"/>
      <c r="W10" s="24">
        <v>2007</v>
      </c>
      <c r="X10" s="24"/>
      <c r="Y10" s="24">
        <v>2008</v>
      </c>
      <c r="Z10" s="24"/>
      <c r="AA10" s="24">
        <v>2009</v>
      </c>
      <c r="AB10" s="24"/>
      <c r="AC10" s="24">
        <v>2010</v>
      </c>
      <c r="AD10" s="24"/>
      <c r="AE10" s="24">
        <v>2011</v>
      </c>
      <c r="AF10" s="24"/>
      <c r="AG10" s="24">
        <v>2012</v>
      </c>
      <c r="AH10" s="24"/>
      <c r="AI10" s="24">
        <v>2013</v>
      </c>
      <c r="AJ10" s="24"/>
      <c r="AK10" s="24">
        <v>2014</v>
      </c>
      <c r="AL10" s="24"/>
      <c r="AM10" s="24">
        <v>2015</v>
      </c>
      <c r="AN10" s="24"/>
      <c r="AO10" s="24">
        <v>2016</v>
      </c>
      <c r="AP10" s="24"/>
      <c r="AQ10" s="24">
        <v>2017</v>
      </c>
      <c r="AR10" s="24"/>
      <c r="AS10" s="24">
        <v>2018</v>
      </c>
      <c r="AT10" s="24"/>
      <c r="AU10" s="24">
        <v>2019</v>
      </c>
      <c r="AV10" s="24"/>
      <c r="AW10" s="24">
        <v>2020</v>
      </c>
      <c r="AX10" s="24"/>
      <c r="AY10" s="24">
        <v>2021</v>
      </c>
      <c r="AZ10" s="24"/>
      <c r="BA10" s="24">
        <v>2022</v>
      </c>
      <c r="BB10" s="24"/>
    </row>
    <row r="11" spans="1:54" x14ac:dyDescent="0.2">
      <c r="A11" s="24" t="s">
        <v>170</v>
      </c>
      <c r="B11" s="28">
        <f t="shared" ref="B11:C15" si="0">(B3/B$7)</f>
        <v>0.617626404494382</v>
      </c>
      <c r="C11" s="28">
        <f t="shared" si="0"/>
        <v>0.54013649658758534</v>
      </c>
      <c r="D11" s="28"/>
      <c r="E11" s="28">
        <f>(E3/E$7)</f>
        <v>0.43543334493560737</v>
      </c>
      <c r="F11" s="28"/>
      <c r="G11" s="28">
        <f>(G3/G$7)</f>
        <v>0.39307868103166832</v>
      </c>
      <c r="H11" s="24"/>
      <c r="I11" s="28">
        <f>(I3/I$7)</f>
        <v>0.40979616671737146</v>
      </c>
      <c r="J11" s="28"/>
      <c r="K11" s="28">
        <f>(K3/K$7)</f>
        <v>0.34615384615384615</v>
      </c>
      <c r="L11" s="28"/>
      <c r="M11" s="28">
        <f>(M3/M$7)</f>
        <v>0.35781605459863502</v>
      </c>
      <c r="N11" s="24"/>
      <c r="O11" s="28">
        <f>(O3/O$7)</f>
        <v>0.34727901855929538</v>
      </c>
      <c r="P11" s="24"/>
      <c r="Q11" s="28">
        <f>(Q3/Q$7)</f>
        <v>0.39334984082065794</v>
      </c>
      <c r="R11" s="24"/>
      <c r="S11" s="28">
        <f>(S3/S$7)</f>
        <v>0.32817002881844382</v>
      </c>
      <c r="T11" s="24"/>
      <c r="U11" s="28">
        <f>(U3/U$7)</f>
        <v>0.30933988764044945</v>
      </c>
      <c r="V11" s="24"/>
      <c r="W11" s="25">
        <f>W3/W$7</f>
        <v>0.29329703980945898</v>
      </c>
      <c r="X11" s="24"/>
      <c r="Y11" s="25">
        <f>Y3/Y$7</f>
        <v>0.26748834110592939</v>
      </c>
      <c r="Z11" s="24"/>
      <c r="AA11" s="25">
        <f>AA3/AA$7</f>
        <v>0.29906542056074764</v>
      </c>
      <c r="AB11" s="24"/>
      <c r="AC11" s="25">
        <f>AC3/AC$7</f>
        <v>0.27663875252671094</v>
      </c>
      <c r="AD11" s="24"/>
      <c r="AE11" s="25">
        <f>AE3/AE$7</f>
        <v>0.23907225691347012</v>
      </c>
      <c r="AF11" s="24"/>
      <c r="AG11" s="25">
        <f>AG3/AG$7</f>
        <v>0.22965954991344489</v>
      </c>
      <c r="AH11" s="24"/>
      <c r="AI11" s="25">
        <f>AI3/AI$7</f>
        <v>0.21616599566429234</v>
      </c>
      <c r="AJ11" s="24"/>
      <c r="AK11" s="25">
        <f>AK3/AK$7</f>
        <v>0.18761785040854809</v>
      </c>
      <c r="AL11" s="24"/>
      <c r="AM11" s="25">
        <f>AM3/AM$7</f>
        <v>0.20033057851239669</v>
      </c>
      <c r="AN11" s="24"/>
      <c r="AO11" s="25">
        <f>AO3/AO$7</f>
        <v>0.19455380577427822</v>
      </c>
      <c r="AP11" s="24"/>
      <c r="AQ11" s="25">
        <f>AQ3/AQ$7</f>
        <v>0.21568627450980393</v>
      </c>
      <c r="AR11" s="24"/>
      <c r="AS11" s="25">
        <f>AS3/AS$7</f>
        <v>0.21379720487659828</v>
      </c>
      <c r="AT11" s="24"/>
      <c r="AU11" s="25">
        <f>AU3/AU$7</f>
        <v>0.19368974583698509</v>
      </c>
      <c r="AV11" s="24"/>
      <c r="AW11" s="25">
        <f>AW3/AW$7</f>
        <v>0.20381186596987397</v>
      </c>
      <c r="AX11" s="24"/>
      <c r="AY11" s="25">
        <f>AY3/AY$7</f>
        <v>0.21833930704898447</v>
      </c>
      <c r="AZ11" s="24"/>
      <c r="BA11" s="25">
        <f>BA3/BA$7</f>
        <v>0.23180190930787589</v>
      </c>
      <c r="BB11" s="24"/>
    </row>
    <row r="12" spans="1:54" x14ac:dyDescent="0.2">
      <c r="A12" s="24" t="s">
        <v>171</v>
      </c>
      <c r="B12" s="28">
        <f t="shared" si="0"/>
        <v>0.29775280898876405</v>
      </c>
      <c r="C12" s="28">
        <f t="shared" si="0"/>
        <v>0.33344166395840102</v>
      </c>
      <c r="D12" s="28"/>
      <c r="E12" s="28">
        <f>(E4/E$7)</f>
        <v>0.4229028889662374</v>
      </c>
      <c r="F12" s="28"/>
      <c r="G12" s="28">
        <f>(G4/G$7)</f>
        <v>0.36761345086516489</v>
      </c>
      <c r="H12" s="24"/>
      <c r="I12" s="28">
        <f>(I4/I$7)</f>
        <v>0.34682080924855491</v>
      </c>
      <c r="J12" s="28"/>
      <c r="K12" s="28">
        <f>(K4/K$7)</f>
        <v>0.3925619834710744</v>
      </c>
      <c r="L12" s="28"/>
      <c r="M12" s="28">
        <f>(M4/M$7)</f>
        <v>0.384790380240494</v>
      </c>
      <c r="N12" s="24"/>
      <c r="O12" s="28">
        <f>(O4/O$7)</f>
        <v>0.39351997483485374</v>
      </c>
      <c r="P12" s="24"/>
      <c r="Q12" s="28">
        <f>(Q4/Q$7)</f>
        <v>0.44393349840820656</v>
      </c>
      <c r="R12" s="24"/>
      <c r="S12" s="28">
        <f>(S4/S$7)</f>
        <v>0.45785302593659943</v>
      </c>
      <c r="T12" s="24"/>
      <c r="U12" s="28">
        <f>(U4/U$7)</f>
        <v>0.449438202247191</v>
      </c>
      <c r="V12" s="24"/>
      <c r="W12" s="25">
        <f>W4/W$7</f>
        <v>0.45151412044913236</v>
      </c>
      <c r="X12" s="24"/>
      <c r="Y12" s="25">
        <f>Y4/Y$7</f>
        <v>0.43371085942704862</v>
      </c>
      <c r="Z12" s="24"/>
      <c r="AA12" s="25">
        <f>AA4/AA$7</f>
        <v>0.41869158878504675</v>
      </c>
      <c r="AB12" s="24"/>
      <c r="AC12" s="25">
        <f>AC4/AC$7</f>
        <v>0.4293964770430263</v>
      </c>
      <c r="AD12" s="24"/>
      <c r="AE12" s="25">
        <f>AE4/AE$7</f>
        <v>0.44513826940231938</v>
      </c>
      <c r="AF12" s="24"/>
      <c r="AG12" s="25">
        <f>AG4/AG$7</f>
        <v>0.42844777841892673</v>
      </c>
      <c r="AH12" s="24"/>
      <c r="AI12" s="25">
        <f>AI4/AI$7</f>
        <v>0.44564880768039639</v>
      </c>
      <c r="AJ12" s="24"/>
      <c r="AK12" s="25">
        <f>AK4/AK$7</f>
        <v>0.42677561282212445</v>
      </c>
      <c r="AL12" s="24"/>
      <c r="AM12" s="25">
        <f>AM4/AM$7</f>
        <v>0.40099173553719009</v>
      </c>
      <c r="AN12" s="24"/>
      <c r="AO12" s="25">
        <f>AO4/AO$7</f>
        <v>0.37926509186351703</v>
      </c>
      <c r="AP12" s="24"/>
      <c r="AQ12" s="25">
        <f>AQ4/AQ$7</f>
        <v>0.34977862112586972</v>
      </c>
      <c r="AR12" s="24"/>
      <c r="AS12" s="25">
        <f>AS4/AS$7</f>
        <v>0.3113291703835861</v>
      </c>
      <c r="AT12" s="24"/>
      <c r="AU12" s="25">
        <f>AU4/AU$7</f>
        <v>0.31200701139351444</v>
      </c>
      <c r="AV12" s="24"/>
      <c r="AW12" s="25">
        <f>AW4/AW$7</f>
        <v>0.30279741776821395</v>
      </c>
      <c r="AX12" s="24"/>
      <c r="AY12" s="25">
        <f>AY4/AY$7</f>
        <v>0.28912783751493432</v>
      </c>
      <c r="AZ12" s="24"/>
      <c r="BA12" s="25">
        <f>BA4/BA$7</f>
        <v>0.2649164677804296</v>
      </c>
      <c r="BB12" s="24"/>
    </row>
    <row r="13" spans="1:54" x14ac:dyDescent="0.2">
      <c r="A13" s="24" t="s">
        <v>172</v>
      </c>
      <c r="B13" s="28">
        <f t="shared" si="0"/>
        <v>8.4620786516853938E-2</v>
      </c>
      <c r="C13" s="28">
        <f t="shared" si="0"/>
        <v>0.11634709132271694</v>
      </c>
      <c r="D13" s="28"/>
      <c r="E13" s="28">
        <f>(E5/E$7)</f>
        <v>0.13853115210581274</v>
      </c>
      <c r="F13" s="28"/>
      <c r="G13" s="28">
        <f>(G5/G$7)</f>
        <v>0.23310479921645447</v>
      </c>
      <c r="H13" s="24"/>
      <c r="I13" s="28">
        <f>(I5/I$7)</f>
        <v>0.22847581381198662</v>
      </c>
      <c r="J13" s="28"/>
      <c r="K13" s="28">
        <f>(K5/K$7)</f>
        <v>0.23299427844882389</v>
      </c>
      <c r="L13" s="28"/>
      <c r="M13" s="28">
        <f>(M5/M$7)</f>
        <v>0.2495937601559961</v>
      </c>
      <c r="N13" s="24"/>
      <c r="O13" s="28">
        <f>(O5/O$7)</f>
        <v>0.2529097200377477</v>
      </c>
      <c r="P13" s="24"/>
      <c r="Q13" s="28">
        <f>(Q5/Q$7)</f>
        <v>0.15670321896002831</v>
      </c>
      <c r="R13" s="24"/>
      <c r="S13" s="28">
        <f>(S5/S$7)</f>
        <v>0.21181556195965417</v>
      </c>
      <c r="T13" s="24"/>
      <c r="U13" s="28">
        <f>(U5/U$7)</f>
        <v>0.23560393258426968</v>
      </c>
      <c r="V13" s="24"/>
      <c r="W13" s="25">
        <f>W5/W$7</f>
        <v>0.25042531473290236</v>
      </c>
      <c r="X13" s="24"/>
      <c r="Y13" s="25">
        <f>Y5/Y$7</f>
        <v>0.29113924050632911</v>
      </c>
      <c r="Z13" s="24"/>
      <c r="AA13" s="25">
        <f>AA5/AA$7</f>
        <v>0.26697819314641746</v>
      </c>
      <c r="AB13" s="24"/>
      <c r="AC13" s="25">
        <f>AC5/AC$7</f>
        <v>0.2824140918278949</v>
      </c>
      <c r="AD13" s="24"/>
      <c r="AE13" s="25">
        <f>AE5/AE$7</f>
        <v>0.3056794528694618</v>
      </c>
      <c r="AF13" s="24"/>
      <c r="AG13" s="25">
        <f>AG5/AG$7</f>
        <v>0.33352567801500288</v>
      </c>
      <c r="AH13" s="24"/>
      <c r="AI13" s="25">
        <f>AI5/AI$7</f>
        <v>0.32982347475998763</v>
      </c>
      <c r="AJ13" s="24"/>
      <c r="AK13" s="25">
        <f>AK5/AK$7</f>
        <v>0.37869264613450659</v>
      </c>
      <c r="AL13" s="24"/>
      <c r="AM13" s="25">
        <f>AM5/AM$7</f>
        <v>0.39173553719008264</v>
      </c>
      <c r="AN13" s="24"/>
      <c r="AO13" s="25">
        <f>AO5/AO$7</f>
        <v>0.4153543307086614</v>
      </c>
      <c r="AP13" s="24"/>
      <c r="AQ13" s="25">
        <f>AQ5/AQ$7</f>
        <v>0.42251739405439598</v>
      </c>
      <c r="AR13" s="24"/>
      <c r="AS13" s="25">
        <f>AS5/AS$7</f>
        <v>0.46476360392506688</v>
      </c>
      <c r="AT13" s="24"/>
      <c r="AU13" s="25">
        <f>AU5/AU$7</f>
        <v>0.48407829389424484</v>
      </c>
      <c r="AV13" s="24"/>
      <c r="AW13" s="25">
        <f>AW5/AW$7</f>
        <v>0.48232400860743929</v>
      </c>
      <c r="AX13" s="24"/>
      <c r="AY13" s="25">
        <f>AY5/AY$7</f>
        <v>0.4787933094384707</v>
      </c>
      <c r="AZ13" s="24"/>
      <c r="BA13" s="25">
        <f>BA5/BA$7</f>
        <v>0.49254176610978523</v>
      </c>
      <c r="BB13" s="24"/>
    </row>
    <row r="14" spans="1:54" x14ac:dyDescent="0.2">
      <c r="A14" s="24" t="s">
        <v>125</v>
      </c>
      <c r="B14" s="28">
        <f t="shared" si="0"/>
        <v>0</v>
      </c>
      <c r="C14" s="28">
        <f t="shared" si="0"/>
        <v>1.0074748131296718E-2</v>
      </c>
      <c r="D14" s="28"/>
      <c r="E14" s="28">
        <f>(E6/E$7)</f>
        <v>3.1326139923424992E-3</v>
      </c>
      <c r="F14" s="28"/>
      <c r="G14" s="28">
        <f>(G6/G$7)</f>
        <v>6.2030688867123736E-3</v>
      </c>
      <c r="H14" s="24"/>
      <c r="I14" s="28">
        <f>(I6/I$7)</f>
        <v>1.4907210222087009E-2</v>
      </c>
      <c r="J14" s="28"/>
      <c r="K14" s="28">
        <f>(K6/K$7)</f>
        <v>2.8289891926255563E-2</v>
      </c>
      <c r="L14" s="28"/>
      <c r="M14" s="28">
        <f>(M6/M$7)</f>
        <v>7.7998050048748782E-3</v>
      </c>
      <c r="N14" s="24"/>
      <c r="O14" s="28">
        <f>(O6/O$7)</f>
        <v>6.2912865681031774E-3</v>
      </c>
      <c r="P14" s="24"/>
      <c r="Q14" s="28">
        <f>(Q6/Q$7)</f>
        <v>6.013441811107181E-3</v>
      </c>
      <c r="R14" s="24"/>
      <c r="S14" s="28">
        <f>(S6/S$7)</f>
        <v>2.1613832853025938E-3</v>
      </c>
      <c r="T14" s="24"/>
      <c r="U14" s="28">
        <f>(U6/U$7)</f>
        <v>5.6179775280898875E-3</v>
      </c>
      <c r="V14" s="24"/>
      <c r="W14" s="25">
        <f>W6/W$7</f>
        <v>4.7635250085062949E-3</v>
      </c>
      <c r="X14" s="24"/>
      <c r="Y14" s="25">
        <f>Y6/Y$7</f>
        <v>7.6615589606928713E-3</v>
      </c>
      <c r="Z14" s="24"/>
      <c r="AA14" s="25">
        <f>AA6/AA$7</f>
        <v>1.5264797507788162E-2</v>
      </c>
      <c r="AB14" s="24"/>
      <c r="AC14" s="25">
        <f>AC6/AC$7</f>
        <v>1.155067860236789E-2</v>
      </c>
      <c r="AD14" s="24"/>
      <c r="AE14" s="25">
        <f>AE6/AE$7</f>
        <v>1.0110020814748736E-2</v>
      </c>
      <c r="AF14" s="24"/>
      <c r="AG14" s="25">
        <f>AG6/AG$7</f>
        <v>8.3669936526255054E-3</v>
      </c>
      <c r="AH14" s="24"/>
      <c r="AI14" s="25">
        <f>AI6/AI$7</f>
        <v>8.3617218953236302E-3</v>
      </c>
      <c r="AJ14" s="24"/>
      <c r="AK14" s="25">
        <f>AK6/AK$7</f>
        <v>6.9138906348208675E-3</v>
      </c>
      <c r="AL14" s="24"/>
      <c r="AM14" s="25">
        <f>AM6/AM$7</f>
        <v>6.9421487603305784E-3</v>
      </c>
      <c r="AN14" s="24"/>
      <c r="AO14" s="25">
        <f>AO6/AO$7</f>
        <v>1.0826771653543307E-2</v>
      </c>
      <c r="AP14" s="24"/>
      <c r="AQ14" s="25">
        <f>AQ6/AQ$7</f>
        <v>1.2017710309930424E-2</v>
      </c>
      <c r="AR14" s="24"/>
      <c r="AS14" s="25">
        <f>AS6/AS$7</f>
        <v>1.0110020814748736E-2</v>
      </c>
      <c r="AT14" s="24"/>
      <c r="AU14" s="25">
        <f>AU6/AU$7</f>
        <v>1.0224948875255624E-2</v>
      </c>
      <c r="AV14" s="24"/>
      <c r="AW14" s="25">
        <f>AW6/AW$7</f>
        <v>1.1066707654472794E-2</v>
      </c>
      <c r="AX14" s="24"/>
      <c r="AY14" s="25">
        <f>AY6/AY$7</f>
        <v>1.3739545997610514E-2</v>
      </c>
      <c r="AZ14" s="24"/>
      <c r="BA14" s="25">
        <f>BA6/BA$7</f>
        <v>1.0739856801909307E-2</v>
      </c>
      <c r="BB14" s="24"/>
    </row>
    <row r="15" spans="1:54" x14ac:dyDescent="0.2">
      <c r="A15" s="24" t="s">
        <v>52</v>
      </c>
      <c r="B15" s="28">
        <f t="shared" si="0"/>
        <v>1</v>
      </c>
      <c r="C15" s="28">
        <f t="shared" si="0"/>
        <v>1</v>
      </c>
      <c r="D15" s="28"/>
      <c r="E15" s="28">
        <f>(E7/E$7)</f>
        <v>1</v>
      </c>
      <c r="F15" s="28"/>
      <c r="G15" s="28">
        <f>(G7/G$7)</f>
        <v>1</v>
      </c>
      <c r="H15" s="24"/>
      <c r="I15" s="28">
        <f>(I7/I$7)</f>
        <v>1</v>
      </c>
      <c r="J15" s="28"/>
      <c r="K15" s="28">
        <f>(K7/K$7)</f>
        <v>1</v>
      </c>
      <c r="L15" s="28"/>
      <c r="M15" s="28">
        <f>(M7/M$7)</f>
        <v>1</v>
      </c>
      <c r="N15" s="24"/>
      <c r="O15" s="28">
        <f>(O7/O$7)</f>
        <v>1</v>
      </c>
      <c r="P15" s="24"/>
      <c r="Q15" s="28">
        <f>(Q7/Q$7)</f>
        <v>1</v>
      </c>
      <c r="R15" s="24"/>
      <c r="S15" s="28">
        <f>(S7/S$7)</f>
        <v>1</v>
      </c>
      <c r="T15" s="24"/>
      <c r="U15" s="28">
        <f>(U7/U$7)</f>
        <v>1</v>
      </c>
      <c r="V15" s="24"/>
      <c r="W15" s="25">
        <f>W7/W$7</f>
        <v>1</v>
      </c>
      <c r="X15" s="24"/>
      <c r="Y15" s="25">
        <f>Y7/Y$7</f>
        <v>1</v>
      </c>
      <c r="Z15" s="24"/>
      <c r="AA15" s="25">
        <f>AA7/AA$7</f>
        <v>1</v>
      </c>
      <c r="AB15" s="24"/>
      <c r="AC15" s="25">
        <f>AC7/AC$7</f>
        <v>1</v>
      </c>
      <c r="AD15" s="24"/>
      <c r="AE15" s="25">
        <f>AE7/AE$7</f>
        <v>1</v>
      </c>
      <c r="AF15" s="24"/>
      <c r="AG15" s="25">
        <f>AG7/AG$7</f>
        <v>1</v>
      </c>
      <c r="AH15" s="24"/>
      <c r="AI15" s="25">
        <f>AI7/AI$7</f>
        <v>1</v>
      </c>
      <c r="AJ15" s="24"/>
      <c r="AK15" s="25">
        <f>AK7/AK$7</f>
        <v>1</v>
      </c>
      <c r="AL15" s="24"/>
      <c r="AM15" s="25">
        <f>AM7/AM$7</f>
        <v>1</v>
      </c>
      <c r="AN15" s="24"/>
      <c r="AO15" s="25">
        <f>AO7/AO$7</f>
        <v>1</v>
      </c>
      <c r="AP15" s="24"/>
      <c r="AQ15" s="25">
        <f>AQ7/AQ$7</f>
        <v>1</v>
      </c>
      <c r="AR15" s="24"/>
      <c r="AS15" s="25">
        <f>AS7/AS$7</f>
        <v>1</v>
      </c>
      <c r="AT15" s="24"/>
      <c r="AU15" s="25">
        <f>AU7/AU$7</f>
        <v>1</v>
      </c>
      <c r="AV15" s="24"/>
      <c r="AW15" s="25">
        <f>AW7/AW$7</f>
        <v>1</v>
      </c>
      <c r="AX15" s="24"/>
      <c r="AY15" s="25">
        <f>AY7/AY$7</f>
        <v>1</v>
      </c>
      <c r="AZ15" s="24"/>
      <c r="BA15" s="25">
        <f>BA7/BA$7</f>
        <v>1</v>
      </c>
      <c r="BB15" s="24"/>
    </row>
  </sheetData>
  <mergeCells count="1">
    <mergeCell ref="A9:Z9"/>
  </mergeCells>
  <phoneticPr fontId="0" type="noConversion"/>
  <pageMargins left="0.75" right="0.75" top="1" bottom="1" header="0.5" footer="0.5"/>
  <pageSetup scale="72" firstPageNumber="7" orientation="landscape" useFirstPageNumber="1" r:id="rId1"/>
  <headerFooter alignWithMargins="0"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73"/>
  <sheetViews>
    <sheetView zoomScaleNormal="100" workbookViewId="0">
      <pane xSplit="1" topLeftCell="N1" activePane="topRight" state="frozen"/>
      <selection pane="topRight" activeCell="AD273" sqref="AD273"/>
    </sheetView>
  </sheetViews>
  <sheetFormatPr defaultRowHeight="12.75" x14ac:dyDescent="0.2"/>
  <cols>
    <col min="1" max="1" width="30.140625" customWidth="1"/>
    <col min="2" max="2" width="7.42578125" customWidth="1"/>
    <col min="3" max="3" width="7.5703125" customWidth="1"/>
    <col min="4" max="4" width="7.28515625" customWidth="1"/>
    <col min="5" max="5" width="6.85546875" customWidth="1"/>
    <col min="6" max="27" width="7.28515625" customWidth="1"/>
  </cols>
  <sheetData>
    <row r="1" spans="1:27" ht="26.25" customHeight="1" x14ac:dyDescent="0.2">
      <c r="A1" s="164" t="s">
        <v>174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6"/>
    </row>
    <row r="2" spans="1:27" ht="12.75" hidden="1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9"/>
    </row>
    <row r="3" spans="1:27" x14ac:dyDescent="0.2">
      <c r="A3" s="52" t="s">
        <v>175</v>
      </c>
      <c r="B3" s="23">
        <v>1996</v>
      </c>
      <c r="C3" s="23">
        <v>1997</v>
      </c>
      <c r="D3" s="23">
        <v>1998</v>
      </c>
      <c r="E3" s="23">
        <v>1999</v>
      </c>
      <c r="F3" s="23">
        <v>2000</v>
      </c>
      <c r="G3" s="23" t="s">
        <v>38</v>
      </c>
      <c r="H3" s="23" t="s">
        <v>117</v>
      </c>
      <c r="I3" s="23" t="s">
        <v>176</v>
      </c>
      <c r="J3" s="23" t="s">
        <v>177</v>
      </c>
      <c r="K3" s="23" t="s">
        <v>178</v>
      </c>
      <c r="L3" s="23" t="s">
        <v>179</v>
      </c>
      <c r="M3" s="23" t="s">
        <v>180</v>
      </c>
      <c r="N3" s="23" t="s">
        <v>181</v>
      </c>
      <c r="O3" s="23" t="s">
        <v>182</v>
      </c>
      <c r="P3" s="23" t="s">
        <v>183</v>
      </c>
      <c r="Q3" s="103" t="s">
        <v>184</v>
      </c>
      <c r="R3" s="103" t="s">
        <v>185</v>
      </c>
      <c r="S3" s="103" t="s">
        <v>186</v>
      </c>
      <c r="T3" s="103" t="s">
        <v>187</v>
      </c>
      <c r="U3" s="103" t="s">
        <v>188</v>
      </c>
      <c r="V3" s="103" t="s">
        <v>189</v>
      </c>
      <c r="W3" s="103" t="s">
        <v>190</v>
      </c>
      <c r="X3" s="103" t="s">
        <v>191</v>
      </c>
      <c r="Y3" s="103" t="s">
        <v>3923</v>
      </c>
      <c r="Z3" s="199" t="s">
        <v>3934</v>
      </c>
      <c r="AA3" s="53" t="s">
        <v>52</v>
      </c>
    </row>
    <row r="4" spans="1:27" x14ac:dyDescent="0.2">
      <c r="A4" s="24" t="s">
        <v>192</v>
      </c>
      <c r="B4" s="24">
        <v>1</v>
      </c>
      <c r="C4" s="24">
        <v>4</v>
      </c>
      <c r="D4" s="24">
        <v>5</v>
      </c>
      <c r="E4" s="24">
        <v>5</v>
      </c>
      <c r="F4" s="24">
        <v>5</v>
      </c>
      <c r="G4" s="24">
        <v>8</v>
      </c>
      <c r="H4" s="24">
        <v>2</v>
      </c>
      <c r="I4" s="24">
        <v>7</v>
      </c>
      <c r="J4" s="24">
        <v>10</v>
      </c>
      <c r="K4" s="38">
        <v>9</v>
      </c>
      <c r="L4" s="38">
        <v>9</v>
      </c>
      <c r="M4" s="38">
        <v>9</v>
      </c>
      <c r="N4" s="38">
        <v>6</v>
      </c>
      <c r="O4" s="38">
        <v>13</v>
      </c>
      <c r="P4" s="38">
        <v>1</v>
      </c>
      <c r="Q4" s="38">
        <v>6</v>
      </c>
      <c r="R4" s="38">
        <v>4</v>
      </c>
      <c r="S4" s="38">
        <v>9</v>
      </c>
      <c r="T4" s="38">
        <v>6</v>
      </c>
      <c r="U4" s="38">
        <v>2</v>
      </c>
      <c r="V4" s="38">
        <v>1</v>
      </c>
      <c r="W4" s="38">
        <v>8</v>
      </c>
      <c r="X4" s="38">
        <v>4</v>
      </c>
      <c r="Y4" s="38">
        <v>3</v>
      </c>
      <c r="Z4" s="38">
        <v>4</v>
      </c>
      <c r="AA4" s="24">
        <f>SUM(B4:Z4)</f>
        <v>141</v>
      </c>
    </row>
    <row r="5" spans="1:27" x14ac:dyDescent="0.2">
      <c r="A5" s="47" t="s">
        <v>193</v>
      </c>
      <c r="B5" s="24"/>
      <c r="C5" s="24"/>
      <c r="D5" s="24"/>
      <c r="E5" s="24"/>
      <c r="F5" s="24"/>
      <c r="G5" s="24"/>
      <c r="H5" s="24"/>
      <c r="I5" s="24"/>
      <c r="J5" s="24"/>
      <c r="K5" s="38"/>
      <c r="L5" s="38"/>
      <c r="M5" s="38"/>
      <c r="N5" s="38"/>
      <c r="O5" s="38"/>
      <c r="P5" s="38"/>
      <c r="Q5" s="38"/>
      <c r="R5" s="38"/>
      <c r="S5" s="38">
        <v>3</v>
      </c>
      <c r="T5" s="38">
        <v>1</v>
      </c>
      <c r="U5" s="38">
        <v>1</v>
      </c>
      <c r="V5" s="38"/>
      <c r="W5" s="38"/>
      <c r="X5" s="38">
        <v>2</v>
      </c>
      <c r="Y5" s="38">
        <v>3</v>
      </c>
      <c r="Z5" s="38">
        <v>2</v>
      </c>
      <c r="AA5" s="24">
        <f>SUM(B5:Z5)</f>
        <v>12</v>
      </c>
    </row>
    <row r="6" spans="1:27" x14ac:dyDescent="0.2">
      <c r="A6" s="24" t="s">
        <v>194</v>
      </c>
      <c r="B6" s="24"/>
      <c r="C6" s="24"/>
      <c r="D6" s="24"/>
      <c r="E6" s="24"/>
      <c r="F6" s="24"/>
      <c r="G6" s="24"/>
      <c r="H6" s="24"/>
      <c r="I6" s="24" t="s">
        <v>195</v>
      </c>
      <c r="J6" s="24"/>
      <c r="K6" s="38"/>
      <c r="L6" s="38">
        <v>2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24">
        <f t="shared" ref="AA6:AA55" si="0">SUM(B6:Y6)</f>
        <v>2</v>
      </c>
    </row>
    <row r="7" spans="1:27" x14ac:dyDescent="0.2">
      <c r="A7" s="24" t="s">
        <v>196</v>
      </c>
      <c r="B7" s="24"/>
      <c r="C7" s="24"/>
      <c r="D7" s="24">
        <v>2</v>
      </c>
      <c r="E7" s="24"/>
      <c r="F7" s="24"/>
      <c r="G7" s="24"/>
      <c r="H7" s="24"/>
      <c r="I7" s="24">
        <v>1</v>
      </c>
      <c r="J7" s="24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24">
        <f t="shared" si="0"/>
        <v>3</v>
      </c>
    </row>
    <row r="8" spans="1:27" x14ac:dyDescent="0.2">
      <c r="A8" s="24" t="s">
        <v>197</v>
      </c>
      <c r="B8" s="24"/>
      <c r="C8" s="24">
        <v>1</v>
      </c>
      <c r="D8" s="24"/>
      <c r="E8" s="24"/>
      <c r="F8" s="24">
        <v>1</v>
      </c>
      <c r="G8" s="24"/>
      <c r="H8" s="24"/>
      <c r="I8" s="24">
        <v>1</v>
      </c>
      <c r="J8" s="24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24">
        <f t="shared" si="0"/>
        <v>3</v>
      </c>
    </row>
    <row r="9" spans="1:27" x14ac:dyDescent="0.2">
      <c r="A9" s="24" t="s">
        <v>198</v>
      </c>
      <c r="B9" s="24"/>
      <c r="C9" s="24"/>
      <c r="D9" s="24">
        <v>1</v>
      </c>
      <c r="E9" s="24"/>
      <c r="F9" s="24"/>
      <c r="G9" s="24"/>
      <c r="H9" s="24"/>
      <c r="I9" s="24"/>
      <c r="J9" s="24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24">
        <f t="shared" si="0"/>
        <v>1</v>
      </c>
    </row>
    <row r="10" spans="1:27" x14ac:dyDescent="0.2">
      <c r="A10" s="24" t="s">
        <v>199</v>
      </c>
      <c r="B10" s="24">
        <v>1</v>
      </c>
      <c r="C10" s="24"/>
      <c r="D10" s="24"/>
      <c r="E10" s="24"/>
      <c r="F10" s="24">
        <v>2</v>
      </c>
      <c r="G10" s="24"/>
      <c r="H10" s="24"/>
      <c r="I10" s="24"/>
      <c r="J10" s="24"/>
      <c r="K10" s="38"/>
      <c r="L10" s="38">
        <v>2</v>
      </c>
      <c r="M10" s="38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24">
        <f t="shared" si="0"/>
        <v>6</v>
      </c>
    </row>
    <row r="11" spans="1:27" x14ac:dyDescent="0.2">
      <c r="A11" s="24" t="s">
        <v>200</v>
      </c>
      <c r="B11" s="24"/>
      <c r="C11" s="24"/>
      <c r="D11" s="24"/>
      <c r="E11" s="24">
        <v>2</v>
      </c>
      <c r="F11" s="24"/>
      <c r="G11" s="24">
        <v>1</v>
      </c>
      <c r="H11" s="24"/>
      <c r="I11" s="24"/>
      <c r="J11" s="24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24">
        <f t="shared" si="0"/>
        <v>3</v>
      </c>
    </row>
    <row r="12" spans="1:27" x14ac:dyDescent="0.2">
      <c r="A12" s="24" t="s">
        <v>201</v>
      </c>
      <c r="B12" s="24"/>
      <c r="C12" s="24"/>
      <c r="D12" s="24"/>
      <c r="E12" s="24">
        <v>1</v>
      </c>
      <c r="F12" s="24"/>
      <c r="G12" s="24"/>
      <c r="H12" s="24">
        <v>2</v>
      </c>
      <c r="I12" s="24">
        <v>1</v>
      </c>
      <c r="J12" s="24"/>
      <c r="K12" s="38"/>
      <c r="L12" s="38"/>
      <c r="M12" s="38"/>
      <c r="N12" s="38"/>
      <c r="O12" s="38"/>
      <c r="P12" s="38"/>
      <c r="Q12" s="38"/>
      <c r="R12" s="38">
        <v>3</v>
      </c>
      <c r="S12" s="38">
        <v>1</v>
      </c>
      <c r="T12" s="38"/>
      <c r="U12" s="38"/>
      <c r="V12" s="38">
        <v>1</v>
      </c>
      <c r="W12" s="38">
        <v>1</v>
      </c>
      <c r="X12" s="38"/>
      <c r="Y12" s="38"/>
      <c r="Z12" s="38"/>
      <c r="AA12" s="24">
        <f t="shared" si="0"/>
        <v>10</v>
      </c>
    </row>
    <row r="13" spans="1:27" x14ac:dyDescent="0.2">
      <c r="A13" s="24" t="s">
        <v>202</v>
      </c>
      <c r="B13" s="24">
        <v>1</v>
      </c>
      <c r="C13" s="24"/>
      <c r="D13" s="24">
        <v>7</v>
      </c>
      <c r="E13" s="24">
        <v>7</v>
      </c>
      <c r="F13" s="24">
        <v>1</v>
      </c>
      <c r="G13" s="24">
        <v>2</v>
      </c>
      <c r="H13" s="24"/>
      <c r="I13" s="24"/>
      <c r="J13" s="24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24">
        <f t="shared" si="0"/>
        <v>18</v>
      </c>
    </row>
    <row r="14" spans="1:27" x14ac:dyDescent="0.2">
      <c r="A14" s="24" t="s">
        <v>203</v>
      </c>
      <c r="B14" s="24"/>
      <c r="C14" s="24"/>
      <c r="D14" s="24"/>
      <c r="E14" s="24"/>
      <c r="F14" s="24"/>
      <c r="G14" s="24"/>
      <c r="H14" s="24"/>
      <c r="I14" s="24"/>
      <c r="J14" s="24" t="s">
        <v>204</v>
      </c>
      <c r="K14" s="38"/>
      <c r="L14" s="38"/>
      <c r="M14" s="38">
        <v>2</v>
      </c>
      <c r="N14" s="38">
        <v>1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24">
        <f t="shared" si="0"/>
        <v>3</v>
      </c>
    </row>
    <row r="15" spans="1:27" x14ac:dyDescent="0.2">
      <c r="A15" s="24" t="s">
        <v>205</v>
      </c>
      <c r="B15" s="24"/>
      <c r="C15" s="24"/>
      <c r="D15" s="24">
        <v>4</v>
      </c>
      <c r="E15" s="24">
        <v>4</v>
      </c>
      <c r="F15" s="24"/>
      <c r="G15" s="24"/>
      <c r="H15" s="24"/>
      <c r="I15" s="24"/>
      <c r="J15" s="24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24">
        <f t="shared" si="0"/>
        <v>8</v>
      </c>
    </row>
    <row r="16" spans="1:27" x14ac:dyDescent="0.2">
      <c r="A16" s="24" t="s">
        <v>206</v>
      </c>
      <c r="B16" s="24"/>
      <c r="C16" s="24"/>
      <c r="D16" s="24"/>
      <c r="E16" s="24"/>
      <c r="F16" s="24">
        <v>1</v>
      </c>
      <c r="G16" s="24"/>
      <c r="H16" s="24"/>
      <c r="I16" s="24"/>
      <c r="J16" s="24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24">
        <f t="shared" si="0"/>
        <v>1</v>
      </c>
    </row>
    <row r="17" spans="1:27" ht="12.75" customHeight="1" x14ac:dyDescent="0.2">
      <c r="A17" s="24" t="s">
        <v>207</v>
      </c>
      <c r="B17" s="24">
        <v>1</v>
      </c>
      <c r="C17" s="24"/>
      <c r="D17" s="24">
        <v>1</v>
      </c>
      <c r="E17" s="24">
        <v>1</v>
      </c>
      <c r="F17" s="24">
        <v>1</v>
      </c>
      <c r="G17" s="24">
        <v>1</v>
      </c>
      <c r="H17" s="24"/>
      <c r="I17" s="24"/>
      <c r="J17" s="24"/>
      <c r="K17" s="38">
        <v>2</v>
      </c>
      <c r="L17" s="38">
        <v>1</v>
      </c>
      <c r="M17" s="38">
        <v>1</v>
      </c>
      <c r="N17" s="38"/>
      <c r="O17" s="38">
        <v>1</v>
      </c>
      <c r="P17" s="38">
        <v>2</v>
      </c>
      <c r="Q17" s="38">
        <v>3</v>
      </c>
      <c r="R17" s="38">
        <v>1</v>
      </c>
      <c r="S17" s="38">
        <v>2</v>
      </c>
      <c r="T17" s="38"/>
      <c r="U17" s="38"/>
      <c r="V17" s="38"/>
      <c r="W17" s="38"/>
      <c r="X17" s="38">
        <v>2</v>
      </c>
      <c r="Y17" s="38">
        <v>1</v>
      </c>
      <c r="Z17" s="38"/>
      <c r="AA17" s="24">
        <f t="shared" si="0"/>
        <v>21</v>
      </c>
    </row>
    <row r="18" spans="1:27" ht="12.75" customHeight="1" x14ac:dyDescent="0.2">
      <c r="A18" s="24" t="s">
        <v>208</v>
      </c>
      <c r="B18" s="24"/>
      <c r="C18" s="24"/>
      <c r="D18" s="24"/>
      <c r="E18" s="24"/>
      <c r="F18" s="24">
        <v>1</v>
      </c>
      <c r="G18" s="24"/>
      <c r="H18" s="24"/>
      <c r="I18" s="24">
        <v>1</v>
      </c>
      <c r="J18" s="24"/>
      <c r="K18" s="38">
        <v>1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24">
        <f t="shared" si="0"/>
        <v>3</v>
      </c>
    </row>
    <row r="19" spans="1:27" ht="12.75" customHeight="1" x14ac:dyDescent="0.2">
      <c r="A19" s="24" t="s">
        <v>209</v>
      </c>
      <c r="B19" s="24"/>
      <c r="C19" s="24"/>
      <c r="D19" s="24"/>
      <c r="E19" s="24">
        <v>2</v>
      </c>
      <c r="F19" s="24">
        <v>3</v>
      </c>
      <c r="G19" s="24">
        <v>2</v>
      </c>
      <c r="H19" s="24"/>
      <c r="I19" s="24"/>
      <c r="J19" s="24"/>
      <c r="K19" s="38"/>
      <c r="L19" s="38"/>
      <c r="M19" s="38"/>
      <c r="N19" s="38"/>
      <c r="O19" s="38"/>
      <c r="P19" s="38"/>
      <c r="Q19" s="38"/>
      <c r="R19" s="38"/>
      <c r="S19" s="38"/>
      <c r="T19" s="38">
        <v>1</v>
      </c>
      <c r="U19" s="38"/>
      <c r="V19" s="38"/>
      <c r="W19" s="38"/>
      <c r="X19" s="38"/>
      <c r="Y19" s="38"/>
      <c r="Z19" s="38"/>
      <c r="AA19" s="24">
        <f t="shared" si="0"/>
        <v>8</v>
      </c>
    </row>
    <row r="20" spans="1:27" x14ac:dyDescent="0.2">
      <c r="A20" s="24" t="s">
        <v>210</v>
      </c>
      <c r="B20" s="24">
        <v>1</v>
      </c>
      <c r="C20" s="24"/>
      <c r="D20" s="24"/>
      <c r="E20" s="24">
        <v>3</v>
      </c>
      <c r="F20" s="24">
        <v>2</v>
      </c>
      <c r="G20" s="24">
        <v>1</v>
      </c>
      <c r="H20" s="24">
        <v>3</v>
      </c>
      <c r="I20" s="24">
        <v>1</v>
      </c>
      <c r="J20" s="24"/>
      <c r="K20" s="38">
        <v>3</v>
      </c>
      <c r="L20" s="38">
        <v>1</v>
      </c>
      <c r="M20" s="38">
        <v>1</v>
      </c>
      <c r="N20" s="38">
        <v>2</v>
      </c>
      <c r="O20" s="38">
        <v>3</v>
      </c>
      <c r="P20" s="38">
        <v>4</v>
      </c>
      <c r="Q20" s="38"/>
      <c r="R20" s="38">
        <v>2</v>
      </c>
      <c r="S20" s="38">
        <v>1</v>
      </c>
      <c r="T20" s="38">
        <v>2</v>
      </c>
      <c r="U20" s="38">
        <v>1</v>
      </c>
      <c r="V20" s="38">
        <v>2</v>
      </c>
      <c r="W20" s="38">
        <v>4</v>
      </c>
      <c r="X20" s="38">
        <v>2</v>
      </c>
      <c r="Y20" s="38">
        <v>3</v>
      </c>
      <c r="Z20" s="38">
        <v>3</v>
      </c>
      <c r="AA20" s="24">
        <f>SUM(B20:Z20)</f>
        <v>45</v>
      </c>
    </row>
    <row r="21" spans="1:27" x14ac:dyDescent="0.2">
      <c r="A21" s="24" t="s">
        <v>211</v>
      </c>
      <c r="B21" s="24">
        <v>2</v>
      </c>
      <c r="C21" s="24"/>
      <c r="D21" s="24">
        <v>3</v>
      </c>
      <c r="E21" s="24">
        <v>1</v>
      </c>
      <c r="F21" s="24">
        <v>1</v>
      </c>
      <c r="G21" s="24">
        <v>2</v>
      </c>
      <c r="H21" s="24">
        <v>5</v>
      </c>
      <c r="I21" s="24"/>
      <c r="J21" s="24">
        <v>2</v>
      </c>
      <c r="K21" s="38">
        <v>1</v>
      </c>
      <c r="L21" s="38"/>
      <c r="M21" s="38"/>
      <c r="N21" s="38">
        <v>4</v>
      </c>
      <c r="O21" s="38"/>
      <c r="P21" s="38">
        <v>1</v>
      </c>
      <c r="Q21" s="38"/>
      <c r="R21" s="38">
        <v>1</v>
      </c>
      <c r="S21" s="38">
        <v>1</v>
      </c>
      <c r="T21" s="38"/>
      <c r="U21" s="38">
        <v>3</v>
      </c>
      <c r="V21" s="38"/>
      <c r="W21" s="38"/>
      <c r="X21" s="38"/>
      <c r="Y21" s="38">
        <v>1</v>
      </c>
      <c r="Z21" s="38">
        <v>0</v>
      </c>
      <c r="AA21" s="24">
        <f t="shared" si="0"/>
        <v>28</v>
      </c>
    </row>
    <row r="22" spans="1:27" x14ac:dyDescent="0.2">
      <c r="A22" s="24" t="s">
        <v>212</v>
      </c>
      <c r="B22" s="24"/>
      <c r="C22" s="24"/>
      <c r="D22" s="24"/>
      <c r="E22" s="24"/>
      <c r="F22" s="24">
        <v>1</v>
      </c>
      <c r="G22" s="24"/>
      <c r="H22" s="24"/>
      <c r="I22" s="24"/>
      <c r="J22" s="24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24">
        <f t="shared" si="0"/>
        <v>1</v>
      </c>
    </row>
    <row r="23" spans="1:27" x14ac:dyDescent="0.2">
      <c r="A23" s="24" t="s">
        <v>213</v>
      </c>
      <c r="B23" s="24"/>
      <c r="C23" s="24"/>
      <c r="D23" s="24"/>
      <c r="E23" s="24"/>
      <c r="F23" s="24">
        <v>1</v>
      </c>
      <c r="G23" s="24"/>
      <c r="H23" s="24"/>
      <c r="I23" s="24"/>
      <c r="J23" s="24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24">
        <f t="shared" si="0"/>
        <v>1</v>
      </c>
    </row>
    <row r="24" spans="1:27" x14ac:dyDescent="0.2">
      <c r="A24" s="24" t="s">
        <v>214</v>
      </c>
      <c r="B24" s="24"/>
      <c r="C24" s="24"/>
      <c r="D24" s="24"/>
      <c r="E24" s="24"/>
      <c r="F24" s="24"/>
      <c r="G24" s="24"/>
      <c r="H24" s="24"/>
      <c r="I24" s="24" t="s">
        <v>195</v>
      </c>
      <c r="J24" s="24"/>
      <c r="K24" s="38"/>
      <c r="L24" s="38">
        <v>1</v>
      </c>
      <c r="M24" s="38">
        <v>1</v>
      </c>
      <c r="N24" s="38"/>
      <c r="O24" s="38"/>
      <c r="P24" s="38">
        <v>1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24">
        <f t="shared" si="0"/>
        <v>3</v>
      </c>
    </row>
    <row r="25" spans="1:27" x14ac:dyDescent="0.2">
      <c r="A25" s="24" t="s">
        <v>215</v>
      </c>
      <c r="B25" s="24"/>
      <c r="C25" s="24"/>
      <c r="D25" s="24">
        <v>1</v>
      </c>
      <c r="E25" s="24"/>
      <c r="F25" s="24"/>
      <c r="G25" s="24"/>
      <c r="H25" s="24"/>
      <c r="I25" s="24"/>
      <c r="J25" s="24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24">
        <f t="shared" si="0"/>
        <v>1</v>
      </c>
    </row>
    <row r="26" spans="1:27" x14ac:dyDescent="0.2">
      <c r="A26" s="24" t="s">
        <v>216</v>
      </c>
      <c r="B26" s="24"/>
      <c r="C26" s="24">
        <v>1</v>
      </c>
      <c r="D26" s="24"/>
      <c r="E26" s="24"/>
      <c r="F26" s="24">
        <v>2</v>
      </c>
      <c r="G26" s="24">
        <v>1</v>
      </c>
      <c r="H26" s="24"/>
      <c r="I26" s="24"/>
      <c r="J26" s="24"/>
      <c r="K26" s="38">
        <v>1</v>
      </c>
      <c r="L26" s="38">
        <v>1</v>
      </c>
      <c r="M26" s="38"/>
      <c r="N26" s="38">
        <v>1</v>
      </c>
      <c r="O26" s="38"/>
      <c r="P26" s="38"/>
      <c r="Q26" s="38"/>
      <c r="R26" s="38">
        <v>1</v>
      </c>
      <c r="S26" s="38">
        <v>1</v>
      </c>
      <c r="T26" s="38">
        <v>3</v>
      </c>
      <c r="U26" s="38"/>
      <c r="V26" s="38">
        <v>1</v>
      </c>
      <c r="W26" s="38">
        <v>3</v>
      </c>
      <c r="X26" s="38"/>
      <c r="Y26" s="38">
        <v>4</v>
      </c>
      <c r="Z26" s="38">
        <v>1</v>
      </c>
      <c r="AA26" s="24">
        <f>SUM(B26:Z26)</f>
        <v>21</v>
      </c>
    </row>
    <row r="27" spans="1:27" x14ac:dyDescent="0.2">
      <c r="A27" s="24" t="s">
        <v>217</v>
      </c>
      <c r="B27" s="24"/>
      <c r="C27" s="24"/>
      <c r="D27" s="24">
        <v>1</v>
      </c>
      <c r="E27" s="24"/>
      <c r="F27" s="24"/>
      <c r="G27" s="24"/>
      <c r="H27" s="24"/>
      <c r="I27" s="24"/>
      <c r="J27" s="24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24">
        <f t="shared" si="0"/>
        <v>1</v>
      </c>
    </row>
    <row r="28" spans="1:27" x14ac:dyDescent="0.2">
      <c r="A28" s="24" t="s">
        <v>218</v>
      </c>
      <c r="B28" s="24"/>
      <c r="C28" s="24"/>
      <c r="D28" s="24">
        <v>1</v>
      </c>
      <c r="E28" s="24">
        <v>1</v>
      </c>
      <c r="F28" s="24">
        <v>2</v>
      </c>
      <c r="G28" s="24"/>
      <c r="H28" s="24"/>
      <c r="I28" s="24">
        <v>2</v>
      </c>
      <c r="J28" s="24"/>
      <c r="K28" s="38">
        <v>2</v>
      </c>
      <c r="L28" s="38"/>
      <c r="M28" s="38"/>
      <c r="N28" s="38">
        <v>1</v>
      </c>
      <c r="O28" s="38">
        <v>1</v>
      </c>
      <c r="P28" s="38">
        <v>1</v>
      </c>
      <c r="Q28" s="38"/>
      <c r="R28" s="38"/>
      <c r="S28" s="38">
        <v>1</v>
      </c>
      <c r="T28" s="38"/>
      <c r="U28" s="38">
        <v>1</v>
      </c>
      <c r="V28" s="38"/>
      <c r="W28" s="38"/>
      <c r="X28" s="38"/>
      <c r="Y28" s="38"/>
      <c r="Z28" s="38"/>
      <c r="AA28" s="24">
        <f t="shared" si="0"/>
        <v>13</v>
      </c>
    </row>
    <row r="29" spans="1:27" x14ac:dyDescent="0.2">
      <c r="A29" s="24" t="s">
        <v>219</v>
      </c>
      <c r="B29" s="24">
        <v>1</v>
      </c>
      <c r="C29" s="24"/>
      <c r="D29" s="24"/>
      <c r="E29" s="24"/>
      <c r="F29" s="24">
        <v>1</v>
      </c>
      <c r="G29" s="24"/>
      <c r="H29" s="24"/>
      <c r="I29" s="24"/>
      <c r="J29" s="24"/>
      <c r="K29" s="38"/>
      <c r="L29" s="38"/>
      <c r="M29" s="38"/>
      <c r="N29" s="38"/>
      <c r="O29" s="38">
        <v>4</v>
      </c>
      <c r="P29" s="38">
        <v>4</v>
      </c>
      <c r="Q29" s="38"/>
      <c r="R29" s="38"/>
      <c r="S29" s="38"/>
      <c r="T29" s="38"/>
      <c r="U29" s="38"/>
      <c r="V29" s="38"/>
      <c r="W29" s="38"/>
      <c r="X29" s="38"/>
      <c r="Y29" s="38">
        <v>1</v>
      </c>
      <c r="Z29" s="38">
        <v>1</v>
      </c>
      <c r="AA29" s="24">
        <f t="shared" si="0"/>
        <v>11</v>
      </c>
    </row>
    <row r="30" spans="1:27" x14ac:dyDescent="0.2">
      <c r="A30" s="24" t="s">
        <v>220</v>
      </c>
      <c r="B30" s="24"/>
      <c r="C30" s="24"/>
      <c r="D30" s="24"/>
      <c r="E30" s="24">
        <v>2</v>
      </c>
      <c r="F30" s="24">
        <v>3</v>
      </c>
      <c r="G30" s="24">
        <v>1</v>
      </c>
      <c r="H30" s="24"/>
      <c r="I30" s="24"/>
      <c r="J30" s="24"/>
      <c r="K30" s="38">
        <v>2</v>
      </c>
      <c r="L30" s="38">
        <v>1</v>
      </c>
      <c r="M30" s="38">
        <v>2</v>
      </c>
      <c r="N30" s="38">
        <v>1</v>
      </c>
      <c r="O30" s="38"/>
      <c r="P30" s="38">
        <v>2</v>
      </c>
      <c r="Q30" s="38">
        <v>2</v>
      </c>
      <c r="R30" s="38">
        <v>4</v>
      </c>
      <c r="S30" s="38">
        <v>3</v>
      </c>
      <c r="T30" s="38"/>
      <c r="U30" s="38">
        <v>1</v>
      </c>
      <c r="V30" s="38"/>
      <c r="W30" s="38">
        <v>2</v>
      </c>
      <c r="X30" s="38">
        <v>3</v>
      </c>
      <c r="Y30" s="38">
        <v>2</v>
      </c>
      <c r="Z30" s="38"/>
      <c r="AA30" s="24">
        <f t="shared" si="0"/>
        <v>31</v>
      </c>
    </row>
    <row r="31" spans="1:27" x14ac:dyDescent="0.2">
      <c r="A31" s="24" t="s">
        <v>221</v>
      </c>
      <c r="B31" s="24"/>
      <c r="C31" s="24"/>
      <c r="D31" s="24">
        <v>1</v>
      </c>
      <c r="E31" s="24">
        <v>2</v>
      </c>
      <c r="F31" s="24"/>
      <c r="G31" s="24"/>
      <c r="H31" s="24"/>
      <c r="I31" s="24"/>
      <c r="J31" s="24"/>
      <c r="K31" s="38"/>
      <c r="L31" s="38"/>
      <c r="M31" s="38"/>
      <c r="N31" s="38"/>
      <c r="O31" s="38"/>
      <c r="P31" s="38"/>
      <c r="Q31" s="38"/>
      <c r="R31" s="38"/>
      <c r="S31" s="38">
        <v>1</v>
      </c>
      <c r="T31" s="38"/>
      <c r="U31" s="38"/>
      <c r="V31" s="38"/>
      <c r="W31" s="38"/>
      <c r="X31" s="38"/>
      <c r="Y31" s="38"/>
      <c r="Z31" s="38"/>
      <c r="AA31" s="24">
        <f t="shared" si="0"/>
        <v>4</v>
      </c>
    </row>
    <row r="32" spans="1:27" x14ac:dyDescent="0.2">
      <c r="A32" s="24" t="s">
        <v>222</v>
      </c>
      <c r="B32" s="24"/>
      <c r="C32" s="24"/>
      <c r="D32" s="24">
        <v>7</v>
      </c>
      <c r="E32" s="24">
        <v>6</v>
      </c>
      <c r="F32" s="24">
        <v>18</v>
      </c>
      <c r="G32" s="24">
        <v>5</v>
      </c>
      <c r="H32" s="24">
        <v>3</v>
      </c>
      <c r="I32" s="24">
        <v>5</v>
      </c>
      <c r="J32" s="24">
        <v>4</v>
      </c>
      <c r="K32" s="38">
        <v>4</v>
      </c>
      <c r="L32" s="38">
        <v>2</v>
      </c>
      <c r="M32" s="38">
        <v>7</v>
      </c>
      <c r="N32" s="38">
        <v>8</v>
      </c>
      <c r="O32" s="38">
        <v>8</v>
      </c>
      <c r="P32" s="38">
        <v>2</v>
      </c>
      <c r="Q32" s="38">
        <v>4</v>
      </c>
      <c r="R32" s="38">
        <v>4</v>
      </c>
      <c r="S32" s="38">
        <v>3</v>
      </c>
      <c r="T32" s="38">
        <v>4</v>
      </c>
      <c r="U32" s="38">
        <v>1</v>
      </c>
      <c r="V32" s="38"/>
      <c r="W32" s="38">
        <v>6</v>
      </c>
      <c r="X32" s="38">
        <v>1</v>
      </c>
      <c r="Y32" s="38">
        <v>1</v>
      </c>
      <c r="Z32" s="38"/>
      <c r="AA32" s="24">
        <f t="shared" si="0"/>
        <v>103</v>
      </c>
    </row>
    <row r="33" spans="1:27" x14ac:dyDescent="0.2">
      <c r="A33" s="24" t="s">
        <v>223</v>
      </c>
      <c r="B33" s="24"/>
      <c r="C33" s="24"/>
      <c r="D33" s="24">
        <v>2</v>
      </c>
      <c r="E33" s="24"/>
      <c r="F33" s="24"/>
      <c r="G33" s="24"/>
      <c r="H33" s="24"/>
      <c r="I33" s="24">
        <v>2</v>
      </c>
      <c r="J33" s="24"/>
      <c r="K33" s="38">
        <v>1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4">
        <f t="shared" si="0"/>
        <v>5</v>
      </c>
    </row>
    <row r="34" spans="1:27" x14ac:dyDescent="0.2">
      <c r="A34" s="24" t="s">
        <v>224</v>
      </c>
      <c r="B34" s="24"/>
      <c r="C34" s="24"/>
      <c r="D34" s="24"/>
      <c r="E34" s="24">
        <v>1</v>
      </c>
      <c r="F34" s="24">
        <v>2</v>
      </c>
      <c r="G34" s="24">
        <v>1</v>
      </c>
      <c r="H34" s="24">
        <v>1</v>
      </c>
      <c r="I34" s="24"/>
      <c r="J34" s="24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24">
        <f t="shared" si="0"/>
        <v>5</v>
      </c>
    </row>
    <row r="35" spans="1:27" x14ac:dyDescent="0.2">
      <c r="A35" s="24" t="s">
        <v>225</v>
      </c>
      <c r="B35" s="24"/>
      <c r="C35" s="24"/>
      <c r="D35" s="24"/>
      <c r="E35" s="24"/>
      <c r="F35" s="24">
        <v>2</v>
      </c>
      <c r="G35" s="24"/>
      <c r="H35" s="24"/>
      <c r="I35" s="24"/>
      <c r="J35" s="24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24">
        <f t="shared" si="0"/>
        <v>2</v>
      </c>
    </row>
    <row r="36" spans="1:27" x14ac:dyDescent="0.2">
      <c r="A36" s="24" t="s">
        <v>226</v>
      </c>
      <c r="B36" s="24"/>
      <c r="C36" s="24"/>
      <c r="D36" s="24">
        <v>1</v>
      </c>
      <c r="E36" s="24"/>
      <c r="F36" s="24">
        <v>5</v>
      </c>
      <c r="G36" s="24"/>
      <c r="H36" s="24"/>
      <c r="I36" s="24"/>
      <c r="J36" s="24"/>
      <c r="K36" s="38"/>
      <c r="L36" s="38">
        <v>1</v>
      </c>
      <c r="M36" s="38"/>
      <c r="N36" s="38"/>
      <c r="O36" s="38"/>
      <c r="P36" s="38"/>
      <c r="Q36" s="38"/>
      <c r="R36" s="38"/>
      <c r="S36" s="38"/>
      <c r="T36" s="38"/>
      <c r="U36" s="38">
        <v>2</v>
      </c>
      <c r="V36" s="38"/>
      <c r="W36" s="38">
        <v>1</v>
      </c>
      <c r="X36" s="38">
        <v>1</v>
      </c>
      <c r="Y36" s="38">
        <v>3</v>
      </c>
      <c r="Z36" s="38"/>
      <c r="AA36" s="24">
        <f t="shared" si="0"/>
        <v>14</v>
      </c>
    </row>
    <row r="37" spans="1:27" x14ac:dyDescent="0.2">
      <c r="A37" s="24" t="s">
        <v>227</v>
      </c>
      <c r="B37" s="24"/>
      <c r="C37" s="24">
        <v>2</v>
      </c>
      <c r="D37" s="24"/>
      <c r="E37" s="24">
        <v>1</v>
      </c>
      <c r="F37" s="24"/>
      <c r="G37" s="24"/>
      <c r="H37" s="24"/>
      <c r="I37" s="24"/>
      <c r="J37" s="24">
        <v>2</v>
      </c>
      <c r="K37" s="38">
        <v>4</v>
      </c>
      <c r="L37" s="38">
        <v>1</v>
      </c>
      <c r="M37" s="38">
        <v>2</v>
      </c>
      <c r="N37" s="38"/>
      <c r="O37" s="38">
        <v>3</v>
      </c>
      <c r="P37" s="38"/>
      <c r="Q37" s="38">
        <v>6</v>
      </c>
      <c r="R37" s="38">
        <v>2</v>
      </c>
      <c r="S37" s="38">
        <v>3</v>
      </c>
      <c r="T37" s="38">
        <v>1</v>
      </c>
      <c r="U37" s="38">
        <v>3</v>
      </c>
      <c r="V37" s="38">
        <v>6</v>
      </c>
      <c r="W37" s="38"/>
      <c r="X37" s="38">
        <v>3</v>
      </c>
      <c r="Y37" s="38"/>
      <c r="Z37" s="38">
        <v>2</v>
      </c>
      <c r="AA37" s="24">
        <f>SUM(B37:Z37)</f>
        <v>41</v>
      </c>
    </row>
    <row r="38" spans="1:27" x14ac:dyDescent="0.2">
      <c r="A38" s="24" t="s">
        <v>228</v>
      </c>
      <c r="B38" s="24"/>
      <c r="C38" s="24"/>
      <c r="D38" s="24"/>
      <c r="E38" s="24"/>
      <c r="F38" s="24"/>
      <c r="G38" s="24"/>
      <c r="H38" s="24"/>
      <c r="I38" s="24" t="s">
        <v>195</v>
      </c>
      <c r="J38" s="24"/>
      <c r="K38" s="38"/>
      <c r="L38" s="38">
        <v>2</v>
      </c>
      <c r="M38" s="38"/>
      <c r="N38" s="38">
        <v>2</v>
      </c>
      <c r="O38" s="38"/>
      <c r="P38" s="38"/>
      <c r="Q38" s="38"/>
      <c r="R38" s="38"/>
      <c r="S38" s="38"/>
      <c r="T38" s="38"/>
      <c r="U38" s="38"/>
      <c r="V38" s="38">
        <v>1</v>
      </c>
      <c r="W38" s="38">
        <v>2</v>
      </c>
      <c r="X38" s="38">
        <v>3</v>
      </c>
      <c r="Y38" s="38">
        <v>1</v>
      </c>
      <c r="Z38" s="38"/>
      <c r="AA38" s="24">
        <f t="shared" si="0"/>
        <v>11</v>
      </c>
    </row>
    <row r="39" spans="1:27" x14ac:dyDescent="0.2">
      <c r="A39" s="24" t="s">
        <v>229</v>
      </c>
      <c r="B39" s="24"/>
      <c r="C39" s="24"/>
      <c r="D39" s="24"/>
      <c r="E39" s="24"/>
      <c r="F39" s="24"/>
      <c r="G39" s="24"/>
      <c r="H39" s="24"/>
      <c r="I39" s="24" t="s">
        <v>195</v>
      </c>
      <c r="J39" s="24"/>
      <c r="K39" s="38"/>
      <c r="L39" s="38">
        <v>1</v>
      </c>
      <c r="M39" s="38">
        <v>7</v>
      </c>
      <c r="N39" s="38">
        <v>1</v>
      </c>
      <c r="O39" s="38"/>
      <c r="P39" s="38">
        <v>2</v>
      </c>
      <c r="Q39" s="38"/>
      <c r="R39" s="38">
        <v>1</v>
      </c>
      <c r="S39" s="38">
        <v>1</v>
      </c>
      <c r="T39" s="38">
        <v>1</v>
      </c>
      <c r="U39" s="38"/>
      <c r="V39" s="38"/>
      <c r="W39" s="38">
        <v>2</v>
      </c>
      <c r="X39" s="38"/>
      <c r="Y39" s="38">
        <v>1</v>
      </c>
      <c r="Z39" s="38">
        <v>1</v>
      </c>
      <c r="AA39" s="24">
        <f t="shared" si="0"/>
        <v>17</v>
      </c>
    </row>
    <row r="40" spans="1:27" x14ac:dyDescent="0.2">
      <c r="A40" s="24" t="s">
        <v>230</v>
      </c>
      <c r="B40" s="24"/>
      <c r="C40" s="24">
        <v>1</v>
      </c>
      <c r="D40" s="24"/>
      <c r="E40" s="24"/>
      <c r="F40" s="24"/>
      <c r="G40" s="24"/>
      <c r="H40" s="24"/>
      <c r="I40" s="24"/>
      <c r="J40" s="24">
        <v>1</v>
      </c>
      <c r="K40" s="38"/>
      <c r="L40" s="38"/>
      <c r="M40" s="38"/>
      <c r="N40" s="38"/>
      <c r="O40" s="38"/>
      <c r="P40" s="38"/>
      <c r="Q40" s="38"/>
      <c r="R40" s="38">
        <v>1</v>
      </c>
      <c r="S40" s="38"/>
      <c r="T40" s="38"/>
      <c r="U40" s="38"/>
      <c r="V40" s="38"/>
      <c r="W40" s="38"/>
      <c r="X40" s="38">
        <v>1</v>
      </c>
      <c r="Y40" s="38"/>
      <c r="Z40" s="38"/>
      <c r="AA40" s="24">
        <f t="shared" si="0"/>
        <v>4</v>
      </c>
    </row>
    <row r="41" spans="1:27" x14ac:dyDescent="0.2">
      <c r="A41" s="24" t="s">
        <v>231</v>
      </c>
      <c r="B41" s="24"/>
      <c r="C41" s="24"/>
      <c r="D41" s="24"/>
      <c r="E41" s="24">
        <v>1</v>
      </c>
      <c r="F41" s="24">
        <v>1</v>
      </c>
      <c r="G41" s="24"/>
      <c r="H41" s="24"/>
      <c r="I41" s="24"/>
      <c r="J41" s="24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24">
        <f t="shared" si="0"/>
        <v>2</v>
      </c>
    </row>
    <row r="42" spans="1:27" x14ac:dyDescent="0.2">
      <c r="A42" s="24" t="s">
        <v>232</v>
      </c>
      <c r="B42" s="24"/>
      <c r="C42" s="24"/>
      <c r="D42" s="24">
        <v>1</v>
      </c>
      <c r="E42" s="24"/>
      <c r="F42" s="24"/>
      <c r="G42" s="24"/>
      <c r="H42" s="24"/>
      <c r="I42" s="24">
        <v>1</v>
      </c>
      <c r="J42" s="24">
        <v>1</v>
      </c>
      <c r="K42" s="38"/>
      <c r="L42" s="38"/>
      <c r="M42" s="38"/>
      <c r="N42" s="38"/>
      <c r="O42" s="38">
        <v>1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24">
        <f t="shared" si="0"/>
        <v>4</v>
      </c>
    </row>
    <row r="43" spans="1:27" x14ac:dyDescent="0.2">
      <c r="A43" s="24" t="s">
        <v>233</v>
      </c>
      <c r="B43" s="24"/>
      <c r="C43" s="24"/>
      <c r="D43" s="24"/>
      <c r="E43" s="24"/>
      <c r="F43" s="24">
        <v>1</v>
      </c>
      <c r="G43" s="24"/>
      <c r="H43" s="24"/>
      <c r="I43" s="24">
        <v>1</v>
      </c>
      <c r="J43" s="24">
        <v>1</v>
      </c>
      <c r="K43" s="38"/>
      <c r="L43" s="38">
        <v>2</v>
      </c>
      <c r="M43" s="38"/>
      <c r="N43" s="38">
        <v>1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24">
        <f t="shared" si="0"/>
        <v>6</v>
      </c>
    </row>
    <row r="44" spans="1:27" x14ac:dyDescent="0.2">
      <c r="A44" s="24" t="s">
        <v>234</v>
      </c>
      <c r="B44" s="24"/>
      <c r="C44" s="24"/>
      <c r="D44" s="24"/>
      <c r="E44" s="24"/>
      <c r="F44" s="24">
        <v>1</v>
      </c>
      <c r="G44" s="24"/>
      <c r="H44" s="24"/>
      <c r="I44" s="24"/>
      <c r="J44" s="24">
        <v>1</v>
      </c>
      <c r="K44" s="38">
        <v>1</v>
      </c>
      <c r="L44" s="38"/>
      <c r="M44" s="38"/>
      <c r="N44" s="38"/>
      <c r="O44" s="38"/>
      <c r="P44" s="38"/>
      <c r="Q44" s="38"/>
      <c r="R44" s="38">
        <v>1</v>
      </c>
      <c r="S44" s="38"/>
      <c r="T44" s="38"/>
      <c r="U44" s="38"/>
      <c r="V44" s="38"/>
      <c r="W44" s="38"/>
      <c r="X44" s="38"/>
      <c r="Y44" s="38">
        <v>2</v>
      </c>
      <c r="Z44" s="38"/>
      <c r="AA44" s="24">
        <f t="shared" si="0"/>
        <v>6</v>
      </c>
    </row>
    <row r="45" spans="1:27" x14ac:dyDescent="0.2">
      <c r="A45" s="24" t="s">
        <v>235</v>
      </c>
      <c r="B45" s="24">
        <v>1</v>
      </c>
      <c r="C45" s="24"/>
      <c r="D45" s="24">
        <v>1</v>
      </c>
      <c r="E45" s="24"/>
      <c r="F45" s="24">
        <v>2</v>
      </c>
      <c r="G45" s="24">
        <v>2</v>
      </c>
      <c r="H45" s="24">
        <v>2</v>
      </c>
      <c r="I45" s="24"/>
      <c r="J45" s="24"/>
      <c r="K45" s="38">
        <v>1</v>
      </c>
      <c r="L45" s="38"/>
      <c r="M45" s="38">
        <v>2</v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24">
        <f t="shared" si="0"/>
        <v>11</v>
      </c>
    </row>
    <row r="46" spans="1:27" x14ac:dyDescent="0.2">
      <c r="A46" s="24" t="s">
        <v>236</v>
      </c>
      <c r="B46" s="24"/>
      <c r="C46" s="24">
        <v>1</v>
      </c>
      <c r="D46" s="24"/>
      <c r="E46" s="24">
        <v>1</v>
      </c>
      <c r="F46" s="24"/>
      <c r="G46" s="24"/>
      <c r="H46" s="24"/>
      <c r="I46" s="24"/>
      <c r="J46" s="24"/>
      <c r="K46" s="38"/>
      <c r="L46" s="38"/>
      <c r="M46" s="38">
        <v>1</v>
      </c>
      <c r="N46" s="38">
        <v>2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>
        <v>1</v>
      </c>
      <c r="Z46" s="38">
        <v>1</v>
      </c>
      <c r="AA46" s="24">
        <f t="shared" si="0"/>
        <v>6</v>
      </c>
    </row>
    <row r="47" spans="1:27" x14ac:dyDescent="0.2">
      <c r="A47" s="24" t="s">
        <v>237</v>
      </c>
      <c r="B47" s="24">
        <v>3</v>
      </c>
      <c r="C47" s="24"/>
      <c r="D47" s="24"/>
      <c r="E47" s="24">
        <v>2</v>
      </c>
      <c r="F47" s="24"/>
      <c r="G47" s="24"/>
      <c r="H47" s="24"/>
      <c r="I47" s="24">
        <v>2</v>
      </c>
      <c r="J47" s="24"/>
      <c r="K47" s="38">
        <v>1</v>
      </c>
      <c r="L47" s="38">
        <v>1</v>
      </c>
      <c r="M47" s="38"/>
      <c r="N47" s="38">
        <v>1</v>
      </c>
      <c r="O47" s="38"/>
      <c r="P47" s="38">
        <v>1</v>
      </c>
      <c r="Q47" s="38">
        <v>2</v>
      </c>
      <c r="R47" s="38"/>
      <c r="S47" s="38">
        <v>1</v>
      </c>
      <c r="T47" s="38"/>
      <c r="U47" s="38"/>
      <c r="V47" s="38"/>
      <c r="W47" s="38">
        <v>2</v>
      </c>
      <c r="X47" s="38"/>
      <c r="Y47" s="38"/>
      <c r="Z47" s="38"/>
      <c r="AA47" s="24">
        <f t="shared" si="0"/>
        <v>16</v>
      </c>
    </row>
    <row r="48" spans="1:27" x14ac:dyDescent="0.2">
      <c r="A48" s="24" t="s">
        <v>238</v>
      </c>
      <c r="B48" s="24"/>
      <c r="C48" s="24">
        <v>1</v>
      </c>
      <c r="D48" s="24"/>
      <c r="E48" s="24"/>
      <c r="F48" s="24"/>
      <c r="G48" s="24"/>
      <c r="H48" s="24"/>
      <c r="I48" s="24"/>
      <c r="J48" s="24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24">
        <f t="shared" si="0"/>
        <v>1</v>
      </c>
    </row>
    <row r="49" spans="1:27" x14ac:dyDescent="0.2">
      <c r="A49" s="24" t="s">
        <v>239</v>
      </c>
      <c r="B49" s="24"/>
      <c r="C49" s="24"/>
      <c r="D49" s="24"/>
      <c r="E49" s="24">
        <v>1</v>
      </c>
      <c r="F49" s="24"/>
      <c r="G49" s="24"/>
      <c r="H49" s="24"/>
      <c r="I49" s="24"/>
      <c r="J49" s="24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24">
        <f t="shared" si="0"/>
        <v>1</v>
      </c>
    </row>
    <row r="50" spans="1:27" x14ac:dyDescent="0.2">
      <c r="A50" s="24" t="s">
        <v>240</v>
      </c>
      <c r="B50" s="24"/>
      <c r="C50" s="24"/>
      <c r="D50" s="24">
        <v>1</v>
      </c>
      <c r="E50" s="24"/>
      <c r="F50" s="24"/>
      <c r="G50" s="24"/>
      <c r="H50" s="24"/>
      <c r="I50" s="24"/>
      <c r="J50" s="24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195" t="s">
        <v>55</v>
      </c>
      <c r="Z50" s="195"/>
      <c r="AA50" s="24">
        <f t="shared" si="0"/>
        <v>1</v>
      </c>
    </row>
    <row r="51" spans="1:27" x14ac:dyDescent="0.2">
      <c r="A51" s="24" t="s">
        <v>241</v>
      </c>
      <c r="B51" s="24"/>
      <c r="C51" s="24"/>
      <c r="D51" s="24"/>
      <c r="E51" s="24">
        <v>1</v>
      </c>
      <c r="F51" s="24">
        <v>4</v>
      </c>
      <c r="G51" s="24">
        <v>3</v>
      </c>
      <c r="H51" s="24">
        <v>2</v>
      </c>
      <c r="I51" s="24">
        <v>2</v>
      </c>
      <c r="J51" s="24">
        <v>2</v>
      </c>
      <c r="K51" s="38">
        <v>3</v>
      </c>
      <c r="L51" s="38"/>
      <c r="M51" s="38">
        <v>5</v>
      </c>
      <c r="N51" s="38">
        <v>2</v>
      </c>
      <c r="O51" s="38">
        <v>1</v>
      </c>
      <c r="P51" s="38">
        <v>2</v>
      </c>
      <c r="Q51" s="38"/>
      <c r="R51" s="38">
        <v>3</v>
      </c>
      <c r="S51" s="38">
        <v>1</v>
      </c>
      <c r="T51" s="38">
        <v>3</v>
      </c>
      <c r="U51" s="38">
        <v>2</v>
      </c>
      <c r="V51" s="38">
        <v>1</v>
      </c>
      <c r="W51" s="38"/>
      <c r="X51" s="38">
        <v>1</v>
      </c>
      <c r="Y51" s="38">
        <v>3</v>
      </c>
      <c r="Z51" s="38"/>
      <c r="AA51" s="24">
        <f t="shared" si="0"/>
        <v>41</v>
      </c>
    </row>
    <row r="52" spans="1:27" x14ac:dyDescent="0.2">
      <c r="A52" s="24" t="s">
        <v>242</v>
      </c>
      <c r="B52" s="24"/>
      <c r="C52" s="24"/>
      <c r="D52" s="24"/>
      <c r="E52" s="24"/>
      <c r="F52" s="24">
        <v>1</v>
      </c>
      <c r="G52" s="24"/>
      <c r="H52" s="24"/>
      <c r="I52" s="24"/>
      <c r="J52" s="24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24">
        <f t="shared" si="0"/>
        <v>1</v>
      </c>
    </row>
    <row r="53" spans="1:27" x14ac:dyDescent="0.2">
      <c r="A53" s="24" t="s">
        <v>243</v>
      </c>
      <c r="B53" s="24"/>
      <c r="C53" s="24"/>
      <c r="D53" s="24"/>
      <c r="E53" s="24">
        <v>1</v>
      </c>
      <c r="F53" s="24">
        <v>1</v>
      </c>
      <c r="G53" s="24">
        <v>1</v>
      </c>
      <c r="H53" s="24"/>
      <c r="I53" s="24">
        <v>4</v>
      </c>
      <c r="J53" s="24"/>
      <c r="K53" s="38">
        <v>1</v>
      </c>
      <c r="L53" s="38">
        <v>1</v>
      </c>
      <c r="M53" s="38"/>
      <c r="N53" s="38">
        <v>1</v>
      </c>
      <c r="O53" s="38">
        <v>2</v>
      </c>
      <c r="P53" s="38">
        <v>1</v>
      </c>
      <c r="Q53" s="38"/>
      <c r="R53" s="38"/>
      <c r="S53" s="38"/>
      <c r="T53" s="38"/>
      <c r="U53" s="38"/>
      <c r="V53" s="38"/>
      <c r="W53" s="38"/>
      <c r="X53" s="38"/>
      <c r="Y53" s="38">
        <v>1</v>
      </c>
      <c r="Z53" s="38"/>
      <c r="AA53" s="24">
        <f t="shared" si="0"/>
        <v>14</v>
      </c>
    </row>
    <row r="54" spans="1:27" x14ac:dyDescent="0.2">
      <c r="A54" s="24" t="s">
        <v>244</v>
      </c>
      <c r="B54" s="24"/>
      <c r="C54" s="24"/>
      <c r="D54" s="24">
        <v>1</v>
      </c>
      <c r="E54" s="24"/>
      <c r="F54" s="24"/>
      <c r="G54" s="24"/>
      <c r="H54" s="24"/>
      <c r="I54" s="24">
        <v>1</v>
      </c>
      <c r="J54" s="24">
        <v>2</v>
      </c>
      <c r="K54" s="38"/>
      <c r="L54" s="38">
        <v>1</v>
      </c>
      <c r="M54" s="38"/>
      <c r="N54" s="38"/>
      <c r="O54" s="38">
        <v>1</v>
      </c>
      <c r="P54" s="38">
        <v>1</v>
      </c>
      <c r="Q54" s="38"/>
      <c r="R54" s="38">
        <v>1</v>
      </c>
      <c r="S54" s="38"/>
      <c r="T54" s="38"/>
      <c r="U54" s="38"/>
      <c r="V54" s="38"/>
      <c r="W54" s="38"/>
      <c r="X54" s="38">
        <v>1</v>
      </c>
      <c r="Y54" s="38"/>
      <c r="Z54" s="38"/>
      <c r="AA54" s="24">
        <f t="shared" si="0"/>
        <v>9</v>
      </c>
    </row>
    <row r="55" spans="1:27" x14ac:dyDescent="0.2">
      <c r="A55" s="24" t="s">
        <v>245</v>
      </c>
      <c r="B55" s="24"/>
      <c r="C55" s="24"/>
      <c r="D55" s="24"/>
      <c r="E55" s="24"/>
      <c r="F55" s="24">
        <v>2</v>
      </c>
      <c r="G55" s="24">
        <v>1</v>
      </c>
      <c r="H55" s="24"/>
      <c r="I55" s="24"/>
      <c r="J55" s="24">
        <v>1</v>
      </c>
      <c r="K55" s="38">
        <v>1</v>
      </c>
      <c r="L55" s="38">
        <v>2</v>
      </c>
      <c r="M55" s="38"/>
      <c r="N55" s="38">
        <v>2</v>
      </c>
      <c r="O55" s="38">
        <v>1</v>
      </c>
      <c r="P55" s="38">
        <v>1</v>
      </c>
      <c r="Q55" s="38"/>
      <c r="R55" s="38">
        <v>1</v>
      </c>
      <c r="S55" s="38"/>
      <c r="T55" s="38"/>
      <c r="U55" s="38"/>
      <c r="V55" s="38"/>
      <c r="W55" s="38">
        <v>1</v>
      </c>
      <c r="X55" s="38"/>
      <c r="Y55" s="38"/>
      <c r="Z55" s="38"/>
      <c r="AA55" s="24">
        <f t="shared" si="0"/>
        <v>13</v>
      </c>
    </row>
    <row r="56" spans="1:27" ht="12.75" customHeight="1" x14ac:dyDescent="0.2">
      <c r="A56" s="170" t="s">
        <v>174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24"/>
    </row>
    <row r="57" spans="1:27" x14ac:dyDescent="0.2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</row>
    <row r="58" spans="1:27" x14ac:dyDescent="0.2">
      <c r="A58" s="52" t="s">
        <v>175</v>
      </c>
      <c r="B58" s="23">
        <v>1996</v>
      </c>
      <c r="C58" s="23">
        <v>1997</v>
      </c>
      <c r="D58" s="23">
        <v>1998</v>
      </c>
      <c r="E58" s="23">
        <v>1999</v>
      </c>
      <c r="F58" s="23">
        <v>2000</v>
      </c>
      <c r="G58" s="23" t="s">
        <v>38</v>
      </c>
      <c r="H58" s="23" t="s">
        <v>117</v>
      </c>
      <c r="I58" s="23" t="s">
        <v>176</v>
      </c>
      <c r="J58" s="23" t="s">
        <v>177</v>
      </c>
      <c r="K58" s="23" t="s">
        <v>178</v>
      </c>
      <c r="L58" s="23" t="s">
        <v>179</v>
      </c>
      <c r="M58" s="23" t="s">
        <v>180</v>
      </c>
      <c r="N58" s="23" t="s">
        <v>181</v>
      </c>
      <c r="O58" s="23" t="s">
        <v>182</v>
      </c>
      <c r="P58" s="23" t="s">
        <v>183</v>
      </c>
      <c r="Q58" s="103" t="s">
        <v>184</v>
      </c>
      <c r="R58" s="103" t="s">
        <v>185</v>
      </c>
      <c r="S58" s="103" t="s">
        <v>186</v>
      </c>
      <c r="T58" s="103" t="s">
        <v>187</v>
      </c>
      <c r="U58" s="103" t="s">
        <v>188</v>
      </c>
      <c r="V58" s="103" t="s">
        <v>189</v>
      </c>
      <c r="W58" s="103" t="s">
        <v>190</v>
      </c>
      <c r="X58" s="103" t="s">
        <v>191</v>
      </c>
      <c r="Y58" s="103" t="s">
        <v>3923</v>
      </c>
      <c r="Z58" s="201" t="s">
        <v>3934</v>
      </c>
      <c r="AA58" s="53" t="s">
        <v>52</v>
      </c>
    </row>
    <row r="59" spans="1:27" x14ac:dyDescent="0.2">
      <c r="A59" s="24" t="s">
        <v>246</v>
      </c>
      <c r="B59" s="24"/>
      <c r="C59" s="24">
        <v>1</v>
      </c>
      <c r="D59" s="24"/>
      <c r="E59" s="24"/>
      <c r="F59" s="24">
        <v>1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>
        <v>1</v>
      </c>
      <c r="U59" s="24"/>
      <c r="V59" s="24"/>
      <c r="W59" s="24"/>
      <c r="X59" s="24"/>
      <c r="Y59" s="24"/>
      <c r="Z59" s="24"/>
      <c r="AA59" s="24">
        <f>SUM(B59:Y59)</f>
        <v>3</v>
      </c>
    </row>
    <row r="60" spans="1:27" x14ac:dyDescent="0.2">
      <c r="A60" s="24" t="s">
        <v>247</v>
      </c>
      <c r="B60" s="24"/>
      <c r="C60" s="24"/>
      <c r="D60" s="24"/>
      <c r="E60" s="24"/>
      <c r="F60" s="24"/>
      <c r="G60" s="24"/>
      <c r="H60" s="24"/>
      <c r="I60" s="24"/>
      <c r="J60" s="24">
        <v>3</v>
      </c>
      <c r="K60" s="24">
        <v>1</v>
      </c>
      <c r="L60" s="24"/>
      <c r="M60" s="24">
        <v>3</v>
      </c>
      <c r="N60" s="24">
        <v>3</v>
      </c>
      <c r="O60" s="24">
        <v>1</v>
      </c>
      <c r="P60" s="24">
        <v>6</v>
      </c>
      <c r="Q60" s="24">
        <v>1</v>
      </c>
      <c r="R60" s="24"/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/>
      <c r="Y60" s="24"/>
      <c r="Z60" s="24"/>
      <c r="AA60" s="24">
        <f t="shared" ref="AA60:AA109" si="1">SUM(B60:Y60)</f>
        <v>23</v>
      </c>
    </row>
    <row r="61" spans="1:27" x14ac:dyDescent="0.2">
      <c r="A61" s="24" t="s">
        <v>248</v>
      </c>
      <c r="B61" s="24"/>
      <c r="C61" s="24"/>
      <c r="D61" s="24">
        <v>4</v>
      </c>
      <c r="E61" s="24">
        <v>1</v>
      </c>
      <c r="F61" s="24">
        <v>2</v>
      </c>
      <c r="G61" s="24">
        <v>1</v>
      </c>
      <c r="H61" s="24">
        <v>6</v>
      </c>
      <c r="I61" s="24">
        <v>4</v>
      </c>
      <c r="J61" s="24">
        <v>3</v>
      </c>
      <c r="K61" s="24">
        <v>3</v>
      </c>
      <c r="L61" s="24">
        <v>5</v>
      </c>
      <c r="M61" s="24">
        <v>1</v>
      </c>
      <c r="N61" s="24">
        <v>6</v>
      </c>
      <c r="O61" s="24">
        <v>2</v>
      </c>
      <c r="P61" s="24">
        <v>8</v>
      </c>
      <c r="Q61" s="24">
        <v>5</v>
      </c>
      <c r="R61" s="24">
        <v>4</v>
      </c>
      <c r="S61" s="24">
        <v>4</v>
      </c>
      <c r="T61" s="24">
        <v>1</v>
      </c>
      <c r="U61" s="24">
        <v>1</v>
      </c>
      <c r="V61" s="24"/>
      <c r="W61" s="24">
        <v>1</v>
      </c>
      <c r="X61" s="24">
        <v>2</v>
      </c>
      <c r="Y61" s="24"/>
      <c r="Z61" s="24">
        <v>1</v>
      </c>
      <c r="AA61" s="24">
        <f>SUM(B61:Z61)</f>
        <v>65</v>
      </c>
    </row>
    <row r="62" spans="1:27" x14ac:dyDescent="0.2">
      <c r="A62" s="24" t="s">
        <v>249</v>
      </c>
      <c r="B62" s="24"/>
      <c r="C62" s="24"/>
      <c r="D62" s="24"/>
      <c r="E62" s="24"/>
      <c r="F62" s="24">
        <v>1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>
        <f t="shared" si="1"/>
        <v>1</v>
      </c>
    </row>
    <row r="63" spans="1:27" x14ac:dyDescent="0.2">
      <c r="A63" s="24" t="s">
        <v>250</v>
      </c>
      <c r="B63" s="24"/>
      <c r="C63" s="24"/>
      <c r="D63" s="24"/>
      <c r="E63" s="24"/>
      <c r="F63" s="24"/>
      <c r="G63" s="24"/>
      <c r="H63" s="24"/>
      <c r="I63" s="24"/>
      <c r="J63" s="24"/>
      <c r="K63" s="24">
        <v>2</v>
      </c>
      <c r="L63" s="24">
        <v>1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f t="shared" si="1"/>
        <v>3</v>
      </c>
    </row>
    <row r="64" spans="1:27" x14ac:dyDescent="0.2">
      <c r="A64" s="24" t="s">
        <v>251</v>
      </c>
      <c r="B64" s="24"/>
      <c r="C64" s="24"/>
      <c r="D64" s="24"/>
      <c r="E64" s="24">
        <v>1</v>
      </c>
      <c r="F64" s="24"/>
      <c r="G64" s="24">
        <v>1</v>
      </c>
      <c r="H64" s="24">
        <v>4</v>
      </c>
      <c r="I64" s="24"/>
      <c r="J64" s="24"/>
      <c r="K64" s="24">
        <v>2</v>
      </c>
      <c r="L64" s="24">
        <v>3</v>
      </c>
      <c r="M64" s="24"/>
      <c r="N64" s="24">
        <v>1</v>
      </c>
      <c r="O64" s="24">
        <v>1</v>
      </c>
      <c r="P64" s="24">
        <v>3</v>
      </c>
      <c r="Q64" s="24">
        <v>1</v>
      </c>
      <c r="R64" s="24">
        <v>1</v>
      </c>
      <c r="S64" s="24"/>
      <c r="T64" s="24">
        <v>1</v>
      </c>
      <c r="U64" s="24">
        <v>1</v>
      </c>
      <c r="V64" s="24"/>
      <c r="W64" s="24">
        <v>3</v>
      </c>
      <c r="X64" s="24">
        <v>1</v>
      </c>
      <c r="Y64" s="24">
        <v>1</v>
      </c>
      <c r="Z64" s="24">
        <v>1</v>
      </c>
      <c r="AA64" s="24">
        <f>SUM(B64:Z64)</f>
        <v>26</v>
      </c>
    </row>
    <row r="65" spans="1:27" x14ac:dyDescent="0.2">
      <c r="A65" s="24" t="s">
        <v>252</v>
      </c>
      <c r="B65" s="24">
        <v>1</v>
      </c>
      <c r="C65" s="24">
        <v>1</v>
      </c>
      <c r="D65" s="24">
        <v>5</v>
      </c>
      <c r="E65" s="24">
        <v>1</v>
      </c>
      <c r="F65" s="24"/>
      <c r="G65" s="24">
        <v>4</v>
      </c>
      <c r="H65" s="24">
        <v>1</v>
      </c>
      <c r="I65" s="24">
        <v>6</v>
      </c>
      <c r="J65" s="24">
        <v>2</v>
      </c>
      <c r="K65" s="24">
        <v>1</v>
      </c>
      <c r="L65" s="24">
        <v>2</v>
      </c>
      <c r="M65" s="24">
        <v>3</v>
      </c>
      <c r="N65" s="24">
        <v>3</v>
      </c>
      <c r="O65" s="24">
        <v>2</v>
      </c>
      <c r="P65" s="24">
        <v>2</v>
      </c>
      <c r="Q65" s="24">
        <v>2</v>
      </c>
      <c r="R65" s="24">
        <v>1</v>
      </c>
      <c r="S65" s="24">
        <v>5</v>
      </c>
      <c r="T65" s="24">
        <v>1</v>
      </c>
      <c r="U65" s="24">
        <v>2</v>
      </c>
      <c r="V65" s="24"/>
      <c r="W65" s="24"/>
      <c r="X65" s="24"/>
      <c r="Y65" s="24"/>
      <c r="Z65" s="24">
        <v>1</v>
      </c>
      <c r="AA65" s="24">
        <f t="shared" si="1"/>
        <v>45</v>
      </c>
    </row>
    <row r="66" spans="1:27" ht="12.75" hidden="1" customHeight="1" x14ac:dyDescent="0.2">
      <c r="A66" s="24" t="s">
        <v>253</v>
      </c>
      <c r="B66" s="24">
        <v>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>
        <f t="shared" si="1"/>
        <v>1</v>
      </c>
    </row>
    <row r="67" spans="1:27" ht="12.75" customHeight="1" x14ac:dyDescent="0.2">
      <c r="A67" s="24" t="s">
        <v>254</v>
      </c>
      <c r="B67" s="24"/>
      <c r="C67" s="24"/>
      <c r="D67" s="24"/>
      <c r="E67" s="24"/>
      <c r="F67" s="24">
        <v>1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>
        <f t="shared" si="1"/>
        <v>1</v>
      </c>
    </row>
    <row r="68" spans="1:27" ht="12.75" customHeight="1" x14ac:dyDescent="0.2">
      <c r="A68" s="24" t="s">
        <v>255</v>
      </c>
      <c r="B68" s="24"/>
      <c r="C68" s="24"/>
      <c r="D68" s="24"/>
      <c r="E68" s="24"/>
      <c r="F68" s="24">
        <v>1</v>
      </c>
      <c r="G68" s="24">
        <v>2</v>
      </c>
      <c r="H68" s="24"/>
      <c r="I68" s="24"/>
      <c r="J68" s="24"/>
      <c r="K68" s="24"/>
      <c r="L68" s="24"/>
      <c r="M68" s="24">
        <v>1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>
        <f t="shared" si="1"/>
        <v>4</v>
      </c>
    </row>
    <row r="69" spans="1:27" ht="12.75" customHeight="1" x14ac:dyDescent="0.2">
      <c r="A69" s="24" t="s">
        <v>256</v>
      </c>
      <c r="B69" s="24"/>
      <c r="C69" s="24"/>
      <c r="D69" s="24">
        <v>2</v>
      </c>
      <c r="E69" s="24">
        <v>4</v>
      </c>
      <c r="F69" s="24">
        <v>3</v>
      </c>
      <c r="G69" s="24">
        <v>1</v>
      </c>
      <c r="H69" s="24"/>
      <c r="I69" s="24"/>
      <c r="J69" s="24">
        <v>2</v>
      </c>
      <c r="K69" s="24">
        <v>2</v>
      </c>
      <c r="L69" s="24">
        <v>1</v>
      </c>
      <c r="M69" s="24">
        <v>1</v>
      </c>
      <c r="N69" s="24">
        <v>1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f t="shared" si="1"/>
        <v>17</v>
      </c>
    </row>
    <row r="70" spans="1:27" ht="12.75" customHeight="1" x14ac:dyDescent="0.2">
      <c r="A70" s="24" t="s">
        <v>257</v>
      </c>
      <c r="B70" s="24">
        <v>1</v>
      </c>
      <c r="C70" s="24"/>
      <c r="D70" s="24">
        <v>5</v>
      </c>
      <c r="E70" s="24">
        <v>5</v>
      </c>
      <c r="F70" s="24">
        <v>5</v>
      </c>
      <c r="G70" s="24">
        <v>4</v>
      </c>
      <c r="H70" s="24">
        <v>6</v>
      </c>
      <c r="I70" s="24">
        <v>7</v>
      </c>
      <c r="J70" s="24">
        <v>6</v>
      </c>
      <c r="K70" s="24">
        <v>7</v>
      </c>
      <c r="L70" s="24">
        <v>8</v>
      </c>
      <c r="M70" s="24">
        <v>5</v>
      </c>
      <c r="N70" s="24">
        <v>3</v>
      </c>
      <c r="O70" s="24">
        <v>7</v>
      </c>
      <c r="P70" s="24">
        <v>10</v>
      </c>
      <c r="Q70" s="24">
        <v>7</v>
      </c>
      <c r="R70" s="24">
        <v>4</v>
      </c>
      <c r="S70" s="24">
        <v>2</v>
      </c>
      <c r="T70" s="24">
        <v>3</v>
      </c>
      <c r="U70" s="24">
        <v>1</v>
      </c>
      <c r="V70" s="24">
        <v>2</v>
      </c>
      <c r="W70" s="24">
        <v>3</v>
      </c>
      <c r="X70" s="24">
        <v>4</v>
      </c>
      <c r="Y70" s="24">
        <v>5</v>
      </c>
      <c r="Z70" s="24">
        <v>4</v>
      </c>
      <c r="AA70" s="24">
        <f>SUM(B70:Z70)</f>
        <v>114</v>
      </c>
    </row>
    <row r="71" spans="1:27" ht="12.75" customHeight="1" x14ac:dyDescent="0.2">
      <c r="A71" s="24" t="s">
        <v>258</v>
      </c>
      <c r="B71" s="24">
        <v>1</v>
      </c>
      <c r="C71" s="24"/>
      <c r="D71" s="24"/>
      <c r="E71" s="24">
        <v>4</v>
      </c>
      <c r="F71" s="24">
        <v>1</v>
      </c>
      <c r="G71" s="24">
        <v>1</v>
      </c>
      <c r="H71" s="24">
        <v>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>
        <f t="shared" si="1"/>
        <v>9</v>
      </c>
    </row>
    <row r="72" spans="1:27" ht="12.75" customHeight="1" x14ac:dyDescent="0.2">
      <c r="A72" s="24" t="s">
        <v>259</v>
      </c>
      <c r="B72" s="24"/>
      <c r="C72" s="24"/>
      <c r="D72" s="24"/>
      <c r="E72" s="24"/>
      <c r="F72" s="24">
        <v>3</v>
      </c>
      <c r="G72" s="24"/>
      <c r="H72" s="24"/>
      <c r="I72" s="24"/>
      <c r="J72" s="24"/>
      <c r="K72" s="24">
        <v>1</v>
      </c>
      <c r="L72" s="24">
        <v>1</v>
      </c>
      <c r="M72" s="24">
        <v>2</v>
      </c>
      <c r="N72" s="24"/>
      <c r="O72" s="24">
        <v>1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>
        <f t="shared" si="1"/>
        <v>8</v>
      </c>
    </row>
    <row r="73" spans="1:27" ht="12.75" customHeight="1" x14ac:dyDescent="0.2">
      <c r="A73" s="24" t="s">
        <v>260</v>
      </c>
      <c r="B73" s="24"/>
      <c r="C73" s="24"/>
      <c r="D73" s="24"/>
      <c r="E73" s="24"/>
      <c r="F73" s="24">
        <v>2</v>
      </c>
      <c r="G73" s="24">
        <v>1</v>
      </c>
      <c r="H73" s="24">
        <v>3</v>
      </c>
      <c r="I73" s="24">
        <v>1</v>
      </c>
      <c r="J73" s="24"/>
      <c r="K73" s="24"/>
      <c r="L73" s="24"/>
      <c r="M73" s="24"/>
      <c r="N73" s="24"/>
      <c r="O73" s="24"/>
      <c r="P73" s="24"/>
      <c r="Q73" s="24"/>
      <c r="R73" s="24">
        <v>1</v>
      </c>
      <c r="S73" s="24">
        <v>1</v>
      </c>
      <c r="T73" s="24">
        <v>3</v>
      </c>
      <c r="U73" s="24">
        <v>4</v>
      </c>
      <c r="V73" s="24"/>
      <c r="W73" s="24"/>
      <c r="X73" s="24"/>
      <c r="Y73" s="24"/>
      <c r="Z73" s="24"/>
      <c r="AA73" s="24">
        <f t="shared" si="1"/>
        <v>16</v>
      </c>
    </row>
    <row r="74" spans="1:27" ht="12.75" customHeight="1" x14ac:dyDescent="0.2">
      <c r="A74" s="24" t="s">
        <v>261</v>
      </c>
      <c r="B74" s="24"/>
      <c r="C74" s="24"/>
      <c r="D74" s="24"/>
      <c r="E74" s="24">
        <v>2</v>
      </c>
      <c r="F74" s="24"/>
      <c r="G74" s="24">
        <v>1</v>
      </c>
      <c r="H74" s="24">
        <v>2</v>
      </c>
      <c r="I74" s="24">
        <v>2</v>
      </c>
      <c r="J74" s="24">
        <v>2</v>
      </c>
      <c r="K74" s="24">
        <v>5</v>
      </c>
      <c r="L74" s="24"/>
      <c r="M74" s="24">
        <v>1</v>
      </c>
      <c r="N74" s="24"/>
      <c r="O74" s="24">
        <v>1</v>
      </c>
      <c r="P74" s="24"/>
      <c r="Q74" s="24"/>
      <c r="R74" s="24"/>
      <c r="S74" s="24">
        <v>1</v>
      </c>
      <c r="T74" s="24">
        <v>1</v>
      </c>
      <c r="U74" s="24">
        <v>1</v>
      </c>
      <c r="V74" s="24"/>
      <c r="W74" s="24"/>
      <c r="X74" s="24"/>
      <c r="Y74" s="24"/>
      <c r="Z74" s="24"/>
      <c r="AA74" s="24">
        <f t="shared" si="1"/>
        <v>19</v>
      </c>
    </row>
    <row r="75" spans="1:27" ht="12.75" customHeight="1" x14ac:dyDescent="0.2">
      <c r="A75" s="24" t="s">
        <v>262</v>
      </c>
      <c r="B75" s="24"/>
      <c r="C75" s="24"/>
      <c r="D75" s="24"/>
      <c r="E75" s="24">
        <v>1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f t="shared" si="1"/>
        <v>1</v>
      </c>
    </row>
    <row r="76" spans="1:27" ht="12.75" customHeight="1" x14ac:dyDescent="0.2">
      <c r="A76" s="24" t="s">
        <v>263</v>
      </c>
      <c r="B76" s="24">
        <v>14</v>
      </c>
      <c r="C76" s="24">
        <v>5</v>
      </c>
      <c r="D76" s="24">
        <v>10</v>
      </c>
      <c r="E76" s="24">
        <v>14</v>
      </c>
      <c r="F76" s="24">
        <v>6</v>
      </c>
      <c r="G76" s="24">
        <v>9</v>
      </c>
      <c r="H76" s="24">
        <v>9</v>
      </c>
      <c r="I76" s="24">
        <v>10</v>
      </c>
      <c r="J76" s="24">
        <v>14</v>
      </c>
      <c r="K76" s="24">
        <v>9</v>
      </c>
      <c r="L76" s="24">
        <v>5</v>
      </c>
      <c r="M76" s="24">
        <v>6</v>
      </c>
      <c r="N76" s="24">
        <v>14</v>
      </c>
      <c r="O76" s="24">
        <v>9</v>
      </c>
      <c r="P76" s="24">
        <v>13</v>
      </c>
      <c r="Q76" s="24">
        <v>4</v>
      </c>
      <c r="R76" s="24">
        <v>6</v>
      </c>
      <c r="S76" s="24">
        <v>5</v>
      </c>
      <c r="T76" s="24">
        <v>4</v>
      </c>
      <c r="U76" s="24">
        <v>5</v>
      </c>
      <c r="V76" s="24"/>
      <c r="W76" s="24">
        <v>4</v>
      </c>
      <c r="X76" s="24">
        <v>3</v>
      </c>
      <c r="Y76" s="24">
        <v>4</v>
      </c>
      <c r="Z76" s="24">
        <v>2</v>
      </c>
      <c r="AA76" s="24">
        <f>SUM(B76:Z76)</f>
        <v>184</v>
      </c>
    </row>
    <row r="77" spans="1:27" ht="12.75" customHeight="1" x14ac:dyDescent="0.2">
      <c r="A77" s="24" t="s">
        <v>264</v>
      </c>
      <c r="B77" s="24"/>
      <c r="C77" s="24"/>
      <c r="D77" s="24">
        <v>1</v>
      </c>
      <c r="E77" s="24"/>
      <c r="F77" s="24"/>
      <c r="G77" s="24"/>
      <c r="H77" s="24">
        <v>1</v>
      </c>
      <c r="I77" s="24">
        <v>1</v>
      </c>
      <c r="J77" s="24">
        <v>2</v>
      </c>
      <c r="K77" s="24">
        <v>1</v>
      </c>
      <c r="L77" s="24">
        <v>5</v>
      </c>
      <c r="M77" s="24">
        <v>1</v>
      </c>
      <c r="N77" s="24">
        <v>4</v>
      </c>
      <c r="O77" s="24">
        <v>1</v>
      </c>
      <c r="P77" s="24"/>
      <c r="Q77" s="24">
        <v>1</v>
      </c>
      <c r="R77" s="24"/>
      <c r="S77" s="24"/>
      <c r="T77" s="24"/>
      <c r="U77" s="24"/>
      <c r="V77" s="24"/>
      <c r="W77" s="24">
        <v>1</v>
      </c>
      <c r="X77" s="24"/>
      <c r="Y77" s="24">
        <v>1</v>
      </c>
      <c r="Z77" s="24">
        <v>2</v>
      </c>
      <c r="AA77" s="24">
        <f t="shared" si="1"/>
        <v>20</v>
      </c>
    </row>
    <row r="78" spans="1:27" ht="12.75" customHeight="1" x14ac:dyDescent="0.2">
      <c r="A78" s="24" t="s">
        <v>265</v>
      </c>
      <c r="B78" s="24"/>
      <c r="C78" s="24"/>
      <c r="D78" s="24"/>
      <c r="E78" s="24"/>
      <c r="F78" s="24"/>
      <c r="G78" s="24"/>
      <c r="H78" s="24"/>
      <c r="I78" s="24" t="s">
        <v>195</v>
      </c>
      <c r="J78" s="24"/>
      <c r="K78" s="24"/>
      <c r="L78" s="24">
        <v>2</v>
      </c>
      <c r="M78" s="24">
        <v>1</v>
      </c>
      <c r="N78" s="24">
        <v>1</v>
      </c>
      <c r="O78" s="24"/>
      <c r="P78" s="24"/>
      <c r="Q78" s="24"/>
      <c r="R78" s="24">
        <v>2</v>
      </c>
      <c r="S78" s="24">
        <v>1</v>
      </c>
      <c r="T78" s="24">
        <v>1</v>
      </c>
      <c r="U78" s="24"/>
      <c r="V78" s="24"/>
      <c r="W78" s="24">
        <v>2</v>
      </c>
      <c r="X78" s="24">
        <v>1</v>
      </c>
      <c r="Y78" s="24">
        <v>2</v>
      </c>
      <c r="Z78" s="24">
        <v>1</v>
      </c>
      <c r="AA78" s="24">
        <f>SUM(B78:Z78)</f>
        <v>14</v>
      </c>
    </row>
    <row r="79" spans="1:27" x14ac:dyDescent="0.2">
      <c r="A79" s="24" t="s">
        <v>266</v>
      </c>
      <c r="B79" s="24">
        <v>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>
        <f t="shared" si="1"/>
        <v>1</v>
      </c>
    </row>
    <row r="80" spans="1:27" x14ac:dyDescent="0.2">
      <c r="A80" s="24" t="s">
        <v>267</v>
      </c>
      <c r="B80" s="24"/>
      <c r="C80" s="24"/>
      <c r="D80" s="24">
        <v>2</v>
      </c>
      <c r="E80" s="24">
        <v>1</v>
      </c>
      <c r="F80" s="24">
        <v>2</v>
      </c>
      <c r="G80" s="24"/>
      <c r="H80" s="24"/>
      <c r="I80" s="24"/>
      <c r="J80" s="24"/>
      <c r="K80" s="24"/>
      <c r="L80" s="24"/>
      <c r="M80" s="24">
        <v>1</v>
      </c>
      <c r="N80" s="24"/>
      <c r="O80" s="24"/>
      <c r="P80" s="24"/>
      <c r="Q80" s="24"/>
      <c r="R80" s="24"/>
      <c r="S80" s="24"/>
      <c r="T80" s="24"/>
      <c r="U80" s="24"/>
      <c r="V80" s="24">
        <v>1</v>
      </c>
      <c r="W80" s="24"/>
      <c r="X80" s="24"/>
      <c r="Y80" s="24"/>
      <c r="Z80" s="24"/>
      <c r="AA80" s="24">
        <f t="shared" si="1"/>
        <v>7</v>
      </c>
    </row>
    <row r="81" spans="1:27" x14ac:dyDescent="0.2">
      <c r="A81" s="24" t="s">
        <v>268</v>
      </c>
      <c r="B81" s="24"/>
      <c r="C81" s="24"/>
      <c r="D81" s="24"/>
      <c r="E81" s="24">
        <v>1</v>
      </c>
      <c r="F81" s="24">
        <v>1</v>
      </c>
      <c r="G81" s="24"/>
      <c r="H81" s="24"/>
      <c r="I81" s="24"/>
      <c r="J81" s="24"/>
      <c r="K81" s="24"/>
      <c r="L81" s="24">
        <v>1</v>
      </c>
      <c r="M81" s="24"/>
      <c r="N81" s="24"/>
      <c r="O81" s="24"/>
      <c r="P81" s="24"/>
      <c r="Q81" s="24"/>
      <c r="R81" s="24"/>
      <c r="S81" s="24"/>
      <c r="T81" s="24">
        <v>1</v>
      </c>
      <c r="U81" s="24"/>
      <c r="V81" s="24">
        <v>1</v>
      </c>
      <c r="W81" s="24"/>
      <c r="X81" s="24"/>
      <c r="Y81" s="24"/>
      <c r="Z81" s="24"/>
      <c r="AA81" s="47">
        <f>SUM(B81:Y81)</f>
        <v>5</v>
      </c>
    </row>
    <row r="82" spans="1:27" x14ac:dyDescent="0.2">
      <c r="A82" s="24" t="s">
        <v>269</v>
      </c>
      <c r="B82" s="24"/>
      <c r="C82" s="24"/>
      <c r="D82" s="24"/>
      <c r="E82" s="24"/>
      <c r="F82" s="24"/>
      <c r="G82" s="24"/>
      <c r="H82" s="24"/>
      <c r="I82" s="24"/>
      <c r="J82" s="24"/>
      <c r="K82" s="24">
        <v>2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>
        <f t="shared" si="1"/>
        <v>2</v>
      </c>
    </row>
    <row r="83" spans="1:27" x14ac:dyDescent="0.2">
      <c r="A83" s="24" t="s">
        <v>270</v>
      </c>
      <c r="B83" s="24">
        <v>1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>
        <v>2</v>
      </c>
      <c r="P83" s="24"/>
      <c r="Q83" s="24">
        <v>1</v>
      </c>
      <c r="R83" s="24"/>
      <c r="S83" s="24"/>
      <c r="T83" s="24"/>
      <c r="U83" s="24"/>
      <c r="V83" s="24"/>
      <c r="W83" s="24"/>
      <c r="X83" s="24">
        <v>1</v>
      </c>
      <c r="Y83" s="24"/>
      <c r="Z83" s="24"/>
      <c r="AA83" s="24">
        <f t="shared" si="1"/>
        <v>5</v>
      </c>
    </row>
    <row r="84" spans="1:27" x14ac:dyDescent="0.2">
      <c r="A84" s="24" t="s">
        <v>271</v>
      </c>
      <c r="B84" s="24"/>
      <c r="C84" s="24"/>
      <c r="D84" s="24"/>
      <c r="E84" s="24">
        <v>1</v>
      </c>
      <c r="F84" s="24">
        <v>2</v>
      </c>
      <c r="G84" s="24"/>
      <c r="H84" s="24"/>
      <c r="I84" s="24">
        <v>3</v>
      </c>
      <c r="J84" s="24"/>
      <c r="K84" s="24"/>
      <c r="L84" s="24">
        <v>1</v>
      </c>
      <c r="M84" s="24"/>
      <c r="N84" s="24"/>
      <c r="O84" s="24">
        <v>2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>
        <f t="shared" si="1"/>
        <v>9</v>
      </c>
    </row>
    <row r="85" spans="1:27" x14ac:dyDescent="0.2">
      <c r="A85" s="24" t="s">
        <v>272</v>
      </c>
      <c r="B85" s="24">
        <v>1</v>
      </c>
      <c r="C85" s="24"/>
      <c r="D85" s="24">
        <v>3</v>
      </c>
      <c r="E85" s="24">
        <v>2</v>
      </c>
      <c r="F85" s="24">
        <v>6</v>
      </c>
      <c r="G85" s="24">
        <v>2</v>
      </c>
      <c r="H85" s="24"/>
      <c r="I85" s="24">
        <v>2</v>
      </c>
      <c r="J85" s="24">
        <v>2</v>
      </c>
      <c r="K85" s="24">
        <v>3</v>
      </c>
      <c r="L85" s="24">
        <v>3</v>
      </c>
      <c r="M85" s="24">
        <v>1</v>
      </c>
      <c r="N85" s="24">
        <v>2</v>
      </c>
      <c r="O85" s="24">
        <v>3</v>
      </c>
      <c r="P85" s="24">
        <v>1</v>
      </c>
      <c r="Q85" s="24">
        <v>2</v>
      </c>
      <c r="R85" s="24"/>
      <c r="S85" s="24">
        <v>1</v>
      </c>
      <c r="T85" s="24"/>
      <c r="U85" s="24">
        <v>1</v>
      </c>
      <c r="V85" s="24">
        <v>4</v>
      </c>
      <c r="W85" s="24">
        <v>1</v>
      </c>
      <c r="X85" s="24">
        <v>4</v>
      </c>
      <c r="Y85" s="24">
        <v>1</v>
      </c>
      <c r="Z85" s="24">
        <v>1</v>
      </c>
      <c r="AA85" s="24">
        <f>SUM(B85:Z85)</f>
        <v>46</v>
      </c>
    </row>
    <row r="86" spans="1:27" x14ac:dyDescent="0.2">
      <c r="A86" s="24" t="s">
        <v>273</v>
      </c>
      <c r="B86" s="24"/>
      <c r="C86" s="24"/>
      <c r="D86" s="24"/>
      <c r="E86" s="24">
        <v>1</v>
      </c>
      <c r="F86" s="24"/>
      <c r="G86" s="24"/>
      <c r="H86" s="24"/>
      <c r="I86" s="24">
        <v>3</v>
      </c>
      <c r="J86" s="24">
        <v>1</v>
      </c>
      <c r="K86" s="24">
        <v>1</v>
      </c>
      <c r="L86" s="24">
        <v>1</v>
      </c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>
        <f t="shared" si="1"/>
        <v>7</v>
      </c>
    </row>
    <row r="87" spans="1:27" x14ac:dyDescent="0.2">
      <c r="A87" s="24" t="s">
        <v>274</v>
      </c>
      <c r="B87" s="24"/>
      <c r="C87" s="24"/>
      <c r="D87" s="24"/>
      <c r="E87" s="24"/>
      <c r="F87" s="24">
        <v>2</v>
      </c>
      <c r="G87" s="24"/>
      <c r="H87" s="24"/>
      <c r="I87" s="24">
        <v>2</v>
      </c>
      <c r="J87" s="24"/>
      <c r="K87" s="24">
        <v>4</v>
      </c>
      <c r="L87" s="24"/>
      <c r="M87" s="24"/>
      <c r="N87" s="24"/>
      <c r="O87" s="24"/>
      <c r="P87" s="24">
        <v>1</v>
      </c>
      <c r="Q87" s="24">
        <v>1</v>
      </c>
      <c r="R87" s="24">
        <v>1</v>
      </c>
      <c r="S87" s="24">
        <v>1</v>
      </c>
      <c r="T87" s="24"/>
      <c r="U87" s="24"/>
      <c r="V87" s="24"/>
      <c r="W87" s="24"/>
      <c r="X87" s="24"/>
      <c r="Y87" s="24"/>
      <c r="Z87" s="24"/>
      <c r="AA87" s="24">
        <f t="shared" si="1"/>
        <v>12</v>
      </c>
    </row>
    <row r="88" spans="1:27" x14ac:dyDescent="0.2">
      <c r="A88" s="24" t="s">
        <v>275</v>
      </c>
      <c r="B88" s="24"/>
      <c r="C88" s="24">
        <v>1</v>
      </c>
      <c r="D88" s="24"/>
      <c r="E88" s="24"/>
      <c r="F88" s="24"/>
      <c r="G88" s="24"/>
      <c r="H88" s="24"/>
      <c r="I88" s="24"/>
      <c r="J88" s="24">
        <v>1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>
        <f t="shared" si="1"/>
        <v>2</v>
      </c>
    </row>
    <row r="89" spans="1:27" x14ac:dyDescent="0.2">
      <c r="A89" s="24" t="s">
        <v>276</v>
      </c>
      <c r="B89" s="24"/>
      <c r="C89" s="24"/>
      <c r="D89" s="24">
        <v>1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>
        <v>1</v>
      </c>
      <c r="T89" s="24"/>
      <c r="U89" s="24"/>
      <c r="V89" s="24"/>
      <c r="W89" s="24"/>
      <c r="X89" s="24"/>
      <c r="Y89" s="24"/>
      <c r="Z89" s="24"/>
      <c r="AA89" s="24">
        <f t="shared" si="1"/>
        <v>2</v>
      </c>
    </row>
    <row r="90" spans="1:27" x14ac:dyDescent="0.2">
      <c r="A90" s="24" t="s">
        <v>277</v>
      </c>
      <c r="B90" s="24"/>
      <c r="C90" s="24"/>
      <c r="D90" s="24"/>
      <c r="E90" s="24">
        <v>1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>
        <f t="shared" si="1"/>
        <v>1</v>
      </c>
    </row>
    <row r="91" spans="1:27" x14ac:dyDescent="0.2">
      <c r="A91" s="24" t="s">
        <v>278</v>
      </c>
      <c r="B91" s="24"/>
      <c r="C91" s="24"/>
      <c r="D91" s="24"/>
      <c r="E91" s="24">
        <v>1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>
        <f t="shared" si="1"/>
        <v>1</v>
      </c>
    </row>
    <row r="92" spans="1:27" x14ac:dyDescent="0.2">
      <c r="A92" s="24" t="s">
        <v>279</v>
      </c>
      <c r="B92" s="24"/>
      <c r="C92" s="24"/>
      <c r="D92" s="24"/>
      <c r="E92" s="24">
        <v>2</v>
      </c>
      <c r="F92" s="24">
        <v>2</v>
      </c>
      <c r="G92" s="24"/>
      <c r="H92" s="24"/>
      <c r="I92" s="24">
        <v>2</v>
      </c>
      <c r="J92" s="24"/>
      <c r="K92" s="24"/>
      <c r="L92" s="24">
        <v>2</v>
      </c>
      <c r="M92" s="24">
        <v>2</v>
      </c>
      <c r="N92" s="24">
        <v>3</v>
      </c>
      <c r="O92" s="24"/>
      <c r="P92" s="24"/>
      <c r="Q92" s="24">
        <v>1</v>
      </c>
      <c r="R92" s="24"/>
      <c r="S92" s="24"/>
      <c r="T92" s="24">
        <v>4</v>
      </c>
      <c r="U92" s="24">
        <v>3</v>
      </c>
      <c r="V92" s="24"/>
      <c r="W92" s="24">
        <v>2</v>
      </c>
      <c r="X92" s="24">
        <v>2</v>
      </c>
      <c r="Y92" s="24">
        <v>2</v>
      </c>
      <c r="Z92" s="24">
        <v>1</v>
      </c>
      <c r="AA92" s="24">
        <f>SUM(B92:Z92)</f>
        <v>28</v>
      </c>
    </row>
    <row r="93" spans="1:27" x14ac:dyDescent="0.2">
      <c r="A93" s="24" t="s">
        <v>280</v>
      </c>
      <c r="B93" s="24"/>
      <c r="C93" s="24"/>
      <c r="D93" s="24"/>
      <c r="E93" s="24"/>
      <c r="F93" s="24">
        <v>1</v>
      </c>
      <c r="G93" s="24"/>
      <c r="H93" s="24">
        <v>1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>
        <v>4</v>
      </c>
      <c r="V93" s="24"/>
      <c r="W93" s="24"/>
      <c r="X93" s="24"/>
      <c r="Y93" s="24"/>
      <c r="Z93" s="24"/>
      <c r="AA93" s="24">
        <f t="shared" si="1"/>
        <v>6</v>
      </c>
    </row>
    <row r="94" spans="1:27" x14ac:dyDescent="0.2">
      <c r="A94" s="24" t="s">
        <v>281</v>
      </c>
      <c r="B94" s="24"/>
      <c r="C94" s="24"/>
      <c r="D94" s="24"/>
      <c r="E94" s="24"/>
      <c r="F94" s="24"/>
      <c r="G94" s="24"/>
      <c r="H94" s="24"/>
      <c r="I94" s="24">
        <v>3</v>
      </c>
      <c r="J94" s="24"/>
      <c r="K94" s="24"/>
      <c r="L94" s="24"/>
      <c r="M94" s="24">
        <v>1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>
        <v>1</v>
      </c>
      <c r="Z94" s="24"/>
      <c r="AA94" s="24">
        <f t="shared" si="1"/>
        <v>5</v>
      </c>
    </row>
    <row r="95" spans="1:27" x14ac:dyDescent="0.2">
      <c r="A95" s="24" t="s">
        <v>282</v>
      </c>
      <c r="B95" s="24"/>
      <c r="C95" s="24"/>
      <c r="D95" s="24"/>
      <c r="E95" s="24">
        <v>1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>
        <f t="shared" si="1"/>
        <v>1</v>
      </c>
    </row>
    <row r="96" spans="1:27" x14ac:dyDescent="0.2">
      <c r="A96" s="24" t="s">
        <v>283</v>
      </c>
      <c r="B96" s="24">
        <v>1</v>
      </c>
      <c r="C96" s="24"/>
      <c r="D96" s="24">
        <v>1</v>
      </c>
      <c r="E96" s="24">
        <v>2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>
        <v>8</v>
      </c>
      <c r="T96" s="24">
        <v>6</v>
      </c>
      <c r="U96" s="24">
        <v>7</v>
      </c>
      <c r="V96" s="24">
        <v>2</v>
      </c>
      <c r="W96" s="24"/>
      <c r="X96" s="24">
        <v>2</v>
      </c>
      <c r="Y96" s="24">
        <v>1</v>
      </c>
      <c r="Z96" s="24"/>
      <c r="AA96" s="24">
        <f t="shared" si="1"/>
        <v>30</v>
      </c>
    </row>
    <row r="97" spans="1:27" x14ac:dyDescent="0.2">
      <c r="A97" s="24" t="s">
        <v>284</v>
      </c>
      <c r="B97" s="24">
        <v>4</v>
      </c>
      <c r="C97" s="24"/>
      <c r="D97" s="24">
        <v>1</v>
      </c>
      <c r="E97" s="24">
        <v>1</v>
      </c>
      <c r="F97" s="24">
        <v>3</v>
      </c>
      <c r="G97" s="24">
        <v>1</v>
      </c>
      <c r="H97" s="24">
        <v>1</v>
      </c>
      <c r="I97" s="24">
        <v>1</v>
      </c>
      <c r="J97" s="24">
        <v>2</v>
      </c>
      <c r="K97" s="24">
        <v>4</v>
      </c>
      <c r="L97" s="24">
        <v>6</v>
      </c>
      <c r="M97" s="24">
        <v>1</v>
      </c>
      <c r="N97" s="24">
        <v>5</v>
      </c>
      <c r="O97" s="24">
        <v>1</v>
      </c>
      <c r="P97" s="24"/>
      <c r="Q97" s="24"/>
      <c r="R97" s="24">
        <v>1</v>
      </c>
      <c r="S97" s="24"/>
      <c r="T97" s="24"/>
      <c r="U97" s="24">
        <v>1</v>
      </c>
      <c r="V97" s="24"/>
      <c r="W97" s="24"/>
      <c r="X97" s="24">
        <v>1</v>
      </c>
      <c r="Y97" s="24">
        <v>1</v>
      </c>
      <c r="Z97" s="24"/>
      <c r="AA97" s="24">
        <f t="shared" si="1"/>
        <v>35</v>
      </c>
    </row>
    <row r="98" spans="1:27" x14ac:dyDescent="0.2">
      <c r="A98" s="24" t="s">
        <v>285</v>
      </c>
      <c r="B98" s="24"/>
      <c r="C98" s="24"/>
      <c r="D98" s="24"/>
      <c r="E98" s="24"/>
      <c r="F98" s="24">
        <v>1</v>
      </c>
      <c r="G98" s="24"/>
      <c r="H98" s="24"/>
      <c r="I98" s="24"/>
      <c r="J98" s="24"/>
      <c r="K98" s="24"/>
      <c r="L98" s="24">
        <v>1</v>
      </c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>
        <f t="shared" si="1"/>
        <v>2</v>
      </c>
    </row>
    <row r="99" spans="1:27" x14ac:dyDescent="0.2">
      <c r="A99" s="24" t="s">
        <v>286</v>
      </c>
      <c r="B99" s="24"/>
      <c r="C99" s="24"/>
      <c r="D99" s="24">
        <v>1</v>
      </c>
      <c r="E99" s="24"/>
      <c r="F99" s="24"/>
      <c r="G99" s="24">
        <v>2</v>
      </c>
      <c r="H99" s="24"/>
      <c r="I99" s="24"/>
      <c r="J99" s="24">
        <v>2</v>
      </c>
      <c r="K99" s="24">
        <v>1</v>
      </c>
      <c r="L99" s="24"/>
      <c r="M99" s="24"/>
      <c r="N99" s="24"/>
      <c r="O99" s="24"/>
      <c r="P99" s="24"/>
      <c r="Q99" s="24"/>
      <c r="R99" s="24"/>
      <c r="S99" s="24">
        <v>1</v>
      </c>
      <c r="T99" s="24"/>
      <c r="U99" s="24"/>
      <c r="V99" s="24"/>
      <c r="W99" s="24">
        <v>1</v>
      </c>
      <c r="X99" s="24"/>
      <c r="Y99" s="24"/>
      <c r="Z99" s="24"/>
      <c r="AA99" s="24">
        <f t="shared" si="1"/>
        <v>8</v>
      </c>
    </row>
    <row r="100" spans="1:27" x14ac:dyDescent="0.2">
      <c r="A100" s="24" t="s">
        <v>287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 t="s">
        <v>42</v>
      </c>
      <c r="M100" s="24"/>
      <c r="N100" s="24">
        <v>4</v>
      </c>
      <c r="O100" s="24">
        <v>1</v>
      </c>
      <c r="P100" s="24"/>
      <c r="Q100" s="24"/>
      <c r="R100" s="24"/>
      <c r="S100" s="24"/>
      <c r="T100" s="24"/>
      <c r="U100" s="24"/>
      <c r="V100" s="24"/>
      <c r="W100" s="24"/>
      <c r="X100" s="24">
        <v>1</v>
      </c>
      <c r="Y100" s="24"/>
      <c r="Z100" s="24"/>
      <c r="AA100" s="24">
        <f t="shared" si="1"/>
        <v>6</v>
      </c>
    </row>
    <row r="101" spans="1:27" x14ac:dyDescent="0.2">
      <c r="A101" s="24" t="s">
        <v>288</v>
      </c>
      <c r="B101" s="24"/>
      <c r="C101" s="24"/>
      <c r="D101" s="24"/>
      <c r="E101" s="24">
        <v>2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>
        <f t="shared" si="1"/>
        <v>2</v>
      </c>
    </row>
    <row r="102" spans="1:27" x14ac:dyDescent="0.2">
      <c r="A102" s="24" t="s">
        <v>289</v>
      </c>
      <c r="B102" s="24"/>
      <c r="C102" s="24"/>
      <c r="D102" s="24"/>
      <c r="E102" s="24">
        <v>1</v>
      </c>
      <c r="F102" s="24"/>
      <c r="G102" s="24">
        <v>1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>
        <f t="shared" si="1"/>
        <v>2</v>
      </c>
    </row>
    <row r="103" spans="1:27" x14ac:dyDescent="0.2">
      <c r="A103" s="24" t="s">
        <v>290</v>
      </c>
      <c r="B103" s="24">
        <v>2</v>
      </c>
      <c r="C103" s="24">
        <v>2</v>
      </c>
      <c r="D103" s="24">
        <v>11</v>
      </c>
      <c r="E103" s="24">
        <v>11</v>
      </c>
      <c r="F103" s="24">
        <v>25</v>
      </c>
      <c r="G103" s="24">
        <v>12</v>
      </c>
      <c r="H103" s="24">
        <v>8</v>
      </c>
      <c r="I103" s="24">
        <v>7</v>
      </c>
      <c r="J103" s="24">
        <v>12</v>
      </c>
      <c r="K103" s="24">
        <v>11</v>
      </c>
      <c r="L103" s="24">
        <v>13</v>
      </c>
      <c r="M103" s="24">
        <v>6</v>
      </c>
      <c r="N103" s="24">
        <v>13</v>
      </c>
      <c r="O103" s="24">
        <v>15</v>
      </c>
      <c r="P103" s="24">
        <v>10</v>
      </c>
      <c r="Q103" s="24">
        <v>9</v>
      </c>
      <c r="R103" s="24">
        <v>10</v>
      </c>
      <c r="S103" s="24">
        <v>13</v>
      </c>
      <c r="T103" s="24">
        <v>7</v>
      </c>
      <c r="U103" s="24">
        <v>14</v>
      </c>
      <c r="V103" s="24">
        <v>12</v>
      </c>
      <c r="W103" s="24">
        <v>21</v>
      </c>
      <c r="X103" s="24">
        <v>11</v>
      </c>
      <c r="Y103" s="24">
        <v>13</v>
      </c>
      <c r="Z103" s="24">
        <v>3</v>
      </c>
      <c r="AA103" s="24">
        <f>SUM(B103:Z103)</f>
        <v>271</v>
      </c>
    </row>
    <row r="104" spans="1:27" x14ac:dyDescent="0.2">
      <c r="A104" s="24" t="s">
        <v>291</v>
      </c>
      <c r="B104" s="24"/>
      <c r="C104" s="24"/>
      <c r="D104" s="24"/>
      <c r="E104" s="24">
        <v>1</v>
      </c>
      <c r="F104" s="24">
        <v>1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>
        <f t="shared" si="1"/>
        <v>2</v>
      </c>
    </row>
    <row r="105" spans="1:27" x14ac:dyDescent="0.2">
      <c r="A105" s="24" t="s">
        <v>292</v>
      </c>
      <c r="B105" s="24"/>
      <c r="C105" s="24">
        <v>1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>
        <v>1</v>
      </c>
      <c r="P105" s="24"/>
      <c r="Q105" s="24"/>
      <c r="R105" s="24"/>
      <c r="S105" s="24"/>
      <c r="T105" s="24"/>
      <c r="U105" s="24"/>
      <c r="V105" s="24"/>
      <c r="W105" s="24"/>
      <c r="X105" s="24">
        <v>3</v>
      </c>
      <c r="Y105" s="24"/>
      <c r="Z105" s="24"/>
      <c r="AA105" s="24">
        <f t="shared" si="1"/>
        <v>5</v>
      </c>
    </row>
    <row r="106" spans="1:27" x14ac:dyDescent="0.2">
      <c r="A106" s="24" t="s">
        <v>293</v>
      </c>
      <c r="B106" s="24"/>
      <c r="C106" s="24"/>
      <c r="D106" s="24">
        <v>1</v>
      </c>
      <c r="E106" s="24"/>
      <c r="F106" s="24"/>
      <c r="G106" s="24"/>
      <c r="H106" s="24"/>
      <c r="I106" s="24"/>
      <c r="J106" s="24"/>
      <c r="K106" s="24"/>
      <c r="L106" s="24">
        <v>1</v>
      </c>
      <c r="M106" s="24">
        <v>1</v>
      </c>
      <c r="N106" s="24"/>
      <c r="O106" s="24"/>
      <c r="P106" s="24"/>
      <c r="Q106" s="24"/>
      <c r="R106" s="24"/>
      <c r="S106" s="24"/>
      <c r="T106" s="24"/>
      <c r="U106" s="24">
        <v>1</v>
      </c>
      <c r="V106" s="24"/>
      <c r="W106" s="24"/>
      <c r="X106" s="24"/>
      <c r="Y106" s="24"/>
      <c r="Z106" s="24"/>
      <c r="AA106" s="24">
        <f t="shared" si="1"/>
        <v>4</v>
      </c>
    </row>
    <row r="107" spans="1:27" x14ac:dyDescent="0.2">
      <c r="A107" s="24" t="s">
        <v>294</v>
      </c>
      <c r="B107" s="24">
        <v>1</v>
      </c>
      <c r="C107" s="24"/>
      <c r="D107" s="24">
        <v>6</v>
      </c>
      <c r="E107" s="24">
        <v>2</v>
      </c>
      <c r="F107" s="24">
        <v>6</v>
      </c>
      <c r="G107" s="24">
        <v>2</v>
      </c>
      <c r="H107" s="24">
        <v>2</v>
      </c>
      <c r="I107" s="24">
        <v>4</v>
      </c>
      <c r="J107" s="24">
        <v>2</v>
      </c>
      <c r="K107" s="24">
        <v>1</v>
      </c>
      <c r="L107" s="24">
        <v>7</v>
      </c>
      <c r="M107" s="24">
        <v>1</v>
      </c>
      <c r="N107" s="24"/>
      <c r="O107" s="24">
        <v>4</v>
      </c>
      <c r="P107" s="24">
        <v>4</v>
      </c>
      <c r="Q107" s="24">
        <v>2</v>
      </c>
      <c r="R107" s="24">
        <v>3</v>
      </c>
      <c r="S107" s="24">
        <v>1</v>
      </c>
      <c r="T107" s="24">
        <v>4</v>
      </c>
      <c r="U107" s="24">
        <v>6</v>
      </c>
      <c r="V107" s="24">
        <v>4</v>
      </c>
      <c r="W107" s="24"/>
      <c r="X107" s="24">
        <v>4</v>
      </c>
      <c r="Y107" s="24">
        <v>1</v>
      </c>
      <c r="Z107" s="24">
        <v>1</v>
      </c>
      <c r="AA107" s="24">
        <f>SUM(B107:Z107)</f>
        <v>68</v>
      </c>
    </row>
    <row r="108" spans="1:27" x14ac:dyDescent="0.2">
      <c r="A108" s="24" t="s">
        <v>253</v>
      </c>
      <c r="B108" s="24"/>
      <c r="C108" s="24">
        <v>1</v>
      </c>
      <c r="D108" s="24">
        <v>4</v>
      </c>
      <c r="E108" s="24">
        <v>2</v>
      </c>
      <c r="F108" s="24">
        <v>1</v>
      </c>
      <c r="G108" s="24">
        <v>1</v>
      </c>
      <c r="H108" s="24">
        <v>2</v>
      </c>
      <c r="I108" s="24">
        <v>1</v>
      </c>
      <c r="J108" s="24">
        <v>2</v>
      </c>
      <c r="K108" s="24"/>
      <c r="L108" s="24">
        <v>6</v>
      </c>
      <c r="M108" s="24">
        <v>1</v>
      </c>
      <c r="N108" s="24">
        <v>1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>
        <f t="shared" si="1"/>
        <v>22</v>
      </c>
    </row>
    <row r="109" spans="1:27" x14ac:dyDescent="0.2">
      <c r="A109" s="24" t="s">
        <v>295</v>
      </c>
      <c r="B109" s="24"/>
      <c r="C109" s="24"/>
      <c r="D109" s="24"/>
      <c r="E109" s="24">
        <v>1</v>
      </c>
      <c r="F109" s="24"/>
      <c r="G109" s="24">
        <v>2</v>
      </c>
      <c r="H109" s="24">
        <v>3</v>
      </c>
      <c r="I109" s="24"/>
      <c r="J109" s="24"/>
      <c r="K109" s="24"/>
      <c r="L109" s="24">
        <v>1</v>
      </c>
      <c r="M109" s="24"/>
      <c r="N109" s="24"/>
      <c r="O109" s="24">
        <v>2</v>
      </c>
      <c r="P109" s="24"/>
      <c r="Q109" s="24"/>
      <c r="R109" s="24"/>
      <c r="S109" s="24"/>
      <c r="T109" s="24"/>
      <c r="U109" s="24"/>
      <c r="V109" s="24">
        <v>1</v>
      </c>
      <c r="W109" s="24"/>
      <c r="X109" s="24"/>
      <c r="Y109" s="24"/>
      <c r="Z109" s="24"/>
      <c r="AA109" s="24">
        <f t="shared" si="1"/>
        <v>10</v>
      </c>
    </row>
    <row r="110" spans="1:27" ht="12.75" customHeight="1" x14ac:dyDescent="0.2">
      <c r="A110" s="170" t="s">
        <v>174</v>
      </c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</row>
    <row r="111" spans="1:27" x14ac:dyDescent="0.2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</row>
    <row r="112" spans="1:27" x14ac:dyDescent="0.2">
      <c r="A112" s="52" t="s">
        <v>175</v>
      </c>
      <c r="B112" s="54">
        <v>1996</v>
      </c>
      <c r="C112" s="54">
        <v>1997</v>
      </c>
      <c r="D112" s="54">
        <v>1998</v>
      </c>
      <c r="E112" s="54">
        <v>1999</v>
      </c>
      <c r="F112" s="54">
        <v>2000</v>
      </c>
      <c r="G112" s="54" t="s">
        <v>38</v>
      </c>
      <c r="H112" s="54" t="s">
        <v>117</v>
      </c>
      <c r="I112" s="54" t="s">
        <v>176</v>
      </c>
      <c r="J112" s="54" t="s">
        <v>177</v>
      </c>
      <c r="K112" s="54" t="s">
        <v>178</v>
      </c>
      <c r="L112" s="23" t="s">
        <v>179</v>
      </c>
      <c r="M112" s="23" t="s">
        <v>180</v>
      </c>
      <c r="N112" s="23" t="s">
        <v>181</v>
      </c>
      <c r="O112" s="103" t="s">
        <v>182</v>
      </c>
      <c r="P112" s="103" t="s">
        <v>183</v>
      </c>
      <c r="Q112" s="103" t="s">
        <v>184</v>
      </c>
      <c r="R112" s="103" t="s">
        <v>185</v>
      </c>
      <c r="S112" s="103" t="s">
        <v>186</v>
      </c>
      <c r="T112" s="103" t="s">
        <v>187</v>
      </c>
      <c r="U112" s="103" t="s">
        <v>188</v>
      </c>
      <c r="V112" s="103" t="s">
        <v>189</v>
      </c>
      <c r="W112" s="103" t="s">
        <v>190</v>
      </c>
      <c r="X112" s="103" t="s">
        <v>191</v>
      </c>
      <c r="Y112" s="103" t="s">
        <v>3923</v>
      </c>
      <c r="Z112" s="201" t="s">
        <v>3934</v>
      </c>
      <c r="AA112" s="55" t="s">
        <v>52</v>
      </c>
    </row>
    <row r="113" spans="1:27" x14ac:dyDescent="0.2">
      <c r="A113" s="24" t="s">
        <v>296</v>
      </c>
      <c r="B113" s="24"/>
      <c r="C113" s="24"/>
      <c r="D113" s="24"/>
      <c r="E113" s="24">
        <v>1</v>
      </c>
      <c r="F113" s="24">
        <v>1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>
        <f>SUM(B113:Y113)</f>
        <v>2</v>
      </c>
    </row>
    <row r="114" spans="1:27" x14ac:dyDescent="0.2">
      <c r="A114" s="24" t="s">
        <v>297</v>
      </c>
      <c r="B114" s="24"/>
      <c r="C114" s="24"/>
      <c r="D114" s="24"/>
      <c r="E114" s="24"/>
      <c r="F114" s="24">
        <v>2</v>
      </c>
      <c r="G114" s="24"/>
      <c r="H114" s="24"/>
      <c r="I114" s="24"/>
      <c r="J114" s="24">
        <v>3</v>
      </c>
      <c r="K114" s="24"/>
      <c r="L114" s="24"/>
      <c r="M114" s="24">
        <v>1</v>
      </c>
      <c r="N114" s="24">
        <v>1</v>
      </c>
      <c r="O114" s="24">
        <v>1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>
        <f t="shared" ref="AA114:AA163" si="2">SUM(B114:Y114)</f>
        <v>8</v>
      </c>
    </row>
    <row r="115" spans="1:27" x14ac:dyDescent="0.2">
      <c r="A115" s="24" t="s">
        <v>298</v>
      </c>
      <c r="B115" s="24"/>
      <c r="C115" s="24"/>
      <c r="D115" s="24">
        <v>2</v>
      </c>
      <c r="E115" s="24">
        <v>1</v>
      </c>
      <c r="F115" s="24"/>
      <c r="G115" s="24">
        <v>2</v>
      </c>
      <c r="H115" s="24">
        <v>2</v>
      </c>
      <c r="I115" s="24"/>
      <c r="J115" s="24">
        <v>3</v>
      </c>
      <c r="K115" s="24">
        <v>5</v>
      </c>
      <c r="L115" s="24">
        <v>5</v>
      </c>
      <c r="M115" s="24">
        <v>3</v>
      </c>
      <c r="N115" s="24">
        <v>2</v>
      </c>
      <c r="O115" s="24">
        <v>1</v>
      </c>
      <c r="P115" s="24">
        <v>4</v>
      </c>
      <c r="Q115" s="24">
        <v>2</v>
      </c>
      <c r="R115" s="24">
        <v>2</v>
      </c>
      <c r="S115" s="24">
        <v>4</v>
      </c>
      <c r="T115" s="24">
        <v>4</v>
      </c>
      <c r="U115" s="24">
        <v>8</v>
      </c>
      <c r="V115" s="24"/>
      <c r="W115" s="24">
        <v>6</v>
      </c>
      <c r="X115" s="24">
        <v>1</v>
      </c>
      <c r="Y115" s="24">
        <v>3</v>
      </c>
      <c r="Z115" s="24">
        <v>3</v>
      </c>
      <c r="AA115" s="24">
        <f>SUM(B115:Z115)</f>
        <v>63</v>
      </c>
    </row>
    <row r="116" spans="1:27" x14ac:dyDescent="0.2">
      <c r="A116" s="24" t="s">
        <v>299</v>
      </c>
      <c r="B116" s="24"/>
      <c r="C116" s="24"/>
      <c r="D116" s="24">
        <v>1</v>
      </c>
      <c r="E116" s="24">
        <v>1</v>
      </c>
      <c r="F116" s="24">
        <v>3</v>
      </c>
      <c r="G116" s="24"/>
      <c r="H116" s="24">
        <v>1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>
        <v>1</v>
      </c>
      <c r="U116" s="24"/>
      <c r="V116" s="24"/>
      <c r="W116" s="24">
        <v>1</v>
      </c>
      <c r="X116" s="24"/>
      <c r="Y116" s="24"/>
      <c r="Z116" s="24"/>
      <c r="AA116" s="24">
        <f t="shared" si="2"/>
        <v>8</v>
      </c>
    </row>
    <row r="117" spans="1:27" x14ac:dyDescent="0.2">
      <c r="A117" s="24" t="s">
        <v>300</v>
      </c>
      <c r="B117" s="24"/>
      <c r="C117" s="24"/>
      <c r="D117" s="24"/>
      <c r="E117" s="24">
        <v>1</v>
      </c>
      <c r="F117" s="24"/>
      <c r="G117" s="24">
        <v>1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f t="shared" si="2"/>
        <v>2</v>
      </c>
    </row>
    <row r="118" spans="1:27" x14ac:dyDescent="0.2">
      <c r="A118" s="24" t="s">
        <v>301</v>
      </c>
      <c r="B118" s="24"/>
      <c r="C118" s="24"/>
      <c r="D118" s="24"/>
      <c r="E118" s="24"/>
      <c r="F118" s="24">
        <v>3</v>
      </c>
      <c r="G118" s="24">
        <v>1</v>
      </c>
      <c r="H118" s="24">
        <v>2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>
        <f t="shared" si="2"/>
        <v>6</v>
      </c>
    </row>
    <row r="119" spans="1:27" x14ac:dyDescent="0.2">
      <c r="A119" s="24" t="s">
        <v>302</v>
      </c>
      <c r="B119" s="24"/>
      <c r="C119" s="24"/>
      <c r="D119" s="24"/>
      <c r="E119" s="24">
        <v>1</v>
      </c>
      <c r="F119" s="24"/>
      <c r="G119" s="24"/>
      <c r="H119" s="24"/>
      <c r="I119" s="24">
        <v>2</v>
      </c>
      <c r="J119" s="24"/>
      <c r="K119" s="24"/>
      <c r="L119" s="24"/>
      <c r="M119" s="24"/>
      <c r="N119" s="24"/>
      <c r="O119" s="24"/>
      <c r="P119" s="24">
        <v>2</v>
      </c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>
        <f t="shared" si="2"/>
        <v>5</v>
      </c>
    </row>
    <row r="120" spans="1:27" x14ac:dyDescent="0.2">
      <c r="A120" s="24" t="s">
        <v>303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>
        <v>1</v>
      </c>
      <c r="L120" s="24">
        <v>2</v>
      </c>
      <c r="M120" s="24">
        <v>1</v>
      </c>
      <c r="N120" s="24">
        <v>5</v>
      </c>
      <c r="O120" s="24">
        <v>7</v>
      </c>
      <c r="P120" s="24">
        <v>4</v>
      </c>
      <c r="Q120" s="24"/>
      <c r="R120" s="24"/>
      <c r="S120" s="24"/>
      <c r="T120" s="24">
        <v>1</v>
      </c>
      <c r="U120" s="24"/>
      <c r="V120" s="24"/>
      <c r="W120" s="24"/>
      <c r="X120" s="24"/>
      <c r="Y120" s="24"/>
      <c r="Z120" s="24"/>
      <c r="AA120" s="24">
        <f t="shared" si="2"/>
        <v>21</v>
      </c>
    </row>
    <row r="121" spans="1:27" x14ac:dyDescent="0.2">
      <c r="A121" s="24" t="s">
        <v>304</v>
      </c>
      <c r="B121" s="24"/>
      <c r="C121" s="24"/>
      <c r="D121" s="24">
        <v>1</v>
      </c>
      <c r="E121" s="24">
        <v>5</v>
      </c>
      <c r="F121" s="24">
        <v>6</v>
      </c>
      <c r="G121" s="24">
        <v>1</v>
      </c>
      <c r="H121" s="24">
        <v>3</v>
      </c>
      <c r="I121" s="24">
        <v>6</v>
      </c>
      <c r="J121" s="24">
        <v>1</v>
      </c>
      <c r="K121" s="24">
        <v>2</v>
      </c>
      <c r="L121" s="24"/>
      <c r="M121" s="24"/>
      <c r="N121" s="24">
        <v>2</v>
      </c>
      <c r="O121" s="24"/>
      <c r="P121" s="24">
        <v>1</v>
      </c>
      <c r="Q121" s="24"/>
      <c r="R121" s="24"/>
      <c r="S121" s="24"/>
      <c r="T121" s="24"/>
      <c r="U121" s="24"/>
      <c r="V121" s="24"/>
      <c r="W121" s="24"/>
      <c r="X121" s="24"/>
      <c r="Y121" s="24">
        <v>1</v>
      </c>
      <c r="Z121" s="24">
        <v>1</v>
      </c>
      <c r="AA121" s="24">
        <f t="shared" si="2"/>
        <v>29</v>
      </c>
    </row>
    <row r="122" spans="1:27" x14ac:dyDescent="0.2">
      <c r="A122" s="24" t="s">
        <v>305</v>
      </c>
      <c r="B122" s="24"/>
      <c r="C122" s="24"/>
      <c r="D122" s="24"/>
      <c r="E122" s="24">
        <v>1</v>
      </c>
      <c r="F122" s="24"/>
      <c r="G122" s="24"/>
      <c r="H122" s="24"/>
      <c r="I122" s="24"/>
      <c r="J122" s="24">
        <v>1</v>
      </c>
      <c r="K122" s="24">
        <v>1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>
        <f t="shared" si="2"/>
        <v>3</v>
      </c>
    </row>
    <row r="123" spans="1:27" x14ac:dyDescent="0.2">
      <c r="A123" s="24" t="s">
        <v>306</v>
      </c>
      <c r="B123" s="24"/>
      <c r="C123" s="24">
        <v>2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>
        <f t="shared" si="2"/>
        <v>2</v>
      </c>
    </row>
    <row r="124" spans="1:27" x14ac:dyDescent="0.2">
      <c r="A124" s="24" t="s">
        <v>307</v>
      </c>
      <c r="B124" s="24"/>
      <c r="C124" s="24"/>
      <c r="D124" s="24"/>
      <c r="E124" s="24"/>
      <c r="F124" s="24"/>
      <c r="G124" s="24"/>
      <c r="H124" s="24"/>
      <c r="I124" s="24"/>
      <c r="J124" s="24" t="s">
        <v>204</v>
      </c>
      <c r="K124" s="24"/>
      <c r="L124" s="24"/>
      <c r="M124" s="24">
        <v>2</v>
      </c>
      <c r="N124" s="24">
        <v>1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>
        <f t="shared" si="2"/>
        <v>3</v>
      </c>
    </row>
    <row r="125" spans="1:27" x14ac:dyDescent="0.2">
      <c r="A125" s="24" t="s">
        <v>308</v>
      </c>
      <c r="B125" s="24"/>
      <c r="C125" s="24"/>
      <c r="D125" s="24">
        <v>1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>
        <v>1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>
        <f t="shared" si="2"/>
        <v>2</v>
      </c>
    </row>
    <row r="126" spans="1:27" x14ac:dyDescent="0.2">
      <c r="A126" s="24" t="s">
        <v>309</v>
      </c>
      <c r="B126" s="24">
        <v>7</v>
      </c>
      <c r="C126" s="24">
        <v>4</v>
      </c>
      <c r="D126" s="24">
        <v>10</v>
      </c>
      <c r="E126" s="24">
        <v>9</v>
      </c>
      <c r="F126" s="24">
        <v>10</v>
      </c>
      <c r="G126" s="24">
        <v>2</v>
      </c>
      <c r="H126" s="24">
        <v>15</v>
      </c>
      <c r="I126" s="24">
        <v>4</v>
      </c>
      <c r="J126" s="24">
        <v>10</v>
      </c>
      <c r="K126" s="24">
        <v>7</v>
      </c>
      <c r="L126" s="24">
        <v>4</v>
      </c>
      <c r="M126" s="24">
        <v>9</v>
      </c>
      <c r="N126" s="24">
        <v>9</v>
      </c>
      <c r="O126" s="24">
        <v>7</v>
      </c>
      <c r="P126" s="24">
        <v>9</v>
      </c>
      <c r="Q126" s="24">
        <v>11</v>
      </c>
      <c r="R126" s="24">
        <v>6</v>
      </c>
      <c r="S126" s="24">
        <v>4</v>
      </c>
      <c r="T126" s="24">
        <v>7</v>
      </c>
      <c r="U126" s="24">
        <v>3</v>
      </c>
      <c r="V126" s="24">
        <v>4</v>
      </c>
      <c r="W126" s="24">
        <v>3</v>
      </c>
      <c r="X126" s="24">
        <v>5</v>
      </c>
      <c r="Y126" s="24">
        <v>10</v>
      </c>
      <c r="Z126" s="24">
        <v>9</v>
      </c>
      <c r="AA126" s="24">
        <f>SUM(B126:Z126)</f>
        <v>178</v>
      </c>
    </row>
    <row r="127" spans="1:27" x14ac:dyDescent="0.2">
      <c r="A127" s="24" t="s">
        <v>310</v>
      </c>
      <c r="B127" s="24"/>
      <c r="C127" s="24">
        <v>2</v>
      </c>
      <c r="D127" s="24">
        <v>2</v>
      </c>
      <c r="E127" s="24">
        <v>6</v>
      </c>
      <c r="F127" s="24">
        <v>4</v>
      </c>
      <c r="G127" s="24">
        <v>3</v>
      </c>
      <c r="H127" s="24">
        <v>2</v>
      </c>
      <c r="I127" s="24">
        <v>3</v>
      </c>
      <c r="J127" s="24">
        <v>2</v>
      </c>
      <c r="K127" s="24">
        <v>2</v>
      </c>
      <c r="L127" s="24">
        <v>4</v>
      </c>
      <c r="M127" s="24"/>
      <c r="N127" s="24">
        <v>2</v>
      </c>
      <c r="O127" s="24">
        <v>2</v>
      </c>
      <c r="P127" s="24">
        <v>1</v>
      </c>
      <c r="Q127" s="24">
        <v>1</v>
      </c>
      <c r="R127" s="24">
        <v>1</v>
      </c>
      <c r="S127" s="24"/>
      <c r="T127" s="24"/>
      <c r="U127" s="24">
        <v>1</v>
      </c>
      <c r="V127" s="24"/>
      <c r="W127" s="24"/>
      <c r="X127" s="24"/>
      <c r="Y127" s="24">
        <v>3</v>
      </c>
      <c r="Z127" s="24">
        <v>1</v>
      </c>
      <c r="AA127" s="24">
        <f t="shared" si="2"/>
        <v>41</v>
      </c>
    </row>
    <row r="128" spans="1:27" x14ac:dyDescent="0.2">
      <c r="A128" s="24" t="s">
        <v>311</v>
      </c>
      <c r="B128" s="24"/>
      <c r="C128" s="24"/>
      <c r="D128" s="24">
        <v>1</v>
      </c>
      <c r="E128" s="24">
        <v>5</v>
      </c>
      <c r="F128" s="24">
        <v>1</v>
      </c>
      <c r="G128" s="24">
        <v>1</v>
      </c>
      <c r="H128" s="24">
        <v>2</v>
      </c>
      <c r="I128" s="24">
        <v>2</v>
      </c>
      <c r="J128" s="24">
        <v>2</v>
      </c>
      <c r="K128" s="24"/>
      <c r="L128" s="24">
        <v>1</v>
      </c>
      <c r="M128" s="24">
        <v>3</v>
      </c>
      <c r="N128" s="24">
        <v>1</v>
      </c>
      <c r="O128" s="24"/>
      <c r="P128" s="24"/>
      <c r="Q128" s="24"/>
      <c r="R128" s="24">
        <v>2</v>
      </c>
      <c r="S128" s="24"/>
      <c r="T128" s="24"/>
      <c r="U128" s="24"/>
      <c r="V128" s="24">
        <v>1</v>
      </c>
      <c r="W128" s="24">
        <v>1</v>
      </c>
      <c r="X128" s="24"/>
      <c r="Y128" s="24">
        <v>2</v>
      </c>
      <c r="Z128" s="24">
        <v>2</v>
      </c>
      <c r="AA128" s="24">
        <f>SUM(B128:Z128)</f>
        <v>27</v>
      </c>
    </row>
    <row r="129" spans="1:27" x14ac:dyDescent="0.2">
      <c r="A129" s="24" t="s">
        <v>312</v>
      </c>
      <c r="B129" s="24"/>
      <c r="C129" s="24"/>
      <c r="D129" s="24"/>
      <c r="E129" s="24"/>
      <c r="F129" s="24"/>
      <c r="G129" s="24"/>
      <c r="H129" s="24">
        <v>2</v>
      </c>
      <c r="I129" s="24">
        <v>1</v>
      </c>
      <c r="J129" s="24">
        <v>1</v>
      </c>
      <c r="K129" s="24">
        <v>1</v>
      </c>
      <c r="L129" s="24"/>
      <c r="M129" s="24"/>
      <c r="N129" s="24"/>
      <c r="O129" s="24"/>
      <c r="P129" s="24"/>
      <c r="Q129" s="24"/>
      <c r="R129" s="24"/>
      <c r="S129" s="24"/>
      <c r="T129" s="24">
        <v>1</v>
      </c>
      <c r="U129" s="24"/>
      <c r="V129" s="24"/>
      <c r="W129" s="24">
        <v>1</v>
      </c>
      <c r="X129" s="24">
        <v>1</v>
      </c>
      <c r="Y129" s="24"/>
      <c r="Z129" s="24"/>
      <c r="AA129" s="24">
        <f t="shared" si="2"/>
        <v>8</v>
      </c>
    </row>
    <row r="130" spans="1:27" x14ac:dyDescent="0.2">
      <c r="A130" s="24" t="s">
        <v>313</v>
      </c>
      <c r="B130" s="24"/>
      <c r="C130" s="24"/>
      <c r="D130" s="24"/>
      <c r="E130" s="24"/>
      <c r="F130" s="24">
        <v>1</v>
      </c>
      <c r="G130" s="24"/>
      <c r="H130" s="24"/>
      <c r="I130" s="24"/>
      <c r="J130" s="24">
        <v>2</v>
      </c>
      <c r="K130" s="24">
        <v>1</v>
      </c>
      <c r="L130" s="24"/>
      <c r="M130" s="24">
        <v>2</v>
      </c>
      <c r="N130" s="24"/>
      <c r="O130" s="24"/>
      <c r="P130" s="24"/>
      <c r="Q130" s="24"/>
      <c r="R130" s="24"/>
      <c r="S130" s="24"/>
      <c r="T130" s="24">
        <v>1</v>
      </c>
      <c r="U130" s="24">
        <v>1</v>
      </c>
      <c r="V130" s="24"/>
      <c r="W130" s="24">
        <v>1</v>
      </c>
      <c r="X130" s="24">
        <v>2</v>
      </c>
      <c r="Y130" s="24">
        <v>1</v>
      </c>
      <c r="Z130" s="24"/>
      <c r="AA130" s="24">
        <f t="shared" si="2"/>
        <v>12</v>
      </c>
    </row>
    <row r="131" spans="1:27" x14ac:dyDescent="0.2">
      <c r="A131" s="24" t="s">
        <v>314</v>
      </c>
      <c r="B131" s="24"/>
      <c r="C131" s="24"/>
      <c r="D131" s="24"/>
      <c r="E131" s="24">
        <v>1</v>
      </c>
      <c r="F131" s="24"/>
      <c r="G131" s="24"/>
      <c r="H131" s="24"/>
      <c r="I131" s="24"/>
      <c r="J131" s="24"/>
      <c r="K131" s="24"/>
      <c r="L131" s="24"/>
      <c r="M131" s="24"/>
      <c r="N131" s="24">
        <v>2</v>
      </c>
      <c r="O131" s="24">
        <v>2</v>
      </c>
      <c r="P131" s="24">
        <v>1</v>
      </c>
      <c r="Q131" s="24">
        <v>1</v>
      </c>
      <c r="R131" s="24"/>
      <c r="S131" s="24"/>
      <c r="T131" s="24"/>
      <c r="U131" s="24"/>
      <c r="V131" s="24">
        <v>1</v>
      </c>
      <c r="W131" s="24"/>
      <c r="X131" s="24">
        <v>2</v>
      </c>
      <c r="Y131" s="24"/>
      <c r="Z131" s="24"/>
      <c r="AA131" s="24">
        <f t="shared" si="2"/>
        <v>10</v>
      </c>
    </row>
    <row r="132" spans="1:27" x14ac:dyDescent="0.2">
      <c r="A132" s="24" t="s">
        <v>315</v>
      </c>
      <c r="B132" s="24"/>
      <c r="C132" s="24"/>
      <c r="D132" s="24"/>
      <c r="E132" s="24">
        <v>2</v>
      </c>
      <c r="F132" s="24">
        <v>3</v>
      </c>
      <c r="G132" s="24"/>
      <c r="H132" s="24"/>
      <c r="I132" s="24"/>
      <c r="J132" s="24"/>
      <c r="K132" s="24"/>
      <c r="L132" s="24"/>
      <c r="M132" s="24">
        <v>1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>
        <f t="shared" si="2"/>
        <v>6</v>
      </c>
    </row>
    <row r="133" spans="1:27" x14ac:dyDescent="0.2">
      <c r="A133" s="24" t="s">
        <v>316</v>
      </c>
      <c r="B133" s="24"/>
      <c r="C133" s="24"/>
      <c r="D133" s="24">
        <v>1</v>
      </c>
      <c r="E133" s="24"/>
      <c r="F133" s="24"/>
      <c r="G133" s="24">
        <v>1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>
        <f t="shared" si="2"/>
        <v>2</v>
      </c>
    </row>
    <row r="134" spans="1:27" x14ac:dyDescent="0.2">
      <c r="A134" s="24" t="s">
        <v>317</v>
      </c>
      <c r="B134" s="24"/>
      <c r="C134" s="24"/>
      <c r="D134" s="24">
        <v>4</v>
      </c>
      <c r="E134" s="24"/>
      <c r="F134" s="24"/>
      <c r="G134" s="24"/>
      <c r="H134" s="24"/>
      <c r="I134" s="24" t="s">
        <v>55</v>
      </c>
      <c r="J134" s="24"/>
      <c r="K134" s="24" t="s">
        <v>55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 t="s">
        <v>55</v>
      </c>
      <c r="Z134" s="24"/>
      <c r="AA134" s="24">
        <f t="shared" si="2"/>
        <v>4</v>
      </c>
    </row>
    <row r="135" spans="1:27" x14ac:dyDescent="0.2">
      <c r="A135" s="24" t="s">
        <v>318</v>
      </c>
      <c r="B135" s="24">
        <v>1</v>
      </c>
      <c r="C135" s="24">
        <v>1</v>
      </c>
      <c r="D135" s="24">
        <v>9</v>
      </c>
      <c r="E135" s="24">
        <v>10</v>
      </c>
      <c r="F135" s="24">
        <v>9</v>
      </c>
      <c r="G135" s="24">
        <v>9</v>
      </c>
      <c r="H135" s="24">
        <v>11</v>
      </c>
      <c r="I135" s="24">
        <v>9</v>
      </c>
      <c r="J135" s="24">
        <v>17</v>
      </c>
      <c r="K135" s="24">
        <v>10</v>
      </c>
      <c r="L135" s="24">
        <v>11</v>
      </c>
      <c r="M135" s="24">
        <v>14</v>
      </c>
      <c r="N135" s="24">
        <v>18</v>
      </c>
      <c r="O135" s="24">
        <v>9</v>
      </c>
      <c r="P135" s="24">
        <v>12</v>
      </c>
      <c r="Q135" s="24">
        <v>13</v>
      </c>
      <c r="R135" s="24">
        <v>9</v>
      </c>
      <c r="S135" s="24">
        <v>8</v>
      </c>
      <c r="T135" s="24">
        <v>1</v>
      </c>
      <c r="U135" s="24">
        <v>8</v>
      </c>
      <c r="V135" s="24">
        <v>10</v>
      </c>
      <c r="W135" s="24">
        <v>16</v>
      </c>
      <c r="X135" s="24">
        <v>1</v>
      </c>
      <c r="Y135" s="24">
        <v>7</v>
      </c>
      <c r="Z135" s="24">
        <v>5</v>
      </c>
      <c r="AA135" s="24">
        <f>SUM(B135:Z135)</f>
        <v>228</v>
      </c>
    </row>
    <row r="136" spans="1:27" x14ac:dyDescent="0.2">
      <c r="A136" s="24" t="s">
        <v>319</v>
      </c>
      <c r="B136" s="24">
        <v>1</v>
      </c>
      <c r="C136" s="24">
        <v>1</v>
      </c>
      <c r="D136" s="24">
        <v>5</v>
      </c>
      <c r="E136" s="24">
        <v>7</v>
      </c>
      <c r="F136" s="24">
        <v>6</v>
      </c>
      <c r="G136" s="24">
        <v>11</v>
      </c>
      <c r="H136" s="24">
        <v>4</v>
      </c>
      <c r="I136" s="24">
        <v>1</v>
      </c>
      <c r="J136" s="24">
        <v>6</v>
      </c>
      <c r="K136" s="24">
        <v>3</v>
      </c>
      <c r="L136" s="24">
        <v>7</v>
      </c>
      <c r="M136" s="24">
        <v>5</v>
      </c>
      <c r="N136" s="24">
        <v>1</v>
      </c>
      <c r="O136" s="24">
        <v>5</v>
      </c>
      <c r="P136" s="24">
        <v>3</v>
      </c>
      <c r="Q136" s="24">
        <v>3</v>
      </c>
      <c r="R136" s="24">
        <v>2</v>
      </c>
      <c r="S136" s="24">
        <v>9</v>
      </c>
      <c r="T136" s="24">
        <v>3</v>
      </c>
      <c r="U136" s="24">
        <v>3</v>
      </c>
      <c r="V136" s="24">
        <v>6</v>
      </c>
      <c r="W136" s="24">
        <v>1</v>
      </c>
      <c r="X136" s="24">
        <v>5</v>
      </c>
      <c r="Y136" s="24">
        <v>4</v>
      </c>
      <c r="Z136" s="24">
        <v>1</v>
      </c>
      <c r="AA136" s="24">
        <f>SUM(B136:Z136)</f>
        <v>103</v>
      </c>
    </row>
    <row r="137" spans="1:27" x14ac:dyDescent="0.2">
      <c r="A137" s="24" t="s">
        <v>320</v>
      </c>
      <c r="B137" s="24"/>
      <c r="C137" s="24"/>
      <c r="D137" s="24"/>
      <c r="E137" s="24"/>
      <c r="F137" s="24"/>
      <c r="G137" s="24">
        <v>2</v>
      </c>
      <c r="H137" s="24"/>
      <c r="I137" s="24">
        <v>1</v>
      </c>
      <c r="J137" s="24">
        <v>3</v>
      </c>
      <c r="K137" s="24">
        <v>1</v>
      </c>
      <c r="L137" s="24"/>
      <c r="M137" s="24">
        <v>1</v>
      </c>
      <c r="N137" s="24"/>
      <c r="O137" s="24">
        <v>1</v>
      </c>
      <c r="P137" s="24">
        <v>1</v>
      </c>
      <c r="Q137" s="24">
        <v>2</v>
      </c>
      <c r="R137" s="24">
        <v>1</v>
      </c>
      <c r="S137" s="24"/>
      <c r="T137" s="24"/>
      <c r="U137" s="24"/>
      <c r="V137" s="24"/>
      <c r="W137" s="24"/>
      <c r="X137" s="24">
        <v>1</v>
      </c>
      <c r="Y137" s="24"/>
      <c r="Z137" s="24"/>
      <c r="AA137" s="24">
        <f t="shared" si="2"/>
        <v>14</v>
      </c>
    </row>
    <row r="138" spans="1:27" x14ac:dyDescent="0.2">
      <c r="A138" s="24" t="s">
        <v>321</v>
      </c>
      <c r="B138" s="24"/>
      <c r="C138" s="24"/>
      <c r="D138" s="24">
        <v>2</v>
      </c>
      <c r="E138" s="24"/>
      <c r="F138" s="24"/>
      <c r="G138" s="24"/>
      <c r="H138" s="24"/>
      <c r="I138" s="24"/>
      <c r="J138" s="24">
        <v>1</v>
      </c>
      <c r="K138" s="24"/>
      <c r="L138" s="24"/>
      <c r="M138" s="24"/>
      <c r="N138" s="24">
        <v>1</v>
      </c>
      <c r="O138" s="24"/>
      <c r="P138" s="24"/>
      <c r="Q138" s="24"/>
      <c r="R138" s="24"/>
      <c r="S138" s="24"/>
      <c r="T138" s="24"/>
      <c r="U138" s="24"/>
      <c r="V138" s="24"/>
      <c r="W138" s="24">
        <v>1</v>
      </c>
      <c r="X138" s="24"/>
      <c r="Y138" s="24"/>
      <c r="Z138" s="24"/>
      <c r="AA138" s="24">
        <f t="shared" si="2"/>
        <v>5</v>
      </c>
    </row>
    <row r="139" spans="1:27" x14ac:dyDescent="0.2">
      <c r="A139" s="24" t="s">
        <v>322</v>
      </c>
      <c r="B139" s="24"/>
      <c r="C139" s="24"/>
      <c r="D139" s="24"/>
      <c r="E139" s="24">
        <v>1</v>
      </c>
      <c r="F139" s="24">
        <v>1</v>
      </c>
      <c r="G139" s="24"/>
      <c r="H139" s="24">
        <v>1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>
        <f t="shared" si="2"/>
        <v>3</v>
      </c>
    </row>
    <row r="140" spans="1:27" x14ac:dyDescent="0.2">
      <c r="A140" s="24" t="s">
        <v>323</v>
      </c>
      <c r="B140" s="24">
        <v>3</v>
      </c>
      <c r="C140" s="24"/>
      <c r="D140" s="24">
        <v>7</v>
      </c>
      <c r="E140" s="24">
        <v>4</v>
      </c>
      <c r="F140" s="24">
        <v>6</v>
      </c>
      <c r="G140" s="24">
        <v>6</v>
      </c>
      <c r="H140" s="24">
        <v>7</v>
      </c>
      <c r="I140" s="24">
        <v>8</v>
      </c>
      <c r="J140" s="24">
        <v>7</v>
      </c>
      <c r="K140" s="24">
        <v>9</v>
      </c>
      <c r="L140" s="24">
        <v>6</v>
      </c>
      <c r="M140" s="24">
        <v>10</v>
      </c>
      <c r="N140" s="24">
        <v>1</v>
      </c>
      <c r="O140" s="24">
        <v>5</v>
      </c>
      <c r="P140" s="24">
        <v>1</v>
      </c>
      <c r="Q140" s="24">
        <v>3</v>
      </c>
      <c r="R140" s="24"/>
      <c r="S140" s="24">
        <v>5</v>
      </c>
      <c r="T140" s="24"/>
      <c r="U140" s="24">
        <v>3</v>
      </c>
      <c r="V140" s="24"/>
      <c r="W140" s="24">
        <v>1</v>
      </c>
      <c r="X140" s="24">
        <v>3</v>
      </c>
      <c r="Y140" s="24">
        <v>3</v>
      </c>
      <c r="Z140" s="24">
        <v>4</v>
      </c>
      <c r="AA140" s="24">
        <f>SUM(B140:Z140)</f>
        <v>102</v>
      </c>
    </row>
    <row r="141" spans="1:27" x14ac:dyDescent="0.2">
      <c r="A141" s="24" t="s">
        <v>324</v>
      </c>
      <c r="B141" s="24"/>
      <c r="C141" s="24"/>
      <c r="D141" s="24"/>
      <c r="E141" s="24"/>
      <c r="F141" s="24"/>
      <c r="G141" s="24"/>
      <c r="H141" s="24"/>
      <c r="I141" s="24"/>
      <c r="J141" s="24">
        <v>2</v>
      </c>
      <c r="K141" s="24">
        <v>1</v>
      </c>
      <c r="L141" s="24"/>
      <c r="M141" s="24"/>
      <c r="N141" s="24">
        <v>1</v>
      </c>
      <c r="O141" s="24"/>
      <c r="P141" s="24">
        <v>4</v>
      </c>
      <c r="Q141" s="24"/>
      <c r="R141" s="24">
        <v>2</v>
      </c>
      <c r="S141" s="24"/>
      <c r="T141" s="24">
        <v>3</v>
      </c>
      <c r="U141" s="24">
        <v>1</v>
      </c>
      <c r="V141" s="24"/>
      <c r="W141" s="24"/>
      <c r="X141" s="24"/>
      <c r="Y141" s="24">
        <v>1</v>
      </c>
      <c r="Z141" s="24"/>
      <c r="AA141" s="24">
        <f t="shared" si="2"/>
        <v>15</v>
      </c>
    </row>
    <row r="142" spans="1:27" x14ac:dyDescent="0.2">
      <c r="A142" s="24" t="s">
        <v>325</v>
      </c>
      <c r="B142" s="24"/>
      <c r="C142" s="24"/>
      <c r="D142" s="24"/>
      <c r="E142" s="24">
        <v>1</v>
      </c>
      <c r="F142" s="24"/>
      <c r="G142" s="24">
        <v>1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>
        <v>1</v>
      </c>
      <c r="Z142" s="24"/>
      <c r="AA142" s="24">
        <f t="shared" si="2"/>
        <v>3</v>
      </c>
    </row>
    <row r="143" spans="1:27" x14ac:dyDescent="0.2">
      <c r="A143" s="24" t="s">
        <v>326</v>
      </c>
      <c r="B143" s="24"/>
      <c r="C143" s="24">
        <v>3</v>
      </c>
      <c r="D143" s="24">
        <v>7</v>
      </c>
      <c r="E143" s="24">
        <v>5</v>
      </c>
      <c r="F143" s="24">
        <v>8</v>
      </c>
      <c r="G143" s="24">
        <v>6</v>
      </c>
      <c r="H143" s="24">
        <v>7</v>
      </c>
      <c r="I143" s="24">
        <v>2</v>
      </c>
      <c r="J143" s="24">
        <v>7</v>
      </c>
      <c r="K143" s="24">
        <v>5</v>
      </c>
      <c r="L143" s="24">
        <v>8</v>
      </c>
      <c r="M143" s="24">
        <v>8</v>
      </c>
      <c r="N143" s="24">
        <v>5</v>
      </c>
      <c r="O143" s="24">
        <v>5</v>
      </c>
      <c r="P143" s="24">
        <v>12</v>
      </c>
      <c r="Q143" s="24">
        <v>12</v>
      </c>
      <c r="R143" s="24">
        <v>7</v>
      </c>
      <c r="S143" s="24">
        <v>6</v>
      </c>
      <c r="T143" s="24">
        <v>6</v>
      </c>
      <c r="U143" s="24">
        <v>8</v>
      </c>
      <c r="V143" s="24">
        <v>6</v>
      </c>
      <c r="W143" s="24">
        <v>9</v>
      </c>
      <c r="X143" s="24">
        <v>6</v>
      </c>
      <c r="Y143" s="24">
        <v>6</v>
      </c>
      <c r="Z143" s="24">
        <v>2</v>
      </c>
      <c r="AA143" s="24">
        <f>SUM(B143:Z143)</f>
        <v>156</v>
      </c>
    </row>
    <row r="144" spans="1:27" x14ac:dyDescent="0.2">
      <c r="A144" s="24" t="s">
        <v>327</v>
      </c>
      <c r="B144" s="24"/>
      <c r="C144" s="24"/>
      <c r="D144" s="24"/>
      <c r="E144" s="24"/>
      <c r="F144" s="24">
        <v>2</v>
      </c>
      <c r="G144" s="24">
        <v>3</v>
      </c>
      <c r="H144" s="24">
        <v>2</v>
      </c>
      <c r="I144" s="24">
        <v>1</v>
      </c>
      <c r="J144" s="24"/>
      <c r="K144" s="24">
        <v>1</v>
      </c>
      <c r="L144" s="24">
        <v>1</v>
      </c>
      <c r="M144" s="24"/>
      <c r="N144" s="24">
        <v>1</v>
      </c>
      <c r="O144" s="24">
        <v>2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>
        <f t="shared" si="2"/>
        <v>13</v>
      </c>
    </row>
    <row r="145" spans="1:27" x14ac:dyDescent="0.2">
      <c r="A145" s="24" t="s">
        <v>328</v>
      </c>
      <c r="B145" s="24"/>
      <c r="C145" s="24"/>
      <c r="D145" s="24"/>
      <c r="E145" s="24"/>
      <c r="F145" s="24"/>
      <c r="G145" s="24"/>
      <c r="H145" s="24"/>
      <c r="I145" s="24"/>
      <c r="J145" s="24" t="s">
        <v>204</v>
      </c>
      <c r="K145" s="24"/>
      <c r="L145" s="24"/>
      <c r="M145" s="24">
        <v>4</v>
      </c>
      <c r="N145" s="24">
        <v>2</v>
      </c>
      <c r="O145" s="24"/>
      <c r="P145" s="24"/>
      <c r="Q145" s="24"/>
      <c r="R145" s="24">
        <v>1</v>
      </c>
      <c r="S145" s="24"/>
      <c r="T145" s="24"/>
      <c r="U145" s="24"/>
      <c r="V145" s="24"/>
      <c r="W145" s="24"/>
      <c r="X145" s="24"/>
      <c r="Y145" s="24"/>
      <c r="Z145" s="24">
        <v>1</v>
      </c>
      <c r="AA145" s="24">
        <f t="shared" si="2"/>
        <v>7</v>
      </c>
    </row>
    <row r="146" spans="1:27" x14ac:dyDescent="0.2">
      <c r="A146" s="24" t="s">
        <v>329</v>
      </c>
      <c r="B146" s="24"/>
      <c r="C146" s="24"/>
      <c r="D146" s="24"/>
      <c r="E146" s="24"/>
      <c r="F146" s="24">
        <v>1</v>
      </c>
      <c r="G146" s="24"/>
      <c r="H146" s="24">
        <v>1</v>
      </c>
      <c r="I146" s="24">
        <v>1</v>
      </c>
      <c r="J146" s="24"/>
      <c r="K146" s="24">
        <v>2</v>
      </c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>
        <v>1</v>
      </c>
      <c r="Y146" s="24"/>
      <c r="Z146" s="24"/>
      <c r="AA146" s="24">
        <f t="shared" si="2"/>
        <v>6</v>
      </c>
    </row>
    <row r="147" spans="1:27" x14ac:dyDescent="0.2">
      <c r="A147" s="24" t="s">
        <v>330</v>
      </c>
      <c r="B147" s="24"/>
      <c r="C147" s="24"/>
      <c r="D147" s="24">
        <v>2</v>
      </c>
      <c r="E147" s="24"/>
      <c r="F147" s="24"/>
      <c r="G147" s="24"/>
      <c r="H147" s="24"/>
      <c r="I147" s="24"/>
      <c r="J147" s="24">
        <v>1</v>
      </c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f t="shared" si="2"/>
        <v>3</v>
      </c>
    </row>
    <row r="148" spans="1:27" x14ac:dyDescent="0.2">
      <c r="A148" s="24" t="s">
        <v>331</v>
      </c>
      <c r="B148" s="24"/>
      <c r="C148" s="24"/>
      <c r="D148" s="24">
        <v>1</v>
      </c>
      <c r="E148" s="24">
        <v>3</v>
      </c>
      <c r="F148" s="24">
        <v>6</v>
      </c>
      <c r="G148" s="24">
        <v>2</v>
      </c>
      <c r="H148" s="24">
        <v>3</v>
      </c>
      <c r="I148" s="24">
        <v>4</v>
      </c>
      <c r="J148" s="24"/>
      <c r="K148" s="24">
        <v>2</v>
      </c>
      <c r="L148" s="24">
        <v>2</v>
      </c>
      <c r="M148" s="24">
        <v>1</v>
      </c>
      <c r="N148" s="24"/>
      <c r="O148" s="24">
        <v>6</v>
      </c>
      <c r="P148" s="24">
        <v>1</v>
      </c>
      <c r="Q148" s="24">
        <v>3</v>
      </c>
      <c r="R148" s="24">
        <v>8</v>
      </c>
      <c r="S148" s="24">
        <v>2</v>
      </c>
      <c r="T148" s="24">
        <v>7</v>
      </c>
      <c r="U148" s="24">
        <v>1</v>
      </c>
      <c r="V148" s="24"/>
      <c r="W148" s="24">
        <v>3</v>
      </c>
      <c r="X148" s="24">
        <v>7</v>
      </c>
      <c r="Y148" s="24">
        <v>6</v>
      </c>
      <c r="Z148" s="24">
        <v>2</v>
      </c>
      <c r="AA148" s="24">
        <f>SUM(B148:Z148)</f>
        <v>70</v>
      </c>
    </row>
    <row r="149" spans="1:27" x14ac:dyDescent="0.2">
      <c r="A149" s="52" t="s">
        <v>332</v>
      </c>
      <c r="B149" s="54"/>
      <c r="C149" s="54"/>
      <c r="D149" s="54"/>
      <c r="E149" s="54"/>
      <c r="F149" s="54" t="s">
        <v>333</v>
      </c>
      <c r="G149" s="54"/>
      <c r="H149" s="54"/>
      <c r="I149" s="54"/>
      <c r="J149" s="54"/>
      <c r="K149" s="54" t="s">
        <v>334</v>
      </c>
      <c r="L149" s="54" t="s">
        <v>333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24">
        <f t="shared" si="2"/>
        <v>0</v>
      </c>
    </row>
    <row r="150" spans="1:27" x14ac:dyDescent="0.2">
      <c r="A150" s="52" t="s">
        <v>335</v>
      </c>
      <c r="B150" s="56">
        <v>5</v>
      </c>
      <c r="C150" s="56">
        <v>2</v>
      </c>
      <c r="D150" s="56">
        <v>3</v>
      </c>
      <c r="E150" s="56">
        <v>6</v>
      </c>
      <c r="F150" s="56">
        <v>6</v>
      </c>
      <c r="G150" s="56">
        <v>9</v>
      </c>
      <c r="H150" s="56">
        <v>7</v>
      </c>
      <c r="I150" s="56">
        <v>8</v>
      </c>
      <c r="J150" s="56">
        <v>9</v>
      </c>
      <c r="K150" s="56">
        <v>5</v>
      </c>
      <c r="L150" s="56">
        <v>3</v>
      </c>
      <c r="M150" s="56">
        <v>4</v>
      </c>
      <c r="N150" s="56">
        <v>4</v>
      </c>
      <c r="O150" s="56">
        <v>4</v>
      </c>
      <c r="P150" s="56">
        <v>11</v>
      </c>
      <c r="Q150" s="56">
        <v>3</v>
      </c>
      <c r="R150" s="56">
        <v>3</v>
      </c>
      <c r="S150" s="56">
        <v>3</v>
      </c>
      <c r="T150" s="56">
        <v>4</v>
      </c>
      <c r="U150" s="56">
        <v>4</v>
      </c>
      <c r="V150" s="56">
        <v>2</v>
      </c>
      <c r="W150" s="56">
        <v>4</v>
      </c>
      <c r="X150" s="56">
        <v>4</v>
      </c>
      <c r="Y150" s="56">
        <v>1</v>
      </c>
      <c r="Z150" s="56">
        <v>2</v>
      </c>
      <c r="AA150" s="24">
        <f>SUM(B150:Z150)</f>
        <v>116</v>
      </c>
    </row>
    <row r="151" spans="1:27" x14ac:dyDescent="0.2">
      <c r="A151" s="24" t="s">
        <v>336</v>
      </c>
      <c r="B151" s="24"/>
      <c r="C151" s="24"/>
      <c r="D151" s="24"/>
      <c r="E151" s="24">
        <v>3</v>
      </c>
      <c r="F151" s="24">
        <v>2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>
        <f t="shared" si="2"/>
        <v>5</v>
      </c>
    </row>
    <row r="152" spans="1:27" x14ac:dyDescent="0.2">
      <c r="A152" s="24" t="s">
        <v>337</v>
      </c>
      <c r="B152" s="24"/>
      <c r="C152" s="24"/>
      <c r="D152" s="24">
        <v>1</v>
      </c>
      <c r="E152" s="24"/>
      <c r="F152" s="24"/>
      <c r="G152" s="24"/>
      <c r="H152" s="24" t="s">
        <v>55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00" t="s">
        <v>55</v>
      </c>
      <c r="AA152" s="24">
        <f t="shared" si="2"/>
        <v>1</v>
      </c>
    </row>
    <row r="153" spans="1:27" x14ac:dyDescent="0.2">
      <c r="A153" s="24" t="s">
        <v>338</v>
      </c>
      <c r="B153" s="24"/>
      <c r="C153" s="24"/>
      <c r="D153" s="24">
        <v>1</v>
      </c>
      <c r="E153" s="24">
        <v>1</v>
      </c>
      <c r="F153" s="24"/>
      <c r="G153" s="24"/>
      <c r="H153" s="24">
        <v>1</v>
      </c>
      <c r="I153" s="24">
        <v>1</v>
      </c>
      <c r="J153" s="24"/>
      <c r="K153" s="24">
        <v>3</v>
      </c>
      <c r="L153" s="24"/>
      <c r="M153" s="24"/>
      <c r="N153" s="24"/>
      <c r="O153" s="24">
        <v>1</v>
      </c>
      <c r="P153" s="24">
        <v>3</v>
      </c>
      <c r="Q153" s="24">
        <v>1</v>
      </c>
      <c r="R153" s="24"/>
      <c r="S153" s="24">
        <v>1</v>
      </c>
      <c r="T153" s="24"/>
      <c r="U153" s="24"/>
      <c r="V153" s="24"/>
      <c r="W153" s="24">
        <v>1</v>
      </c>
      <c r="X153" s="24">
        <v>2</v>
      </c>
      <c r="Y153" s="24">
        <v>1</v>
      </c>
      <c r="Z153" s="24">
        <v>1</v>
      </c>
      <c r="AA153" s="24">
        <f>SUM(B153:Z153)</f>
        <v>18</v>
      </c>
    </row>
    <row r="154" spans="1:27" x14ac:dyDescent="0.2">
      <c r="A154" s="24" t="s">
        <v>339</v>
      </c>
      <c r="B154" s="24"/>
      <c r="C154" s="24"/>
      <c r="D154" s="24">
        <v>1</v>
      </c>
      <c r="E154" s="24">
        <v>1</v>
      </c>
      <c r="F154" s="24">
        <v>5</v>
      </c>
      <c r="G154" s="24">
        <v>4</v>
      </c>
      <c r="H154" s="24">
        <v>1</v>
      </c>
      <c r="I154" s="24"/>
      <c r="J154" s="24"/>
      <c r="K154" s="24">
        <v>4</v>
      </c>
      <c r="L154" s="24"/>
      <c r="M154" s="24"/>
      <c r="N154" s="24">
        <v>2</v>
      </c>
      <c r="O154" s="24">
        <v>1</v>
      </c>
      <c r="P154" s="24">
        <v>1</v>
      </c>
      <c r="Q154" s="24">
        <v>1</v>
      </c>
      <c r="R154" s="24">
        <v>1</v>
      </c>
      <c r="S154" s="24"/>
      <c r="T154" s="24">
        <v>1</v>
      </c>
      <c r="U154" s="24"/>
      <c r="V154" s="24"/>
      <c r="W154" s="24">
        <v>1</v>
      </c>
      <c r="X154" s="24"/>
      <c r="Y154" s="24">
        <v>1</v>
      </c>
      <c r="Z154" s="24">
        <v>1</v>
      </c>
      <c r="AA154" s="24">
        <f t="shared" si="2"/>
        <v>25</v>
      </c>
    </row>
    <row r="155" spans="1:27" x14ac:dyDescent="0.2">
      <c r="A155" s="24" t="s">
        <v>340</v>
      </c>
      <c r="B155" s="24"/>
      <c r="C155" s="24"/>
      <c r="D155" s="24"/>
      <c r="E155" s="24"/>
      <c r="F155" s="24"/>
      <c r="G155" s="24">
        <v>2</v>
      </c>
      <c r="H155" s="24"/>
      <c r="I155" s="24"/>
      <c r="J155" s="24"/>
      <c r="K155" s="24"/>
      <c r="L155" s="24"/>
      <c r="M155" s="24">
        <v>2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>
        <v>3</v>
      </c>
      <c r="Z155" s="24">
        <v>1</v>
      </c>
      <c r="AA155" s="24">
        <f t="shared" si="2"/>
        <v>7</v>
      </c>
    </row>
    <row r="156" spans="1:27" x14ac:dyDescent="0.2">
      <c r="A156" s="24" t="s">
        <v>341</v>
      </c>
      <c r="B156" s="24"/>
      <c r="C156" s="24"/>
      <c r="D156" s="24">
        <v>1</v>
      </c>
      <c r="E156" s="24">
        <v>4</v>
      </c>
      <c r="F156" s="24"/>
      <c r="G156" s="24"/>
      <c r="H156" s="24">
        <v>2</v>
      </c>
      <c r="I156" s="24"/>
      <c r="J156" s="24"/>
      <c r="K156" s="24"/>
      <c r="L156" s="24">
        <v>1</v>
      </c>
      <c r="M156" s="24"/>
      <c r="N156" s="24"/>
      <c r="O156" s="24">
        <v>1</v>
      </c>
      <c r="P156" s="24">
        <v>1</v>
      </c>
      <c r="Q156" s="24"/>
      <c r="R156" s="24"/>
      <c r="S156" s="24"/>
      <c r="T156" s="24">
        <v>1</v>
      </c>
      <c r="U156" s="24">
        <v>1</v>
      </c>
      <c r="V156" s="24"/>
      <c r="W156" s="24"/>
      <c r="X156" s="24"/>
      <c r="Y156" s="24">
        <v>3</v>
      </c>
      <c r="Z156" s="24">
        <v>3</v>
      </c>
      <c r="AA156" s="24">
        <f t="shared" si="2"/>
        <v>15</v>
      </c>
    </row>
    <row r="157" spans="1:27" x14ac:dyDescent="0.2">
      <c r="A157" s="24" t="s">
        <v>342</v>
      </c>
      <c r="B157" s="24"/>
      <c r="C157" s="24"/>
      <c r="D157" s="24">
        <v>1</v>
      </c>
      <c r="E157" s="24"/>
      <c r="F157" s="24">
        <v>1</v>
      </c>
      <c r="G157" s="24"/>
      <c r="H157" s="24">
        <v>3</v>
      </c>
      <c r="I157" s="24"/>
      <c r="J157" s="24"/>
      <c r="K157" s="24"/>
      <c r="L157" s="24"/>
      <c r="M157" s="24"/>
      <c r="N157" s="24">
        <v>1</v>
      </c>
      <c r="O157" s="24">
        <v>6</v>
      </c>
      <c r="P157" s="24">
        <v>2</v>
      </c>
      <c r="Q157" s="24"/>
      <c r="R157" s="24">
        <v>1</v>
      </c>
      <c r="S157" s="24"/>
      <c r="T157" s="24">
        <v>1</v>
      </c>
      <c r="U157" s="24"/>
      <c r="V157" s="24"/>
      <c r="W157" s="24"/>
      <c r="X157" s="24"/>
      <c r="Y157" s="24"/>
      <c r="Z157" s="24"/>
      <c r="AA157" s="24">
        <f t="shared" si="2"/>
        <v>16</v>
      </c>
    </row>
    <row r="158" spans="1:27" x14ac:dyDescent="0.2">
      <c r="A158" s="24" t="s">
        <v>343</v>
      </c>
      <c r="B158" s="24"/>
      <c r="C158" s="24"/>
      <c r="D158" s="24"/>
      <c r="E158" s="24"/>
      <c r="F158" s="24"/>
      <c r="G158" s="24"/>
      <c r="H158" s="24"/>
      <c r="I158" s="24" t="s">
        <v>195</v>
      </c>
      <c r="J158" s="24"/>
      <c r="K158" s="24"/>
      <c r="L158" s="24">
        <v>3</v>
      </c>
      <c r="M158" s="24">
        <v>2</v>
      </c>
      <c r="N158" s="24">
        <v>1</v>
      </c>
      <c r="O158" s="24"/>
      <c r="P158" s="24"/>
      <c r="Q158" s="24"/>
      <c r="R158" s="24"/>
      <c r="S158" s="24"/>
      <c r="T158" s="24"/>
      <c r="U158" s="24"/>
      <c r="V158" s="24"/>
      <c r="W158" s="24">
        <v>6</v>
      </c>
      <c r="X158" s="24"/>
      <c r="Y158" s="24"/>
      <c r="Z158" s="24"/>
      <c r="AA158" s="24">
        <f t="shared" si="2"/>
        <v>12</v>
      </c>
    </row>
    <row r="159" spans="1:27" x14ac:dyDescent="0.2">
      <c r="A159" s="24" t="s">
        <v>344</v>
      </c>
      <c r="B159" s="24"/>
      <c r="C159" s="24">
        <v>1</v>
      </c>
      <c r="D159" s="24"/>
      <c r="E159" s="24"/>
      <c r="F159" s="24"/>
      <c r="G159" s="24"/>
      <c r="H159" s="24"/>
      <c r="I159" s="24">
        <v>1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>
        <f t="shared" si="2"/>
        <v>2</v>
      </c>
    </row>
    <row r="160" spans="1:27" x14ac:dyDescent="0.2">
      <c r="A160" s="24" t="s">
        <v>345</v>
      </c>
      <c r="B160" s="24"/>
      <c r="C160" s="24"/>
      <c r="D160" s="24">
        <v>1</v>
      </c>
      <c r="E160" s="24"/>
      <c r="F160" s="24"/>
      <c r="G160" s="24">
        <v>1</v>
      </c>
      <c r="H160" s="24"/>
      <c r="I160" s="24"/>
      <c r="J160" s="24">
        <v>1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>
        <f t="shared" si="2"/>
        <v>3</v>
      </c>
    </row>
    <row r="161" spans="1:27" x14ac:dyDescent="0.2">
      <c r="A161" s="24" t="s">
        <v>346</v>
      </c>
      <c r="B161" s="24"/>
      <c r="C161" s="24"/>
      <c r="D161" s="24">
        <v>1</v>
      </c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>
        <f t="shared" si="2"/>
        <v>1</v>
      </c>
    </row>
    <row r="162" spans="1:27" x14ac:dyDescent="0.2">
      <c r="A162" s="24" t="s">
        <v>347</v>
      </c>
      <c r="B162" s="24">
        <v>2</v>
      </c>
      <c r="C162" s="24">
        <v>6</v>
      </c>
      <c r="D162" s="24">
        <v>9</v>
      </c>
      <c r="E162" s="24">
        <v>6</v>
      </c>
      <c r="F162" s="24">
        <v>10</v>
      </c>
      <c r="G162" s="24">
        <v>9</v>
      </c>
      <c r="H162" s="24">
        <v>11</v>
      </c>
      <c r="I162" s="24">
        <v>10</v>
      </c>
      <c r="J162" s="24">
        <v>5</v>
      </c>
      <c r="K162" s="24">
        <v>7</v>
      </c>
      <c r="L162" s="24">
        <v>5</v>
      </c>
      <c r="M162" s="24">
        <v>6</v>
      </c>
      <c r="N162" s="24">
        <v>6</v>
      </c>
      <c r="O162" s="24">
        <v>6</v>
      </c>
      <c r="P162" s="24">
        <v>8</v>
      </c>
      <c r="Q162" s="24">
        <v>4</v>
      </c>
      <c r="R162" s="24">
        <v>5</v>
      </c>
      <c r="S162" s="24">
        <v>4</v>
      </c>
      <c r="T162" s="24">
        <v>6</v>
      </c>
      <c r="U162" s="24">
        <v>4</v>
      </c>
      <c r="V162" s="24">
        <v>1</v>
      </c>
      <c r="W162" s="24">
        <v>7</v>
      </c>
      <c r="X162" s="24">
        <v>3</v>
      </c>
      <c r="Y162" s="24">
        <v>6</v>
      </c>
      <c r="Z162" s="24">
        <v>5</v>
      </c>
      <c r="AA162" s="24">
        <f>SUM(B162:Z162)</f>
        <v>151</v>
      </c>
    </row>
    <row r="163" spans="1:27" x14ac:dyDescent="0.2">
      <c r="A163" s="24" t="s">
        <v>348</v>
      </c>
      <c r="B163" s="24"/>
      <c r="C163" s="24"/>
      <c r="D163" s="24"/>
      <c r="E163" s="24"/>
      <c r="F163" s="24"/>
      <c r="G163" s="24">
        <v>3</v>
      </c>
      <c r="H163" s="24"/>
      <c r="I163" s="24">
        <v>1</v>
      </c>
      <c r="J163" s="24"/>
      <c r="K163" s="24"/>
      <c r="L163" s="24">
        <v>1</v>
      </c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>
        <f t="shared" si="2"/>
        <v>5</v>
      </c>
    </row>
    <row r="164" spans="1:27" ht="12.75" customHeight="1" x14ac:dyDescent="0.2">
      <c r="A164" s="164" t="s">
        <v>174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6"/>
    </row>
    <row r="165" spans="1:27" x14ac:dyDescent="0.2">
      <c r="A165" s="167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9"/>
    </row>
    <row r="166" spans="1:27" x14ac:dyDescent="0.2">
      <c r="A166" s="52" t="s">
        <v>175</v>
      </c>
      <c r="B166" s="23">
        <v>1996</v>
      </c>
      <c r="C166" s="23">
        <v>1997</v>
      </c>
      <c r="D166" s="23">
        <v>1998</v>
      </c>
      <c r="E166" s="23">
        <v>1999</v>
      </c>
      <c r="F166" s="23">
        <v>2000</v>
      </c>
      <c r="G166" s="23" t="s">
        <v>38</v>
      </c>
      <c r="H166" s="23" t="s">
        <v>117</v>
      </c>
      <c r="I166" s="23" t="s">
        <v>176</v>
      </c>
      <c r="J166" s="23" t="s">
        <v>177</v>
      </c>
      <c r="K166" s="23" t="s">
        <v>178</v>
      </c>
      <c r="L166" s="23" t="s">
        <v>179</v>
      </c>
      <c r="M166" s="23" t="s">
        <v>180</v>
      </c>
      <c r="N166" s="23" t="s">
        <v>181</v>
      </c>
      <c r="O166" s="23" t="s">
        <v>182</v>
      </c>
      <c r="P166" s="23" t="s">
        <v>183</v>
      </c>
      <c r="Q166" s="103" t="s">
        <v>184</v>
      </c>
      <c r="R166" s="103" t="s">
        <v>185</v>
      </c>
      <c r="S166" s="103" t="s">
        <v>186</v>
      </c>
      <c r="T166" s="103" t="s">
        <v>187</v>
      </c>
      <c r="U166" s="103" t="s">
        <v>188</v>
      </c>
      <c r="V166" s="103" t="s">
        <v>189</v>
      </c>
      <c r="W166" s="103" t="s">
        <v>190</v>
      </c>
      <c r="X166" s="103" t="s">
        <v>191</v>
      </c>
      <c r="Y166" s="103" t="s">
        <v>3923</v>
      </c>
      <c r="Z166" s="201" t="s">
        <v>3934</v>
      </c>
      <c r="AA166" s="53" t="s">
        <v>52</v>
      </c>
    </row>
    <row r="167" spans="1:27" x14ac:dyDescent="0.2">
      <c r="A167" s="24" t="s">
        <v>349</v>
      </c>
      <c r="B167" s="24"/>
      <c r="C167" s="24"/>
      <c r="D167" s="24">
        <v>1</v>
      </c>
      <c r="E167" s="24"/>
      <c r="F167" s="24">
        <v>1</v>
      </c>
      <c r="G167" s="24"/>
      <c r="H167" s="24"/>
      <c r="I167" s="24"/>
      <c r="J167" s="24">
        <v>1</v>
      </c>
      <c r="K167" s="24"/>
      <c r="L167" s="24">
        <v>2</v>
      </c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>
        <f>SUM(B167:Y167)</f>
        <v>5</v>
      </c>
    </row>
    <row r="168" spans="1:27" x14ac:dyDescent="0.2">
      <c r="A168" s="24" t="s">
        <v>350</v>
      </c>
      <c r="B168" s="24"/>
      <c r="C168" s="24"/>
      <c r="D168" s="24"/>
      <c r="E168" s="24"/>
      <c r="F168" s="24"/>
      <c r="G168" s="24"/>
      <c r="H168" s="24">
        <v>3</v>
      </c>
      <c r="I168" s="24">
        <v>1</v>
      </c>
      <c r="J168" s="24">
        <v>2</v>
      </c>
      <c r="K168" s="24">
        <v>4</v>
      </c>
      <c r="L168" s="24"/>
      <c r="M168" s="24"/>
      <c r="N168" s="24"/>
      <c r="O168" s="24">
        <v>3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>
        <f t="shared" ref="AA168:AA215" si="3">SUM(B168:Y168)</f>
        <v>13</v>
      </c>
    </row>
    <row r="169" spans="1:27" x14ac:dyDescent="0.2">
      <c r="A169" s="24" t="s">
        <v>351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 t="s">
        <v>42</v>
      </c>
      <c r="M169" s="24"/>
      <c r="N169" s="24">
        <v>4</v>
      </c>
      <c r="O169" s="24"/>
      <c r="P169" s="24"/>
      <c r="Q169" s="24"/>
      <c r="R169" s="24"/>
      <c r="S169" s="24"/>
      <c r="T169" s="24"/>
      <c r="U169" s="24"/>
      <c r="V169" s="24"/>
      <c r="W169" s="24">
        <v>2</v>
      </c>
      <c r="X169" s="24">
        <v>1</v>
      </c>
      <c r="Y169" s="24"/>
      <c r="Z169" s="24"/>
      <c r="AA169" s="24">
        <f t="shared" si="3"/>
        <v>7</v>
      </c>
    </row>
    <row r="170" spans="1:27" x14ac:dyDescent="0.2">
      <c r="A170" s="24" t="s">
        <v>352</v>
      </c>
      <c r="B170" s="24">
        <v>3</v>
      </c>
      <c r="C170" s="24">
        <v>2</v>
      </c>
      <c r="D170" s="24">
        <v>2</v>
      </c>
      <c r="E170" s="24">
        <v>4</v>
      </c>
      <c r="F170" s="24">
        <v>6</v>
      </c>
      <c r="G170" s="24">
        <v>4</v>
      </c>
      <c r="H170" s="24">
        <v>6</v>
      </c>
      <c r="I170" s="24">
        <v>5</v>
      </c>
      <c r="J170" s="24">
        <v>4</v>
      </c>
      <c r="K170" s="24">
        <v>9</v>
      </c>
      <c r="L170" s="24">
        <v>5</v>
      </c>
      <c r="M170" s="24">
        <v>5</v>
      </c>
      <c r="N170" s="24">
        <v>5</v>
      </c>
      <c r="O170" s="24">
        <v>2</v>
      </c>
      <c r="P170" s="24">
        <v>11</v>
      </c>
      <c r="Q170" s="24">
        <v>4</v>
      </c>
      <c r="R170" s="24">
        <v>2</v>
      </c>
      <c r="S170" s="24">
        <v>1</v>
      </c>
      <c r="T170" s="24">
        <v>4</v>
      </c>
      <c r="U170" s="24">
        <v>3</v>
      </c>
      <c r="V170" s="24"/>
      <c r="W170" s="24">
        <v>1</v>
      </c>
      <c r="X170" s="24">
        <v>4</v>
      </c>
      <c r="Y170" s="24">
        <v>7</v>
      </c>
      <c r="Z170" s="24">
        <v>5</v>
      </c>
      <c r="AA170" s="24">
        <f>SUM(B170:Z170)</f>
        <v>104</v>
      </c>
    </row>
    <row r="171" spans="1:27" x14ac:dyDescent="0.2">
      <c r="A171" s="24" t="s">
        <v>353</v>
      </c>
      <c r="B171" s="24"/>
      <c r="C171" s="24"/>
      <c r="D171" s="24"/>
      <c r="E171" s="24">
        <v>1</v>
      </c>
      <c r="F171" s="24"/>
      <c r="G171" s="24">
        <v>1</v>
      </c>
      <c r="H171" s="24">
        <v>1</v>
      </c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>
        <f t="shared" si="3"/>
        <v>3</v>
      </c>
    </row>
    <row r="172" spans="1:27" x14ac:dyDescent="0.2">
      <c r="A172" s="24" t="s">
        <v>354</v>
      </c>
      <c r="B172" s="24"/>
      <c r="C172" s="24">
        <v>1</v>
      </c>
      <c r="D172" s="24">
        <v>1</v>
      </c>
      <c r="E172" s="24">
        <v>2</v>
      </c>
      <c r="F172" s="24">
        <v>4</v>
      </c>
      <c r="G172" s="24">
        <v>5</v>
      </c>
      <c r="H172" s="24">
        <v>5</v>
      </c>
      <c r="I172" s="24">
        <v>2</v>
      </c>
      <c r="J172" s="24">
        <v>3</v>
      </c>
      <c r="K172" s="24">
        <v>1</v>
      </c>
      <c r="L172" s="24">
        <v>8</v>
      </c>
      <c r="M172" s="24"/>
      <c r="N172" s="24">
        <v>5</v>
      </c>
      <c r="O172" s="24">
        <v>1</v>
      </c>
      <c r="P172" s="24">
        <v>1</v>
      </c>
      <c r="Q172" s="24">
        <v>2</v>
      </c>
      <c r="R172" s="24">
        <v>1</v>
      </c>
      <c r="S172" s="24">
        <v>5</v>
      </c>
      <c r="T172" s="24">
        <v>1</v>
      </c>
      <c r="U172" s="24">
        <v>2</v>
      </c>
      <c r="V172" s="24"/>
      <c r="W172" s="24">
        <v>1</v>
      </c>
      <c r="X172" s="24">
        <v>3</v>
      </c>
      <c r="Y172" s="24">
        <v>1</v>
      </c>
      <c r="Z172" s="24">
        <v>2</v>
      </c>
      <c r="AA172" s="24">
        <f>SUM(B172:Z172)</f>
        <v>57</v>
      </c>
    </row>
    <row r="173" spans="1:27" x14ac:dyDescent="0.2">
      <c r="A173" s="24" t="s">
        <v>355</v>
      </c>
      <c r="B173" s="24"/>
      <c r="C173" s="24"/>
      <c r="D173" s="24"/>
      <c r="E173" s="24"/>
      <c r="F173" s="24">
        <v>5</v>
      </c>
      <c r="G173" s="24">
        <v>8</v>
      </c>
      <c r="H173" s="24">
        <v>2</v>
      </c>
      <c r="I173" s="24">
        <v>1</v>
      </c>
      <c r="J173" s="24">
        <v>5</v>
      </c>
      <c r="K173" s="24">
        <v>3</v>
      </c>
      <c r="L173" s="24"/>
      <c r="M173" s="24"/>
      <c r="N173" s="24">
        <v>1</v>
      </c>
      <c r="O173" s="24">
        <v>2</v>
      </c>
      <c r="P173" s="24">
        <v>2</v>
      </c>
      <c r="Q173" s="24"/>
      <c r="R173" s="24"/>
      <c r="S173" s="24"/>
      <c r="T173" s="24">
        <v>1</v>
      </c>
      <c r="U173" s="24"/>
      <c r="V173" s="24"/>
      <c r="W173" s="24">
        <v>1</v>
      </c>
      <c r="X173" s="24">
        <v>2</v>
      </c>
      <c r="Y173" s="24">
        <v>1</v>
      </c>
      <c r="Z173" s="24">
        <v>2</v>
      </c>
      <c r="AA173" s="24">
        <f>SUM(B173:Z173)</f>
        <v>36</v>
      </c>
    </row>
    <row r="174" spans="1:27" x14ac:dyDescent="0.2">
      <c r="A174" s="24" t="s">
        <v>356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>
        <v>2</v>
      </c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>
        <f t="shared" si="3"/>
        <v>2</v>
      </c>
    </row>
    <row r="175" spans="1:27" x14ac:dyDescent="0.2">
      <c r="A175" s="24" t="s">
        <v>357</v>
      </c>
      <c r="B175" s="24"/>
      <c r="C175" s="24"/>
      <c r="D175" s="24"/>
      <c r="E175" s="24">
        <v>1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>
        <f t="shared" si="3"/>
        <v>1</v>
      </c>
    </row>
    <row r="176" spans="1:27" x14ac:dyDescent="0.2">
      <c r="A176" s="24" t="s">
        <v>358</v>
      </c>
      <c r="B176" s="24"/>
      <c r="C176" s="24"/>
      <c r="D176" s="24">
        <v>1</v>
      </c>
      <c r="E176" s="24"/>
      <c r="F176" s="24">
        <v>1</v>
      </c>
      <c r="G176" s="24">
        <v>1</v>
      </c>
      <c r="H176" s="24"/>
      <c r="I176" s="24">
        <v>1</v>
      </c>
      <c r="J176" s="24">
        <v>1</v>
      </c>
      <c r="K176" s="24"/>
      <c r="L176" s="24"/>
      <c r="M176" s="24"/>
      <c r="N176" s="24"/>
      <c r="O176" s="24"/>
      <c r="P176" s="24"/>
      <c r="Q176" s="24"/>
      <c r="R176" s="24"/>
      <c r="S176" s="24">
        <v>1</v>
      </c>
      <c r="T176" s="24"/>
      <c r="U176" s="24"/>
      <c r="V176" s="24"/>
      <c r="W176" s="24"/>
      <c r="X176" s="24"/>
      <c r="Y176" s="24"/>
      <c r="Z176" s="24"/>
      <c r="AA176" s="24">
        <f t="shared" si="3"/>
        <v>6</v>
      </c>
    </row>
    <row r="177" spans="1:27" x14ac:dyDescent="0.2">
      <c r="A177" s="24" t="s">
        <v>359</v>
      </c>
      <c r="B177" s="24"/>
      <c r="C177" s="24"/>
      <c r="D177" s="24">
        <v>1</v>
      </c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>
        <f t="shared" si="3"/>
        <v>1</v>
      </c>
    </row>
    <row r="178" spans="1:27" x14ac:dyDescent="0.2">
      <c r="A178" s="24" t="s">
        <v>360</v>
      </c>
      <c r="B178" s="24"/>
      <c r="C178" s="24"/>
      <c r="D178" s="24">
        <v>2</v>
      </c>
      <c r="E178" s="24"/>
      <c r="F178" s="24"/>
      <c r="G178" s="24">
        <v>1</v>
      </c>
      <c r="H178" s="24"/>
      <c r="I178" s="24"/>
      <c r="J178" s="24">
        <v>1</v>
      </c>
      <c r="K178" s="24">
        <v>1</v>
      </c>
      <c r="L178" s="24"/>
      <c r="M178" s="24"/>
      <c r="N178" s="24"/>
      <c r="O178" s="24">
        <v>1</v>
      </c>
      <c r="P178" s="24"/>
      <c r="Q178" s="24"/>
      <c r="R178" s="24">
        <v>1</v>
      </c>
      <c r="S178" s="24"/>
      <c r="T178" s="24"/>
      <c r="U178" s="24"/>
      <c r="V178" s="24"/>
      <c r="W178" s="24"/>
      <c r="X178" s="24"/>
      <c r="Y178" s="24">
        <v>1</v>
      </c>
      <c r="Z178" s="24">
        <v>1</v>
      </c>
      <c r="AA178" s="24">
        <f t="shared" si="3"/>
        <v>8</v>
      </c>
    </row>
    <row r="179" spans="1:27" x14ac:dyDescent="0.2">
      <c r="A179" s="24" t="s">
        <v>361</v>
      </c>
      <c r="B179" s="24"/>
      <c r="C179" s="24"/>
      <c r="D179" s="24"/>
      <c r="E179" s="24">
        <v>1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>
        <f t="shared" si="3"/>
        <v>1</v>
      </c>
    </row>
    <row r="180" spans="1:27" x14ac:dyDescent="0.2">
      <c r="A180" s="24" t="s">
        <v>362</v>
      </c>
      <c r="B180" s="24"/>
      <c r="C180" s="24"/>
      <c r="D180" s="24">
        <v>1</v>
      </c>
      <c r="E180" s="24"/>
      <c r="F180" s="24">
        <v>1</v>
      </c>
      <c r="G180" s="24"/>
      <c r="H180" s="24"/>
      <c r="I180" s="24"/>
      <c r="J180" s="24"/>
      <c r="K180" s="24"/>
      <c r="L180" s="24"/>
      <c r="M180" s="24"/>
      <c r="N180" s="24"/>
      <c r="O180" s="24">
        <v>1</v>
      </c>
      <c r="P180" s="24">
        <v>1</v>
      </c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>
        <f t="shared" si="3"/>
        <v>4</v>
      </c>
    </row>
    <row r="181" spans="1:27" x14ac:dyDescent="0.2">
      <c r="A181" s="24" t="s">
        <v>363</v>
      </c>
      <c r="B181" s="24">
        <v>6</v>
      </c>
      <c r="C181" s="24">
        <v>6</v>
      </c>
      <c r="D181" s="24">
        <v>4</v>
      </c>
      <c r="E181" s="24">
        <v>11</v>
      </c>
      <c r="F181" s="24">
        <v>10</v>
      </c>
      <c r="G181" s="24">
        <v>12</v>
      </c>
      <c r="H181" s="24">
        <v>6</v>
      </c>
      <c r="I181" s="24">
        <v>6</v>
      </c>
      <c r="J181" s="24">
        <v>5</v>
      </c>
      <c r="K181" s="24">
        <v>9</v>
      </c>
      <c r="L181" s="24">
        <v>6</v>
      </c>
      <c r="M181" s="24">
        <v>9</v>
      </c>
      <c r="N181" s="24">
        <v>5</v>
      </c>
      <c r="O181" s="24">
        <v>10</v>
      </c>
      <c r="P181" s="24">
        <v>4</v>
      </c>
      <c r="Q181" s="24">
        <v>4</v>
      </c>
      <c r="R181" s="24">
        <v>1</v>
      </c>
      <c r="S181" s="24"/>
      <c r="T181" s="24"/>
      <c r="U181" s="24"/>
      <c r="V181" s="24"/>
      <c r="W181" s="24"/>
      <c r="X181" s="24"/>
      <c r="Y181" s="24"/>
      <c r="Z181" s="24"/>
      <c r="AA181" s="24">
        <f t="shared" si="3"/>
        <v>114</v>
      </c>
    </row>
    <row r="182" spans="1:27" x14ac:dyDescent="0.2">
      <c r="A182" s="24" t="s">
        <v>364</v>
      </c>
      <c r="B182" s="24">
        <v>2</v>
      </c>
      <c r="C182" s="24">
        <v>2</v>
      </c>
      <c r="D182" s="24">
        <v>13</v>
      </c>
      <c r="E182" s="24">
        <v>11</v>
      </c>
      <c r="F182" s="24">
        <v>4</v>
      </c>
      <c r="G182" s="24">
        <v>6</v>
      </c>
      <c r="H182" s="24">
        <v>9</v>
      </c>
      <c r="I182" s="24">
        <v>7</v>
      </c>
      <c r="J182" s="24">
        <v>4</v>
      </c>
      <c r="K182" s="24">
        <v>2</v>
      </c>
      <c r="L182" s="24">
        <v>4</v>
      </c>
      <c r="M182" s="24">
        <v>8</v>
      </c>
      <c r="N182" s="24">
        <v>2</v>
      </c>
      <c r="O182" s="24">
        <v>8</v>
      </c>
      <c r="P182" s="24">
        <v>9</v>
      </c>
      <c r="Q182" s="24">
        <v>0</v>
      </c>
      <c r="R182" s="24">
        <v>2</v>
      </c>
      <c r="S182" s="24">
        <v>1</v>
      </c>
      <c r="T182" s="24">
        <v>3</v>
      </c>
      <c r="U182" s="24">
        <v>1</v>
      </c>
      <c r="V182" s="24">
        <v>1</v>
      </c>
      <c r="W182" s="24">
        <v>1</v>
      </c>
      <c r="X182" s="24">
        <v>4</v>
      </c>
      <c r="Y182" s="24">
        <v>6</v>
      </c>
      <c r="Z182" s="24">
        <v>5</v>
      </c>
      <c r="AA182" s="24">
        <f>SUM(B182:Z182)</f>
        <v>115</v>
      </c>
    </row>
    <row r="183" spans="1:27" x14ac:dyDescent="0.2">
      <c r="A183" s="24" t="s">
        <v>365</v>
      </c>
      <c r="B183" s="24"/>
      <c r="C183" s="24"/>
      <c r="D183" s="24"/>
      <c r="E183" s="24">
        <v>1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>
        <f t="shared" si="3"/>
        <v>1</v>
      </c>
    </row>
    <row r="184" spans="1:27" x14ac:dyDescent="0.2">
      <c r="A184" s="24" t="s">
        <v>366</v>
      </c>
      <c r="B184" s="24"/>
      <c r="C184" s="24"/>
      <c r="D184" s="24"/>
      <c r="E184" s="24">
        <v>2</v>
      </c>
      <c r="F184" s="24">
        <v>1</v>
      </c>
      <c r="G184" s="24">
        <v>1</v>
      </c>
      <c r="H184" s="24"/>
      <c r="I184" s="24">
        <v>2</v>
      </c>
      <c r="J184" s="24">
        <v>1</v>
      </c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>
        <f t="shared" si="3"/>
        <v>7</v>
      </c>
    </row>
    <row r="185" spans="1:27" x14ac:dyDescent="0.2">
      <c r="A185" s="24" t="s">
        <v>367</v>
      </c>
      <c r="B185" s="24">
        <v>2</v>
      </c>
      <c r="C185" s="24"/>
      <c r="D185" s="24"/>
      <c r="E185" s="24"/>
      <c r="F185" s="24"/>
      <c r="G185" s="24"/>
      <c r="H185" s="24"/>
      <c r="I185" s="24"/>
      <c r="J185" s="24">
        <v>1</v>
      </c>
      <c r="K185" s="24"/>
      <c r="L185" s="24"/>
      <c r="M185" s="24"/>
      <c r="N185" s="24"/>
      <c r="O185" s="24"/>
      <c r="P185" s="24"/>
      <c r="Q185" s="24"/>
      <c r="R185" s="24"/>
      <c r="S185" s="24"/>
      <c r="T185" s="24">
        <v>1</v>
      </c>
      <c r="U185" s="24"/>
      <c r="V185" s="24">
        <v>1</v>
      </c>
      <c r="W185" s="24"/>
      <c r="X185" s="24"/>
      <c r="Y185" s="24"/>
      <c r="Z185" s="24"/>
      <c r="AA185" s="24">
        <f t="shared" si="3"/>
        <v>5</v>
      </c>
    </row>
    <row r="186" spans="1:27" x14ac:dyDescent="0.2">
      <c r="A186" s="24" t="s">
        <v>368</v>
      </c>
      <c r="B186" s="24"/>
      <c r="C186" s="24">
        <v>1</v>
      </c>
      <c r="D186" s="24">
        <v>4</v>
      </c>
      <c r="E186" s="24">
        <v>2</v>
      </c>
      <c r="F186" s="24">
        <v>7</v>
      </c>
      <c r="G186" s="24">
        <v>4</v>
      </c>
      <c r="H186" s="24">
        <v>8</v>
      </c>
      <c r="I186" s="24">
        <v>11</v>
      </c>
      <c r="J186" s="24">
        <v>3</v>
      </c>
      <c r="K186" s="24">
        <v>7</v>
      </c>
      <c r="L186" s="24">
        <v>2</v>
      </c>
      <c r="M186" s="24">
        <v>3</v>
      </c>
      <c r="N186" s="24">
        <v>1</v>
      </c>
      <c r="O186" s="24">
        <v>3</v>
      </c>
      <c r="P186" s="24">
        <v>3</v>
      </c>
      <c r="Q186" s="24">
        <v>9</v>
      </c>
      <c r="R186" s="24">
        <v>4</v>
      </c>
      <c r="S186" s="24">
        <v>2</v>
      </c>
      <c r="T186" s="24">
        <v>4</v>
      </c>
      <c r="U186" s="24">
        <v>3</v>
      </c>
      <c r="V186" s="24">
        <v>3</v>
      </c>
      <c r="W186" s="24">
        <v>5</v>
      </c>
      <c r="X186" s="24">
        <v>4</v>
      </c>
      <c r="Y186" s="24">
        <v>3</v>
      </c>
      <c r="Z186" s="24"/>
      <c r="AA186" s="24">
        <f t="shared" si="3"/>
        <v>96</v>
      </c>
    </row>
    <row r="187" spans="1:27" x14ac:dyDescent="0.2">
      <c r="A187" s="24" t="s">
        <v>369</v>
      </c>
      <c r="B187" s="24"/>
      <c r="C187" s="24"/>
      <c r="D187" s="24">
        <v>4</v>
      </c>
      <c r="E187" s="24"/>
      <c r="F187" s="24">
        <v>1</v>
      </c>
      <c r="G187" s="24"/>
      <c r="H187" s="24"/>
      <c r="I187" s="24">
        <v>2</v>
      </c>
      <c r="J187" s="24"/>
      <c r="K187" s="24">
        <v>1</v>
      </c>
      <c r="L187" s="24">
        <v>3</v>
      </c>
      <c r="M187" s="24"/>
      <c r="N187" s="24">
        <v>5</v>
      </c>
      <c r="O187" s="24"/>
      <c r="P187" s="24"/>
      <c r="Q187" s="24"/>
      <c r="R187" s="24"/>
      <c r="S187" s="24">
        <v>1</v>
      </c>
      <c r="T187" s="24"/>
      <c r="U187" s="24"/>
      <c r="V187" s="24">
        <v>1</v>
      </c>
      <c r="W187" s="24"/>
      <c r="X187" s="24">
        <v>1</v>
      </c>
      <c r="Y187" s="24">
        <v>1</v>
      </c>
      <c r="Z187" s="24">
        <v>1</v>
      </c>
      <c r="AA187" s="24">
        <f>SUM(B187:Z187)</f>
        <v>21</v>
      </c>
    </row>
    <row r="188" spans="1:27" x14ac:dyDescent="0.2">
      <c r="A188" s="24" t="s">
        <v>370</v>
      </c>
      <c r="B188" s="24"/>
      <c r="C188" s="24"/>
      <c r="D188" s="24"/>
      <c r="E188" s="24"/>
      <c r="F188" s="24">
        <v>1</v>
      </c>
      <c r="G188" s="24"/>
      <c r="H188" s="24"/>
      <c r="I188" s="24">
        <v>1</v>
      </c>
      <c r="J188" s="24">
        <v>1</v>
      </c>
      <c r="K188" s="24"/>
      <c r="L188" s="24"/>
      <c r="M188" s="24"/>
      <c r="N188" s="24"/>
      <c r="O188" s="24"/>
      <c r="P188" s="24"/>
      <c r="Q188" s="24"/>
      <c r="R188" s="24"/>
      <c r="S188" s="24"/>
      <c r="T188" s="24">
        <v>1</v>
      </c>
      <c r="U188" s="24">
        <v>1</v>
      </c>
      <c r="V188" s="24"/>
      <c r="W188" s="24">
        <v>1</v>
      </c>
      <c r="X188" s="24"/>
      <c r="Y188" s="24"/>
      <c r="Z188" s="24"/>
      <c r="AA188" s="24">
        <f t="shared" si="3"/>
        <v>6</v>
      </c>
    </row>
    <row r="189" spans="1:27" x14ac:dyDescent="0.2">
      <c r="A189" s="24" t="s">
        <v>371</v>
      </c>
      <c r="B189" s="24">
        <v>1</v>
      </c>
      <c r="C189" s="24"/>
      <c r="D189" s="24"/>
      <c r="E189" s="24"/>
      <c r="F189" s="24"/>
      <c r="G189" s="24"/>
      <c r="H189" s="24"/>
      <c r="I189" s="24"/>
      <c r="J189" s="24"/>
      <c r="K189" s="24">
        <v>1</v>
      </c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>
        <f t="shared" si="3"/>
        <v>2</v>
      </c>
    </row>
    <row r="190" spans="1:27" x14ac:dyDescent="0.2">
      <c r="A190" s="24" t="s">
        <v>372</v>
      </c>
      <c r="B190" s="24"/>
      <c r="C190" s="24"/>
      <c r="D190" s="24">
        <v>1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>
        <v>1</v>
      </c>
      <c r="S190" s="24"/>
      <c r="T190" s="24"/>
      <c r="U190" s="24"/>
      <c r="V190" s="24"/>
      <c r="W190" s="24"/>
      <c r="X190" s="24"/>
      <c r="Y190" s="24"/>
      <c r="Z190" s="24"/>
      <c r="AA190" s="24">
        <f t="shared" si="3"/>
        <v>2</v>
      </c>
    </row>
    <row r="191" spans="1:27" x14ac:dyDescent="0.2">
      <c r="A191" s="24" t="s">
        <v>373</v>
      </c>
      <c r="B191" s="24"/>
      <c r="C191" s="24"/>
      <c r="D191" s="24"/>
      <c r="E191" s="24">
        <v>1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>
        <f t="shared" si="3"/>
        <v>1</v>
      </c>
    </row>
    <row r="192" spans="1:27" x14ac:dyDescent="0.2">
      <c r="A192" s="24" t="s">
        <v>374</v>
      </c>
      <c r="B192" s="24"/>
      <c r="C192" s="24"/>
      <c r="D192" s="24">
        <v>1</v>
      </c>
      <c r="E192" s="24"/>
      <c r="F192" s="24"/>
      <c r="G192" s="24"/>
      <c r="H192" s="24"/>
      <c r="I192" s="24"/>
      <c r="J192" s="24">
        <v>1</v>
      </c>
      <c r="K192" s="24"/>
      <c r="L192" s="24">
        <v>1</v>
      </c>
      <c r="M192" s="24">
        <v>1</v>
      </c>
      <c r="N192" s="24"/>
      <c r="O192" s="24">
        <v>1</v>
      </c>
      <c r="P192" s="24"/>
      <c r="Q192" s="24"/>
      <c r="R192" s="24"/>
      <c r="S192" s="24"/>
      <c r="T192" s="24"/>
      <c r="U192" s="24"/>
      <c r="V192" s="24"/>
      <c r="W192" s="24"/>
      <c r="X192" s="24">
        <v>1</v>
      </c>
      <c r="Y192" s="24">
        <v>7</v>
      </c>
      <c r="Z192" s="24">
        <v>2</v>
      </c>
      <c r="AA192" s="24">
        <f t="shared" si="3"/>
        <v>13</v>
      </c>
    </row>
    <row r="193" spans="1:27" x14ac:dyDescent="0.2">
      <c r="A193" s="24" t="s">
        <v>375</v>
      </c>
      <c r="B193" s="24"/>
      <c r="C193" s="24"/>
      <c r="D193" s="24"/>
      <c r="E193" s="24">
        <v>2</v>
      </c>
      <c r="F193" s="24">
        <v>1</v>
      </c>
      <c r="G193" s="24">
        <v>4</v>
      </c>
      <c r="H193" s="24"/>
      <c r="I193" s="24">
        <v>4</v>
      </c>
      <c r="J193" s="24">
        <v>1</v>
      </c>
      <c r="K193" s="24"/>
      <c r="L193" s="24"/>
      <c r="M193" s="24"/>
      <c r="N193" s="24"/>
      <c r="O193" s="24"/>
      <c r="P193" s="24"/>
      <c r="Q193" s="24"/>
      <c r="R193" s="24">
        <v>1</v>
      </c>
      <c r="S193" s="24"/>
      <c r="T193" s="24"/>
      <c r="U193" s="24"/>
      <c r="V193" s="24">
        <v>1</v>
      </c>
      <c r="W193" s="24"/>
      <c r="X193" s="24"/>
      <c r="Y193" s="24">
        <v>1</v>
      </c>
      <c r="Z193" s="24">
        <v>2</v>
      </c>
      <c r="AA193" s="24">
        <f t="shared" si="3"/>
        <v>15</v>
      </c>
    </row>
    <row r="194" spans="1:27" x14ac:dyDescent="0.2">
      <c r="A194" s="24" t="s">
        <v>376</v>
      </c>
      <c r="B194" s="24"/>
      <c r="C194" s="24"/>
      <c r="D194" s="24">
        <v>1</v>
      </c>
      <c r="E194" s="24">
        <v>2</v>
      </c>
      <c r="F194" s="24">
        <v>2</v>
      </c>
      <c r="G194" s="24">
        <v>3</v>
      </c>
      <c r="H194" s="24">
        <v>1</v>
      </c>
      <c r="I194" s="24">
        <v>4</v>
      </c>
      <c r="J194" s="24">
        <v>1</v>
      </c>
      <c r="K194" s="24"/>
      <c r="L194" s="24">
        <v>2</v>
      </c>
      <c r="M194" s="24">
        <v>5</v>
      </c>
      <c r="N194" s="24">
        <v>3</v>
      </c>
      <c r="O194" s="24">
        <v>5</v>
      </c>
      <c r="P194" s="24">
        <v>7</v>
      </c>
      <c r="Q194" s="24">
        <v>2</v>
      </c>
      <c r="R194" s="24">
        <v>3</v>
      </c>
      <c r="S194" s="24">
        <v>3</v>
      </c>
      <c r="T194" s="24">
        <v>3</v>
      </c>
      <c r="U194" s="24"/>
      <c r="V194" s="24"/>
      <c r="W194" s="24">
        <v>2</v>
      </c>
      <c r="X194" s="24">
        <v>3</v>
      </c>
      <c r="Y194" s="24">
        <v>4</v>
      </c>
      <c r="Z194" s="24">
        <v>4</v>
      </c>
      <c r="AA194" s="24">
        <f>SUM(B194:Z194)</f>
        <v>60</v>
      </c>
    </row>
    <row r="195" spans="1:27" x14ac:dyDescent="0.2">
      <c r="A195" s="24" t="s">
        <v>377</v>
      </c>
      <c r="B195" s="24"/>
      <c r="C195" s="24"/>
      <c r="D195" s="24">
        <v>1</v>
      </c>
      <c r="E195" s="24">
        <v>1</v>
      </c>
      <c r="F195" s="24"/>
      <c r="G195" s="24"/>
      <c r="H195" s="24"/>
      <c r="I195" s="24"/>
      <c r="J195" s="24">
        <v>1</v>
      </c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>
        <f t="shared" si="3"/>
        <v>3</v>
      </c>
    </row>
    <row r="196" spans="1:27" x14ac:dyDescent="0.2">
      <c r="A196" s="24" t="s">
        <v>378</v>
      </c>
      <c r="B196" s="24">
        <v>2</v>
      </c>
      <c r="C196" s="24">
        <v>1</v>
      </c>
      <c r="D196" s="24"/>
      <c r="E196" s="24">
        <v>1</v>
      </c>
      <c r="F196" s="24"/>
      <c r="G196" s="24"/>
      <c r="H196" s="24">
        <v>2</v>
      </c>
      <c r="I196" s="24">
        <v>2</v>
      </c>
      <c r="J196" s="24"/>
      <c r="K196" s="24">
        <v>2</v>
      </c>
      <c r="L196" s="24"/>
      <c r="M196" s="24">
        <v>3</v>
      </c>
      <c r="N196" s="24">
        <v>1</v>
      </c>
      <c r="O196" s="24"/>
      <c r="P196" s="24"/>
      <c r="Q196" s="24">
        <v>3</v>
      </c>
      <c r="R196" s="24">
        <v>1</v>
      </c>
      <c r="S196" s="24">
        <v>1</v>
      </c>
      <c r="T196" s="24">
        <v>1</v>
      </c>
      <c r="U196" s="24">
        <v>1</v>
      </c>
      <c r="V196" s="24"/>
      <c r="W196" s="24"/>
      <c r="X196" s="24"/>
      <c r="Y196" s="24"/>
      <c r="Z196" s="24"/>
      <c r="AA196" s="24">
        <f t="shared" si="3"/>
        <v>21</v>
      </c>
    </row>
    <row r="197" spans="1:27" x14ac:dyDescent="0.2">
      <c r="A197" s="24" t="s">
        <v>379</v>
      </c>
      <c r="B197" s="24"/>
      <c r="C197" s="24"/>
      <c r="D197" s="24">
        <v>2</v>
      </c>
      <c r="E197" s="24"/>
      <c r="F197" s="24"/>
      <c r="G197" s="24"/>
      <c r="H197" s="24"/>
      <c r="I197" s="24"/>
      <c r="J197" s="24"/>
      <c r="K197" s="24"/>
      <c r="L197" s="24">
        <v>1</v>
      </c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>
        <f t="shared" si="3"/>
        <v>3</v>
      </c>
    </row>
    <row r="198" spans="1:27" x14ac:dyDescent="0.2">
      <c r="A198" s="24" t="s">
        <v>380</v>
      </c>
      <c r="B198" s="24"/>
      <c r="C198" s="24"/>
      <c r="D198" s="24">
        <v>1</v>
      </c>
      <c r="E198" s="24"/>
      <c r="F198" s="24"/>
      <c r="G198" s="24"/>
      <c r="H198" s="24"/>
      <c r="I198" s="24">
        <v>2</v>
      </c>
      <c r="J198" s="24">
        <v>1</v>
      </c>
      <c r="K198" s="24"/>
      <c r="L198" s="24">
        <v>1</v>
      </c>
      <c r="M198" s="24">
        <v>2</v>
      </c>
      <c r="N198" s="24"/>
      <c r="O198" s="24">
        <v>1</v>
      </c>
      <c r="P198" s="24"/>
      <c r="Q198" s="24"/>
      <c r="R198" s="24">
        <v>1</v>
      </c>
      <c r="S198" s="24"/>
      <c r="T198" s="24"/>
      <c r="U198" s="24"/>
      <c r="V198" s="24"/>
      <c r="W198" s="24"/>
      <c r="X198" s="24"/>
      <c r="Y198" s="24"/>
      <c r="Z198" s="24"/>
      <c r="AA198" s="24">
        <f t="shared" si="3"/>
        <v>9</v>
      </c>
    </row>
    <row r="199" spans="1:27" x14ac:dyDescent="0.2">
      <c r="A199" s="24" t="s">
        <v>381</v>
      </c>
      <c r="B199" s="24">
        <v>2</v>
      </c>
      <c r="C199" s="24">
        <v>1</v>
      </c>
      <c r="D199" s="24"/>
      <c r="E199" s="24">
        <v>1</v>
      </c>
      <c r="F199" s="24">
        <v>1</v>
      </c>
      <c r="G199" s="24"/>
      <c r="H199" s="24"/>
      <c r="I199" s="24"/>
      <c r="J199" s="24">
        <v>1</v>
      </c>
      <c r="K199" s="24">
        <v>2</v>
      </c>
      <c r="L199" s="24">
        <v>3</v>
      </c>
      <c r="M199" s="24"/>
      <c r="N199" s="24"/>
      <c r="O199" s="24">
        <v>1</v>
      </c>
      <c r="P199" s="24"/>
      <c r="Q199" s="24"/>
      <c r="R199" s="24">
        <v>2</v>
      </c>
      <c r="S199" s="24"/>
      <c r="T199" s="24">
        <v>1</v>
      </c>
      <c r="U199" s="24"/>
      <c r="V199" s="24"/>
      <c r="W199" s="24">
        <v>2</v>
      </c>
      <c r="X199" s="24"/>
      <c r="Y199" s="24">
        <v>2</v>
      </c>
      <c r="Z199" s="24">
        <v>1</v>
      </c>
      <c r="AA199" s="24">
        <f t="shared" si="3"/>
        <v>19</v>
      </c>
    </row>
    <row r="200" spans="1:27" x14ac:dyDescent="0.2">
      <c r="A200" s="24" t="s">
        <v>382</v>
      </c>
      <c r="B200" s="24">
        <v>10</v>
      </c>
      <c r="C200" s="24">
        <v>2</v>
      </c>
      <c r="D200" s="24">
        <v>4</v>
      </c>
      <c r="E200" s="24">
        <v>13</v>
      </c>
      <c r="F200" s="24">
        <v>10</v>
      </c>
      <c r="G200" s="24">
        <v>3</v>
      </c>
      <c r="H200" s="24">
        <v>3</v>
      </c>
      <c r="I200" s="24">
        <v>3</v>
      </c>
      <c r="J200" s="24">
        <v>5</v>
      </c>
      <c r="K200" s="24">
        <v>7</v>
      </c>
      <c r="L200" s="24">
        <v>6</v>
      </c>
      <c r="M200" s="24">
        <v>4</v>
      </c>
      <c r="N200" s="24">
        <v>6</v>
      </c>
      <c r="O200" s="24">
        <v>8</v>
      </c>
      <c r="P200" s="24">
        <v>9</v>
      </c>
      <c r="Q200" s="24">
        <v>6</v>
      </c>
      <c r="R200" s="24">
        <v>5</v>
      </c>
      <c r="S200" s="47" t="s">
        <v>383</v>
      </c>
      <c r="T200" s="47"/>
      <c r="U200" s="47"/>
      <c r="V200" s="47"/>
      <c r="W200" s="47"/>
      <c r="X200" s="47"/>
      <c r="Y200" s="47"/>
      <c r="Z200" s="47"/>
      <c r="AA200" s="24">
        <f t="shared" si="3"/>
        <v>104</v>
      </c>
    </row>
    <row r="201" spans="1:27" x14ac:dyDescent="0.2">
      <c r="A201" s="24" t="s">
        <v>384</v>
      </c>
      <c r="B201" s="24"/>
      <c r="C201" s="24"/>
      <c r="D201" s="24"/>
      <c r="E201" s="24"/>
      <c r="F201" s="24"/>
      <c r="G201" s="24">
        <v>2</v>
      </c>
      <c r="H201" s="24"/>
      <c r="I201" s="24"/>
      <c r="J201" s="24">
        <v>1</v>
      </c>
      <c r="K201" s="24"/>
      <c r="L201" s="24">
        <v>2</v>
      </c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>
        <f t="shared" si="3"/>
        <v>5</v>
      </c>
    </row>
    <row r="202" spans="1:27" x14ac:dyDescent="0.2">
      <c r="A202" s="24" t="s">
        <v>385</v>
      </c>
      <c r="B202" s="24"/>
      <c r="C202" s="24"/>
      <c r="D202" s="24">
        <v>1</v>
      </c>
      <c r="E202" s="24"/>
      <c r="F202" s="24"/>
      <c r="G202" s="24">
        <v>3</v>
      </c>
      <c r="H202" s="24">
        <v>2</v>
      </c>
      <c r="I202" s="24">
        <v>1</v>
      </c>
      <c r="J202" s="24">
        <v>2</v>
      </c>
      <c r="K202" s="24">
        <v>2</v>
      </c>
      <c r="L202" s="24"/>
      <c r="M202" s="24">
        <v>1</v>
      </c>
      <c r="N202" s="24">
        <v>1</v>
      </c>
      <c r="O202" s="24"/>
      <c r="P202" s="24">
        <v>2</v>
      </c>
      <c r="Q202" s="24"/>
      <c r="R202" s="24"/>
      <c r="S202" s="24"/>
      <c r="T202" s="24"/>
      <c r="U202" s="24"/>
      <c r="V202" s="24"/>
      <c r="W202" s="24">
        <v>1</v>
      </c>
      <c r="X202" s="24">
        <v>1</v>
      </c>
      <c r="Y202" s="24">
        <v>2</v>
      </c>
      <c r="Z202" s="24">
        <v>2</v>
      </c>
      <c r="AA202" s="24">
        <f>SUM(B202:Z202)</f>
        <v>21</v>
      </c>
    </row>
    <row r="203" spans="1:27" x14ac:dyDescent="0.2">
      <c r="A203" s="24" t="s">
        <v>386</v>
      </c>
      <c r="B203" s="24">
        <v>1</v>
      </c>
      <c r="C203" s="24"/>
      <c r="D203" s="24">
        <v>1</v>
      </c>
      <c r="E203" s="24">
        <v>3</v>
      </c>
      <c r="F203" s="24">
        <v>5</v>
      </c>
      <c r="G203" s="24">
        <v>4</v>
      </c>
      <c r="H203" s="24">
        <v>1</v>
      </c>
      <c r="I203" s="24">
        <v>1</v>
      </c>
      <c r="J203" s="24">
        <v>5</v>
      </c>
      <c r="K203" s="24">
        <v>4</v>
      </c>
      <c r="L203" s="24">
        <v>11</v>
      </c>
      <c r="M203" s="24">
        <v>1</v>
      </c>
      <c r="N203" s="24">
        <v>3</v>
      </c>
      <c r="O203" s="24">
        <v>8</v>
      </c>
      <c r="P203" s="24"/>
      <c r="Q203" s="24">
        <v>2</v>
      </c>
      <c r="R203" s="24">
        <v>5</v>
      </c>
      <c r="S203" s="24">
        <v>2</v>
      </c>
      <c r="T203" s="24"/>
      <c r="U203" s="24"/>
      <c r="V203" s="24"/>
      <c r="W203" s="24"/>
      <c r="X203" s="24"/>
      <c r="Y203" s="24"/>
      <c r="Z203" s="24"/>
      <c r="AA203" s="24">
        <f t="shared" si="3"/>
        <v>57</v>
      </c>
    </row>
    <row r="204" spans="1:27" x14ac:dyDescent="0.2">
      <c r="A204" s="24" t="s">
        <v>387</v>
      </c>
      <c r="B204" s="24"/>
      <c r="C204" s="24"/>
      <c r="D204" s="24">
        <v>2</v>
      </c>
      <c r="E204" s="24"/>
      <c r="F204" s="24">
        <v>1</v>
      </c>
      <c r="G204" s="24"/>
      <c r="H204" s="24"/>
      <c r="I204" s="24"/>
      <c r="J204" s="24"/>
      <c r="K204" s="24"/>
      <c r="L204" s="24"/>
      <c r="M204" s="24"/>
      <c r="N204" s="24"/>
      <c r="O204" s="24">
        <v>2</v>
      </c>
      <c r="P204" s="24"/>
      <c r="Q204" s="24"/>
      <c r="R204" s="24"/>
      <c r="S204" s="24"/>
      <c r="T204" s="24"/>
      <c r="U204" s="24"/>
      <c r="V204" s="24">
        <v>1</v>
      </c>
      <c r="W204" s="24"/>
      <c r="X204" s="24"/>
      <c r="Y204" s="24"/>
      <c r="Z204" s="24"/>
      <c r="AA204" s="24">
        <f t="shared" si="3"/>
        <v>6</v>
      </c>
    </row>
    <row r="205" spans="1:27" x14ac:dyDescent="0.2">
      <c r="A205" s="24" t="s">
        <v>388</v>
      </c>
      <c r="B205" s="24"/>
      <c r="C205" s="24">
        <v>2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>
        <f t="shared" si="3"/>
        <v>2</v>
      </c>
    </row>
    <row r="206" spans="1:27" x14ac:dyDescent="0.2">
      <c r="A206" s="24" t="s">
        <v>389</v>
      </c>
      <c r="B206" s="24"/>
      <c r="C206" s="24"/>
      <c r="D206" s="24"/>
      <c r="E206" s="24">
        <v>1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>
        <f t="shared" si="3"/>
        <v>1</v>
      </c>
    </row>
    <row r="207" spans="1:27" x14ac:dyDescent="0.2">
      <c r="A207" s="24" t="s">
        <v>390</v>
      </c>
      <c r="B207" s="24"/>
      <c r="C207" s="24"/>
      <c r="D207" s="24"/>
      <c r="E207" s="24">
        <v>3</v>
      </c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>
        <f t="shared" si="3"/>
        <v>3</v>
      </c>
    </row>
    <row r="208" spans="1:27" x14ac:dyDescent="0.2">
      <c r="A208" s="24" t="s">
        <v>391</v>
      </c>
      <c r="B208" s="24"/>
      <c r="C208" s="24"/>
      <c r="D208" s="24"/>
      <c r="E208" s="24">
        <v>1</v>
      </c>
      <c r="F208" s="24">
        <v>1</v>
      </c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>
        <f t="shared" si="3"/>
        <v>2</v>
      </c>
    </row>
    <row r="209" spans="1:27" x14ac:dyDescent="0.2">
      <c r="A209" s="24" t="s">
        <v>392</v>
      </c>
      <c r="B209" s="24"/>
      <c r="C209" s="24"/>
      <c r="D209" s="24"/>
      <c r="E209" s="24">
        <v>1</v>
      </c>
      <c r="F209" s="24"/>
      <c r="G209" s="24"/>
      <c r="H209" s="24">
        <v>1</v>
      </c>
      <c r="I209" s="24"/>
      <c r="J209" s="24"/>
      <c r="K209" s="24">
        <v>1</v>
      </c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>
        <f t="shared" si="3"/>
        <v>3</v>
      </c>
    </row>
    <row r="210" spans="1:27" x14ac:dyDescent="0.2">
      <c r="A210" s="24" t="s">
        <v>393</v>
      </c>
      <c r="B210" s="24">
        <v>2</v>
      </c>
      <c r="C210" s="24">
        <v>3</v>
      </c>
      <c r="D210" s="24">
        <v>5</v>
      </c>
      <c r="E210" s="24">
        <v>3</v>
      </c>
      <c r="F210" s="24">
        <v>7</v>
      </c>
      <c r="G210" s="24">
        <v>9</v>
      </c>
      <c r="H210" s="24">
        <v>7</v>
      </c>
      <c r="I210" s="24">
        <v>1</v>
      </c>
      <c r="J210" s="24">
        <v>7</v>
      </c>
      <c r="K210" s="24">
        <v>6</v>
      </c>
      <c r="L210" s="24">
        <v>5</v>
      </c>
      <c r="M210" s="24">
        <v>9</v>
      </c>
      <c r="N210" s="24">
        <v>2</v>
      </c>
      <c r="O210" s="24">
        <v>4</v>
      </c>
      <c r="P210" s="24">
        <v>4</v>
      </c>
      <c r="Q210" s="24">
        <v>4</v>
      </c>
      <c r="R210" s="24">
        <v>4</v>
      </c>
      <c r="S210" s="24">
        <v>3</v>
      </c>
      <c r="T210" s="24">
        <v>3</v>
      </c>
      <c r="U210" s="24">
        <v>2</v>
      </c>
      <c r="V210" s="24">
        <v>1</v>
      </c>
      <c r="W210" s="24">
        <v>4</v>
      </c>
      <c r="X210" s="24">
        <v>3</v>
      </c>
      <c r="Y210" s="24">
        <v>4</v>
      </c>
      <c r="Z210" s="24">
        <v>3</v>
      </c>
      <c r="AA210" s="24">
        <f>SUM(B210:Z210)</f>
        <v>105</v>
      </c>
    </row>
    <row r="211" spans="1:27" x14ac:dyDescent="0.2">
      <c r="A211" s="24" t="s">
        <v>394</v>
      </c>
      <c r="B211" s="24">
        <v>1</v>
      </c>
      <c r="C211" s="24"/>
      <c r="D211" s="24"/>
      <c r="E211" s="24"/>
      <c r="F211" s="24"/>
      <c r="G211" s="24"/>
      <c r="H211" s="24"/>
      <c r="I211" s="24"/>
      <c r="J211" s="24"/>
      <c r="K211" s="24">
        <v>1</v>
      </c>
      <c r="L211" s="24"/>
      <c r="M211" s="24">
        <v>3</v>
      </c>
      <c r="N211" s="24">
        <v>1</v>
      </c>
      <c r="O211" s="24"/>
      <c r="P211" s="24"/>
      <c r="Q211" s="24"/>
      <c r="R211" s="24"/>
      <c r="S211" s="24"/>
      <c r="T211" s="24">
        <v>1</v>
      </c>
      <c r="U211" s="24"/>
      <c r="V211" s="24"/>
      <c r="W211" s="24">
        <v>1</v>
      </c>
      <c r="X211" s="24"/>
      <c r="Y211" s="24">
        <v>2</v>
      </c>
      <c r="Z211" s="24">
        <v>1</v>
      </c>
      <c r="AA211" s="24">
        <f t="shared" si="3"/>
        <v>10</v>
      </c>
    </row>
    <row r="212" spans="1:27" x14ac:dyDescent="0.2">
      <c r="A212" s="24" t="s">
        <v>395</v>
      </c>
      <c r="B212" s="24"/>
      <c r="C212" s="24"/>
      <c r="D212" s="24">
        <v>3</v>
      </c>
      <c r="E212" s="24">
        <v>2</v>
      </c>
      <c r="F212" s="24">
        <v>2</v>
      </c>
      <c r="G212" s="24">
        <v>8</v>
      </c>
      <c r="H212" s="24">
        <v>3</v>
      </c>
      <c r="I212" s="24">
        <v>2</v>
      </c>
      <c r="J212" s="24">
        <v>1</v>
      </c>
      <c r="K212" s="24">
        <v>1</v>
      </c>
      <c r="L212" s="24">
        <v>3</v>
      </c>
      <c r="M212" s="24"/>
      <c r="N212" s="24">
        <v>1</v>
      </c>
      <c r="O212" s="24">
        <v>5</v>
      </c>
      <c r="P212" s="24">
        <v>4</v>
      </c>
      <c r="Q212" s="24">
        <v>3</v>
      </c>
      <c r="R212" s="24">
        <v>1</v>
      </c>
      <c r="S212" s="24">
        <v>1</v>
      </c>
      <c r="T212" s="24">
        <v>1</v>
      </c>
      <c r="U212" s="24">
        <v>1</v>
      </c>
      <c r="V212" s="24">
        <v>2</v>
      </c>
      <c r="W212" s="24">
        <v>1</v>
      </c>
      <c r="X212" s="24">
        <v>1</v>
      </c>
      <c r="Y212" s="24"/>
      <c r="Z212" s="24"/>
      <c r="AA212" s="24">
        <f t="shared" si="3"/>
        <v>46</v>
      </c>
    </row>
    <row r="213" spans="1:27" x14ac:dyDescent="0.2">
      <c r="A213" s="24" t="s">
        <v>396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>
        <v>3</v>
      </c>
      <c r="P213" s="24">
        <v>2</v>
      </c>
      <c r="Q213" s="24"/>
      <c r="R213" s="24"/>
      <c r="S213" s="24"/>
      <c r="T213" s="24">
        <v>1</v>
      </c>
      <c r="U213" s="24"/>
      <c r="V213" s="24"/>
      <c r="W213" s="24"/>
      <c r="X213" s="24"/>
      <c r="Y213" s="24"/>
      <c r="Z213" s="24"/>
      <c r="AA213" s="24">
        <f t="shared" si="3"/>
        <v>6</v>
      </c>
    </row>
    <row r="214" spans="1:27" x14ac:dyDescent="0.2">
      <c r="A214" s="24" t="s">
        <v>397</v>
      </c>
      <c r="B214" s="24"/>
      <c r="C214" s="24"/>
      <c r="D214" s="24">
        <v>1</v>
      </c>
      <c r="E214" s="24"/>
      <c r="F214" s="24"/>
      <c r="G214" s="24"/>
      <c r="H214" s="24"/>
      <c r="I214" s="24"/>
      <c r="J214" s="24">
        <v>1</v>
      </c>
      <c r="K214" s="24">
        <v>1</v>
      </c>
      <c r="L214" s="24"/>
      <c r="M214" s="24">
        <v>1</v>
      </c>
      <c r="N214" s="24"/>
      <c r="O214" s="24">
        <v>1</v>
      </c>
      <c r="P214" s="24"/>
      <c r="Q214" s="24"/>
      <c r="R214" s="24"/>
      <c r="S214" s="24"/>
      <c r="T214" s="24"/>
      <c r="U214" s="24"/>
      <c r="V214" s="24"/>
      <c r="W214" s="24"/>
      <c r="X214" s="24"/>
      <c r="Y214" s="24">
        <v>1</v>
      </c>
      <c r="Z214" s="24"/>
      <c r="AA214" s="24">
        <f t="shared" si="3"/>
        <v>6</v>
      </c>
    </row>
    <row r="215" spans="1:27" x14ac:dyDescent="0.2">
      <c r="A215" s="24" t="s">
        <v>398</v>
      </c>
      <c r="B215" s="24"/>
      <c r="C215" s="24"/>
      <c r="D215" s="24"/>
      <c r="E215" s="24"/>
      <c r="F215" s="24"/>
      <c r="G215" s="24">
        <v>2</v>
      </c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>
        <f t="shared" si="3"/>
        <v>2</v>
      </c>
    </row>
    <row r="216" spans="1:27" x14ac:dyDescent="0.2">
      <c r="A216" s="24" t="s">
        <v>399</v>
      </c>
      <c r="B216" s="24"/>
      <c r="C216" s="24"/>
      <c r="D216" s="24">
        <v>5</v>
      </c>
      <c r="E216" s="24">
        <v>2</v>
      </c>
      <c r="F216" s="24">
        <v>4</v>
      </c>
      <c r="G216" s="24">
        <v>2</v>
      </c>
      <c r="H216" s="24"/>
      <c r="I216" s="24">
        <v>1</v>
      </c>
      <c r="J216" s="24">
        <v>4</v>
      </c>
      <c r="K216" s="24">
        <v>2</v>
      </c>
      <c r="L216" s="24">
        <v>2</v>
      </c>
      <c r="M216" s="24">
        <v>2</v>
      </c>
      <c r="N216" s="24">
        <v>3</v>
      </c>
      <c r="O216" s="24">
        <v>2</v>
      </c>
      <c r="P216" s="24"/>
      <c r="Q216" s="24">
        <v>2</v>
      </c>
      <c r="R216" s="24">
        <v>2</v>
      </c>
      <c r="S216" s="24">
        <v>1</v>
      </c>
      <c r="T216" s="24">
        <v>1</v>
      </c>
      <c r="U216" s="24"/>
      <c r="V216" s="24"/>
      <c r="W216" s="24">
        <v>1</v>
      </c>
      <c r="X216" s="24">
        <v>3</v>
      </c>
      <c r="Y216" s="24">
        <v>1</v>
      </c>
      <c r="Z216" s="24">
        <v>1</v>
      </c>
      <c r="AA216" s="24">
        <f>SUM(B216:Z216)</f>
        <v>41</v>
      </c>
    </row>
    <row r="217" spans="1:27" ht="12.75" customHeight="1" x14ac:dyDescent="0.2">
      <c r="A217" s="188" t="s">
        <v>174</v>
      </c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90"/>
    </row>
    <row r="218" spans="1:27" x14ac:dyDescent="0.2">
      <c r="A218" s="191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3"/>
    </row>
    <row r="219" spans="1:27" x14ac:dyDescent="0.2">
      <c r="A219" s="52" t="s">
        <v>175</v>
      </c>
      <c r="B219" s="23">
        <v>1996</v>
      </c>
      <c r="C219" s="23">
        <v>1997</v>
      </c>
      <c r="D219" s="23">
        <v>1998</v>
      </c>
      <c r="E219" s="23">
        <v>1999</v>
      </c>
      <c r="F219" s="23">
        <v>2000</v>
      </c>
      <c r="G219" s="23" t="s">
        <v>38</v>
      </c>
      <c r="H219" s="23" t="s">
        <v>117</v>
      </c>
      <c r="I219" s="23" t="s">
        <v>176</v>
      </c>
      <c r="J219" s="23" t="s">
        <v>177</v>
      </c>
      <c r="K219" s="23" t="s">
        <v>178</v>
      </c>
      <c r="L219" s="23" t="s">
        <v>179</v>
      </c>
      <c r="M219" s="23" t="s">
        <v>180</v>
      </c>
      <c r="N219" s="23" t="s">
        <v>181</v>
      </c>
      <c r="O219" s="23" t="s">
        <v>182</v>
      </c>
      <c r="P219" s="23" t="s">
        <v>183</v>
      </c>
      <c r="Q219" s="103" t="s">
        <v>184</v>
      </c>
      <c r="R219" s="103" t="s">
        <v>185</v>
      </c>
      <c r="S219" s="103" t="s">
        <v>186</v>
      </c>
      <c r="T219" s="103" t="s">
        <v>187</v>
      </c>
      <c r="U219" s="103" t="s">
        <v>188</v>
      </c>
      <c r="V219" s="103" t="s">
        <v>189</v>
      </c>
      <c r="W219" s="103" t="s">
        <v>190</v>
      </c>
      <c r="X219" s="103" t="s">
        <v>191</v>
      </c>
      <c r="Y219" s="103" t="s">
        <v>3923</v>
      </c>
      <c r="Z219" s="201" t="s">
        <v>3934</v>
      </c>
      <c r="AA219" s="53" t="s">
        <v>52</v>
      </c>
    </row>
    <row r="220" spans="1:27" x14ac:dyDescent="0.2">
      <c r="A220" s="24" t="s">
        <v>400</v>
      </c>
      <c r="B220" s="24"/>
      <c r="C220" s="24"/>
      <c r="D220" s="24">
        <v>1</v>
      </c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>
        <f>SUM(B220:Y220)</f>
        <v>1</v>
      </c>
    </row>
    <row r="221" spans="1:27" x14ac:dyDescent="0.2">
      <c r="A221" s="52" t="s">
        <v>401</v>
      </c>
      <c r="B221" s="23"/>
      <c r="C221" s="23"/>
      <c r="D221" s="23"/>
      <c r="E221" s="23"/>
      <c r="F221" s="23"/>
      <c r="G221" s="23"/>
      <c r="H221" s="23"/>
      <c r="I221" s="23"/>
      <c r="J221" s="23"/>
      <c r="K221" s="56">
        <v>2</v>
      </c>
      <c r="L221" s="56">
        <v>1</v>
      </c>
      <c r="M221" s="56">
        <v>2</v>
      </c>
      <c r="N221" s="56">
        <v>2</v>
      </c>
      <c r="O221" s="56"/>
      <c r="P221" s="56">
        <v>1</v>
      </c>
      <c r="Q221" s="56"/>
      <c r="R221" s="56">
        <v>1</v>
      </c>
      <c r="S221" s="56"/>
      <c r="T221" s="56"/>
      <c r="U221" s="56"/>
      <c r="V221" s="56">
        <v>1</v>
      </c>
      <c r="W221" s="56">
        <v>1</v>
      </c>
      <c r="X221" s="56"/>
      <c r="Y221" s="56"/>
      <c r="Z221" s="56">
        <v>2</v>
      </c>
      <c r="AA221" s="24">
        <f t="shared" ref="AA221:AA241" si="4">SUM(B221:Y221)</f>
        <v>11</v>
      </c>
    </row>
    <row r="222" spans="1:27" x14ac:dyDescent="0.2">
      <c r="A222" s="24" t="s">
        <v>402</v>
      </c>
      <c r="B222" s="24"/>
      <c r="C222" s="24">
        <v>1</v>
      </c>
      <c r="D222" s="24"/>
      <c r="E222" s="24"/>
      <c r="F222" s="24">
        <v>1</v>
      </c>
      <c r="G222" s="24">
        <v>1</v>
      </c>
      <c r="H222" s="24"/>
      <c r="I222" s="24">
        <v>1</v>
      </c>
      <c r="J222" s="24">
        <v>2</v>
      </c>
      <c r="K222" s="24"/>
      <c r="L222" s="24"/>
      <c r="M222" s="24"/>
      <c r="N222" s="24"/>
      <c r="O222" s="24"/>
      <c r="P222" s="24">
        <v>1</v>
      </c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>
        <f t="shared" si="4"/>
        <v>7</v>
      </c>
    </row>
    <row r="223" spans="1:27" x14ac:dyDescent="0.2">
      <c r="A223" s="24" t="s">
        <v>403</v>
      </c>
      <c r="B223" s="24"/>
      <c r="C223" s="24"/>
      <c r="D223" s="24">
        <v>1</v>
      </c>
      <c r="E223" s="24"/>
      <c r="F223" s="24">
        <v>1</v>
      </c>
      <c r="G223" s="24"/>
      <c r="H223" s="24"/>
      <c r="I223" s="24"/>
      <c r="J223" s="24">
        <v>1</v>
      </c>
      <c r="K223" s="24"/>
      <c r="L223" s="24"/>
      <c r="M223" s="24">
        <v>1</v>
      </c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>
        <f t="shared" si="4"/>
        <v>4</v>
      </c>
    </row>
    <row r="224" spans="1:27" x14ac:dyDescent="0.2">
      <c r="A224" s="24" t="s">
        <v>404</v>
      </c>
      <c r="B224" s="24"/>
      <c r="C224" s="24"/>
      <c r="D224" s="24"/>
      <c r="E224" s="24"/>
      <c r="F224" s="24"/>
      <c r="G224" s="24"/>
      <c r="H224" s="24"/>
      <c r="I224" s="24" t="s">
        <v>195</v>
      </c>
      <c r="J224" s="24"/>
      <c r="K224" s="24"/>
      <c r="L224" s="24">
        <v>2</v>
      </c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>
        <f t="shared" si="4"/>
        <v>2</v>
      </c>
    </row>
    <row r="225" spans="1:27" x14ac:dyDescent="0.2">
      <c r="A225" s="24" t="s">
        <v>405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>
        <v>2</v>
      </c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>
        <f t="shared" si="4"/>
        <v>2</v>
      </c>
    </row>
    <row r="226" spans="1:27" x14ac:dyDescent="0.2">
      <c r="A226" s="24" t="s">
        <v>406</v>
      </c>
      <c r="B226" s="24"/>
      <c r="C226" s="24"/>
      <c r="D226" s="24">
        <v>1</v>
      </c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>
        <f t="shared" si="4"/>
        <v>1</v>
      </c>
    </row>
    <row r="227" spans="1:27" x14ac:dyDescent="0.2">
      <c r="A227" s="24" t="s">
        <v>407</v>
      </c>
      <c r="B227" s="24"/>
      <c r="C227" s="24"/>
      <c r="D227" s="24"/>
      <c r="E227" s="24"/>
      <c r="F227" s="24">
        <v>1</v>
      </c>
      <c r="G227" s="24"/>
      <c r="H227" s="24"/>
      <c r="I227" s="24"/>
      <c r="J227" s="24"/>
      <c r="K227" s="24"/>
      <c r="L227" s="24"/>
      <c r="M227" s="24"/>
      <c r="N227" s="24">
        <v>1</v>
      </c>
      <c r="O227" s="24">
        <v>1</v>
      </c>
      <c r="P227" s="24"/>
      <c r="Q227" s="24"/>
      <c r="R227" s="24">
        <v>1</v>
      </c>
      <c r="S227" s="24"/>
      <c r="T227" s="24"/>
      <c r="U227" s="24"/>
      <c r="V227" s="24"/>
      <c r="W227" s="24"/>
      <c r="X227" s="24"/>
      <c r="Y227" s="24"/>
      <c r="Z227" s="24"/>
      <c r="AA227" s="24">
        <f t="shared" si="4"/>
        <v>4</v>
      </c>
    </row>
    <row r="228" spans="1:27" x14ac:dyDescent="0.2">
      <c r="A228" s="24" t="s">
        <v>408</v>
      </c>
      <c r="B228" s="24"/>
      <c r="C228" s="24"/>
      <c r="D228" s="24">
        <v>1</v>
      </c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>
        <f t="shared" si="4"/>
        <v>1</v>
      </c>
    </row>
    <row r="229" spans="1:27" x14ac:dyDescent="0.2">
      <c r="A229" s="24" t="s">
        <v>409</v>
      </c>
      <c r="B229" s="24">
        <v>5</v>
      </c>
      <c r="C229" s="24">
        <v>4</v>
      </c>
      <c r="D229" s="24">
        <v>6</v>
      </c>
      <c r="E229" s="24">
        <v>7</v>
      </c>
      <c r="F229" s="24">
        <v>5</v>
      </c>
      <c r="G229" s="24">
        <v>4</v>
      </c>
      <c r="H229" s="24">
        <v>6</v>
      </c>
      <c r="I229" s="24">
        <v>2</v>
      </c>
      <c r="J229" s="24">
        <v>3</v>
      </c>
      <c r="K229" s="24">
        <v>1</v>
      </c>
      <c r="L229" s="24"/>
      <c r="M229" s="24">
        <v>7</v>
      </c>
      <c r="N229" s="24">
        <v>3</v>
      </c>
      <c r="O229" s="24">
        <v>14</v>
      </c>
      <c r="P229" s="24">
        <v>4</v>
      </c>
      <c r="Q229" s="24">
        <v>3</v>
      </c>
      <c r="R229" s="24">
        <v>5</v>
      </c>
      <c r="S229" s="24">
        <v>5</v>
      </c>
      <c r="T229" s="24">
        <v>1</v>
      </c>
      <c r="U229" s="24">
        <v>3</v>
      </c>
      <c r="V229" s="24">
        <v>2</v>
      </c>
      <c r="W229" s="24">
        <v>1</v>
      </c>
      <c r="X229" s="24">
        <v>2</v>
      </c>
      <c r="Y229" s="24">
        <v>3</v>
      </c>
      <c r="Z229" s="24">
        <v>3</v>
      </c>
      <c r="AA229" s="24">
        <f>SUM(B229:Z229)</f>
        <v>99</v>
      </c>
    </row>
    <row r="230" spans="1:27" x14ac:dyDescent="0.2">
      <c r="A230" s="24" t="s">
        <v>410</v>
      </c>
      <c r="B230" s="24">
        <v>1</v>
      </c>
      <c r="C230" s="24"/>
      <c r="D230" s="24"/>
      <c r="E230" s="24"/>
      <c r="F230" s="24">
        <v>1</v>
      </c>
      <c r="G230" s="24">
        <v>1</v>
      </c>
      <c r="H230" s="24"/>
      <c r="I230" s="24"/>
      <c r="J230" s="24"/>
      <c r="K230" s="24"/>
      <c r="L230" s="24"/>
      <c r="M230" s="24">
        <v>1</v>
      </c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>
        <f t="shared" si="4"/>
        <v>4</v>
      </c>
    </row>
    <row r="231" spans="1:27" x14ac:dyDescent="0.2">
      <c r="A231" s="24" t="s">
        <v>411</v>
      </c>
      <c r="B231" s="24"/>
      <c r="C231" s="24"/>
      <c r="D231" s="24"/>
      <c r="E231" s="24"/>
      <c r="F231" s="24">
        <v>2</v>
      </c>
      <c r="G231" s="24"/>
      <c r="H231" s="24"/>
      <c r="I231" s="24"/>
      <c r="J231" s="24"/>
      <c r="K231" s="24"/>
      <c r="L231" s="24"/>
      <c r="M231" s="24">
        <v>1</v>
      </c>
      <c r="N231" s="24"/>
      <c r="O231" s="24"/>
      <c r="P231" s="24"/>
      <c r="Q231" s="24"/>
      <c r="R231" s="24"/>
      <c r="S231" s="24"/>
      <c r="T231" s="24"/>
      <c r="U231" s="24"/>
      <c r="V231" s="24"/>
      <c r="W231" s="24">
        <v>1</v>
      </c>
      <c r="X231" s="24"/>
      <c r="Y231" s="24"/>
      <c r="Z231" s="24"/>
      <c r="AA231" s="24">
        <f t="shared" si="4"/>
        <v>4</v>
      </c>
    </row>
    <row r="232" spans="1:27" x14ac:dyDescent="0.2">
      <c r="A232" s="24" t="s">
        <v>412</v>
      </c>
      <c r="B232" s="24"/>
      <c r="C232" s="24"/>
      <c r="D232" s="24">
        <v>1</v>
      </c>
      <c r="E232" s="24">
        <v>1</v>
      </c>
      <c r="F232" s="24"/>
      <c r="G232" s="24">
        <v>2</v>
      </c>
      <c r="H232" s="24"/>
      <c r="I232" s="24">
        <v>2</v>
      </c>
      <c r="J232" s="24"/>
      <c r="K232" s="24">
        <v>2</v>
      </c>
      <c r="L232" s="24"/>
      <c r="M232" s="24"/>
      <c r="N232" s="24"/>
      <c r="O232" s="24">
        <v>1</v>
      </c>
      <c r="P232" s="24"/>
      <c r="Q232" s="24"/>
      <c r="R232" s="24">
        <v>1</v>
      </c>
      <c r="S232" s="24">
        <v>1</v>
      </c>
      <c r="T232" s="24"/>
      <c r="U232" s="24"/>
      <c r="V232" s="24"/>
      <c r="W232" s="24"/>
      <c r="X232" s="24"/>
      <c r="Y232" s="24">
        <v>1</v>
      </c>
      <c r="Z232" s="24"/>
      <c r="AA232" s="24">
        <f t="shared" si="4"/>
        <v>12</v>
      </c>
    </row>
    <row r="233" spans="1:27" x14ac:dyDescent="0.2">
      <c r="A233" s="24" t="s">
        <v>413</v>
      </c>
      <c r="B233" s="24">
        <v>4</v>
      </c>
      <c r="C233" s="24">
        <v>4</v>
      </c>
      <c r="D233" s="24">
        <v>5</v>
      </c>
      <c r="E233" s="24">
        <v>8</v>
      </c>
      <c r="F233" s="24">
        <v>10</v>
      </c>
      <c r="G233" s="24">
        <v>14</v>
      </c>
      <c r="H233" s="24">
        <v>11</v>
      </c>
      <c r="I233" s="24">
        <v>8</v>
      </c>
      <c r="J233" s="24">
        <v>9</v>
      </c>
      <c r="K233" s="24">
        <v>10</v>
      </c>
      <c r="L233" s="24">
        <v>9</v>
      </c>
      <c r="M233" s="24">
        <v>6</v>
      </c>
      <c r="N233" s="24">
        <v>6</v>
      </c>
      <c r="O233" s="24">
        <v>10</v>
      </c>
      <c r="P233" s="24">
        <v>4</v>
      </c>
      <c r="Q233" s="24">
        <v>13</v>
      </c>
      <c r="R233" s="24">
        <v>3</v>
      </c>
      <c r="S233" s="24">
        <v>9</v>
      </c>
      <c r="T233" s="24">
        <v>5</v>
      </c>
      <c r="U233" s="24">
        <v>7</v>
      </c>
      <c r="V233" s="24">
        <v>2</v>
      </c>
      <c r="W233" s="24">
        <v>6</v>
      </c>
      <c r="X233" s="24">
        <v>9</v>
      </c>
      <c r="Y233" s="24">
        <v>3</v>
      </c>
      <c r="Z233" s="24">
        <v>5</v>
      </c>
      <c r="AA233" s="24">
        <f>SUM(B233:Z233)</f>
        <v>180</v>
      </c>
    </row>
    <row r="234" spans="1:27" x14ac:dyDescent="0.2">
      <c r="A234" s="24" t="s">
        <v>414</v>
      </c>
      <c r="B234" s="24"/>
      <c r="C234" s="24"/>
      <c r="D234" s="24"/>
      <c r="E234" s="24"/>
      <c r="F234" s="24"/>
      <c r="G234" s="24"/>
      <c r="H234" s="24"/>
      <c r="I234" s="24" t="s">
        <v>195</v>
      </c>
      <c r="J234" s="24"/>
      <c r="K234" s="24"/>
      <c r="L234" s="24">
        <v>2</v>
      </c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>
        <f t="shared" si="4"/>
        <v>2</v>
      </c>
    </row>
    <row r="235" spans="1:27" x14ac:dyDescent="0.2">
      <c r="A235" s="24" t="s">
        <v>415</v>
      </c>
      <c r="B235" s="24"/>
      <c r="C235" s="24"/>
      <c r="D235" s="24">
        <v>1</v>
      </c>
      <c r="E235" s="24"/>
      <c r="F235" s="24"/>
      <c r="G235" s="24"/>
      <c r="H235" s="24"/>
      <c r="I235" s="24"/>
      <c r="J235" s="24"/>
      <c r="K235" s="24"/>
      <c r="L235" s="24">
        <v>1</v>
      </c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>
        <f t="shared" si="4"/>
        <v>2</v>
      </c>
    </row>
    <row r="236" spans="1:27" x14ac:dyDescent="0.2">
      <c r="A236" s="24" t="s">
        <v>416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>
        <v>2</v>
      </c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>
        <f t="shared" si="4"/>
        <v>2</v>
      </c>
    </row>
    <row r="237" spans="1:27" x14ac:dyDescent="0.2">
      <c r="A237" s="24" t="s">
        <v>417</v>
      </c>
      <c r="B237" s="24"/>
      <c r="C237" s="24"/>
      <c r="D237" s="24">
        <v>1</v>
      </c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>
        <f t="shared" si="4"/>
        <v>1</v>
      </c>
    </row>
    <row r="238" spans="1:27" x14ac:dyDescent="0.2">
      <c r="A238" s="24" t="s">
        <v>418</v>
      </c>
      <c r="B238" s="24">
        <v>37</v>
      </c>
      <c r="C238" s="24">
        <v>43</v>
      </c>
      <c r="D238" s="24">
        <v>55</v>
      </c>
      <c r="E238" s="24">
        <v>48</v>
      </c>
      <c r="F238" s="24">
        <v>56</v>
      </c>
      <c r="G238" s="24">
        <v>47</v>
      </c>
      <c r="H238" s="24">
        <v>53</v>
      </c>
      <c r="I238" s="24">
        <v>60</v>
      </c>
      <c r="J238" s="24">
        <v>33</v>
      </c>
      <c r="K238" s="24">
        <v>60</v>
      </c>
      <c r="L238" s="24">
        <v>42</v>
      </c>
      <c r="M238" s="24">
        <v>39</v>
      </c>
      <c r="N238" s="24">
        <v>46</v>
      </c>
      <c r="O238" s="24">
        <v>41</v>
      </c>
      <c r="P238" s="24">
        <v>58</v>
      </c>
      <c r="Q238" s="24">
        <v>44</v>
      </c>
      <c r="R238" s="24">
        <v>37</v>
      </c>
      <c r="S238" s="24">
        <v>46</v>
      </c>
      <c r="T238" s="24">
        <v>59</v>
      </c>
      <c r="U238" s="24">
        <v>59</v>
      </c>
      <c r="V238" s="24">
        <v>12</v>
      </c>
      <c r="W238" s="24">
        <v>56</v>
      </c>
      <c r="X238" s="24">
        <v>61</v>
      </c>
      <c r="Y238" s="24">
        <v>40</v>
      </c>
      <c r="Z238" s="24">
        <v>46</v>
      </c>
      <c r="AA238" s="24">
        <f>SUM(B238:Z238)</f>
        <v>1178</v>
      </c>
    </row>
    <row r="239" spans="1:27" x14ac:dyDescent="0.2">
      <c r="A239" s="24" t="s">
        <v>419</v>
      </c>
      <c r="B239" s="24"/>
      <c r="C239" s="24">
        <v>1</v>
      </c>
      <c r="D239" s="24">
        <v>12</v>
      </c>
      <c r="E239" s="24">
        <v>13</v>
      </c>
      <c r="F239" s="24">
        <v>3</v>
      </c>
      <c r="G239" s="24">
        <v>6</v>
      </c>
      <c r="H239" s="24">
        <v>7</v>
      </c>
      <c r="I239" s="24">
        <v>5</v>
      </c>
      <c r="J239" s="24">
        <v>5</v>
      </c>
      <c r="K239" s="24">
        <v>6</v>
      </c>
      <c r="L239" s="24">
        <v>4</v>
      </c>
      <c r="M239" s="24">
        <v>5</v>
      </c>
      <c r="N239" s="24">
        <v>5</v>
      </c>
      <c r="O239" s="24">
        <v>8</v>
      </c>
      <c r="P239" s="24">
        <v>18</v>
      </c>
      <c r="Q239" s="24">
        <v>5</v>
      </c>
      <c r="R239" s="24">
        <v>2</v>
      </c>
      <c r="S239" s="24">
        <v>6</v>
      </c>
      <c r="T239" s="24">
        <v>4</v>
      </c>
      <c r="U239" s="24">
        <v>9</v>
      </c>
      <c r="V239" s="24">
        <v>13</v>
      </c>
      <c r="W239" s="24">
        <v>3</v>
      </c>
      <c r="X239" s="24">
        <v>6</v>
      </c>
      <c r="Y239" s="24">
        <v>4</v>
      </c>
      <c r="Z239" s="24">
        <v>4</v>
      </c>
      <c r="AA239" s="24">
        <f>SUM(B239:Z239)</f>
        <v>154</v>
      </c>
    </row>
    <row r="240" spans="1:27" x14ac:dyDescent="0.2">
      <c r="A240" s="24" t="s">
        <v>420</v>
      </c>
      <c r="B240" s="24"/>
      <c r="C240" s="24"/>
      <c r="D240" s="24"/>
      <c r="E240" s="24">
        <v>2</v>
      </c>
      <c r="F240" s="24"/>
      <c r="G240" s="24"/>
      <c r="H240" s="24"/>
      <c r="I240" s="24">
        <v>1</v>
      </c>
      <c r="J240" s="24"/>
      <c r="K240" s="24"/>
      <c r="L240" s="24"/>
      <c r="M240" s="24"/>
      <c r="N240" s="24"/>
      <c r="O240" s="24"/>
      <c r="P240" s="24">
        <v>2</v>
      </c>
      <c r="Q240" s="24"/>
      <c r="R240" s="24"/>
      <c r="S240" s="24"/>
      <c r="T240" s="24"/>
      <c r="U240" s="24"/>
      <c r="V240" s="24"/>
      <c r="W240" s="24"/>
      <c r="X240" s="24"/>
      <c r="Y240" s="24">
        <v>2</v>
      </c>
      <c r="Z240" s="24">
        <v>2</v>
      </c>
      <c r="AA240" s="24">
        <f t="shared" si="4"/>
        <v>7</v>
      </c>
    </row>
    <row r="241" spans="1:27" x14ac:dyDescent="0.2">
      <c r="A241" s="24" t="s">
        <v>421</v>
      </c>
      <c r="B241" s="24">
        <v>2</v>
      </c>
      <c r="C241" s="24">
        <v>2</v>
      </c>
      <c r="D241" s="24">
        <v>1</v>
      </c>
      <c r="E241" s="24">
        <v>1</v>
      </c>
      <c r="F241" s="24">
        <v>7</v>
      </c>
      <c r="G241" s="24">
        <v>6</v>
      </c>
      <c r="H241" s="24"/>
      <c r="I241" s="24">
        <v>4</v>
      </c>
      <c r="J241" s="24">
        <v>5</v>
      </c>
      <c r="K241" s="24">
        <v>11</v>
      </c>
      <c r="L241" s="24">
        <v>7</v>
      </c>
      <c r="M241" s="24">
        <v>10</v>
      </c>
      <c r="N241" s="24">
        <v>9</v>
      </c>
      <c r="O241" s="24">
        <v>10</v>
      </c>
      <c r="P241" s="24">
        <v>16</v>
      </c>
      <c r="Q241" s="24">
        <v>13</v>
      </c>
      <c r="R241" s="24"/>
      <c r="S241" s="24">
        <v>2</v>
      </c>
      <c r="T241" s="24">
        <v>7</v>
      </c>
      <c r="U241" s="24">
        <v>4</v>
      </c>
      <c r="V241" s="24"/>
      <c r="W241" s="24">
        <v>3</v>
      </c>
      <c r="X241" s="24"/>
      <c r="Y241" s="24"/>
      <c r="Z241" s="24"/>
      <c r="AA241" s="24">
        <f t="shared" si="4"/>
        <v>120</v>
      </c>
    </row>
    <row r="242" spans="1:27" x14ac:dyDescent="0.2">
      <c r="A242" s="24" t="s">
        <v>422</v>
      </c>
      <c r="B242" s="24"/>
      <c r="C242" s="24"/>
      <c r="D242" s="24">
        <v>1</v>
      </c>
      <c r="E242" s="24"/>
      <c r="F242" s="24">
        <v>2</v>
      </c>
      <c r="G242" s="24">
        <v>2</v>
      </c>
      <c r="H242" s="24">
        <v>1</v>
      </c>
      <c r="I242" s="24">
        <v>2</v>
      </c>
      <c r="J242" s="24">
        <v>1</v>
      </c>
      <c r="K242" s="24">
        <v>3</v>
      </c>
      <c r="L242" s="24">
        <v>5</v>
      </c>
      <c r="M242" s="24">
        <v>2</v>
      </c>
      <c r="N242" s="24"/>
      <c r="O242" s="24">
        <v>3</v>
      </c>
      <c r="P242" s="24">
        <v>8</v>
      </c>
      <c r="Q242" s="24">
        <v>3</v>
      </c>
      <c r="R242" s="24"/>
      <c r="S242" s="24">
        <v>5</v>
      </c>
      <c r="T242" s="24">
        <v>6</v>
      </c>
      <c r="U242" s="24">
        <v>8</v>
      </c>
      <c r="V242" s="24">
        <v>2</v>
      </c>
      <c r="W242" s="24">
        <v>5</v>
      </c>
      <c r="X242" s="24">
        <v>3</v>
      </c>
      <c r="Y242" s="24">
        <v>5</v>
      </c>
      <c r="Z242" s="24">
        <v>1</v>
      </c>
      <c r="AA242" s="24">
        <f>SUM(B242:Z242)</f>
        <v>68</v>
      </c>
    </row>
    <row r="243" spans="1:27" x14ac:dyDescent="0.2">
      <c r="A243" s="24" t="s">
        <v>423</v>
      </c>
      <c r="B243" s="24">
        <v>25</v>
      </c>
      <c r="C243" s="24">
        <v>12</v>
      </c>
      <c r="D243" s="24">
        <v>3</v>
      </c>
      <c r="E243" s="24">
        <v>2</v>
      </c>
      <c r="F243" s="24">
        <v>24</v>
      </c>
      <c r="G243" s="24">
        <v>35</v>
      </c>
      <c r="H243" s="24">
        <v>53</v>
      </c>
      <c r="I243" s="24">
        <v>50</v>
      </c>
      <c r="J243" s="24">
        <v>65</v>
      </c>
      <c r="K243" s="24">
        <v>43</v>
      </c>
      <c r="L243" s="24">
        <v>46</v>
      </c>
      <c r="M243" s="24">
        <v>47</v>
      </c>
      <c r="N243" s="24">
        <v>61</v>
      </c>
      <c r="O243" s="24">
        <v>54</v>
      </c>
      <c r="P243" s="24">
        <v>71</v>
      </c>
      <c r="Q243" s="24">
        <v>66</v>
      </c>
      <c r="R243" s="24"/>
      <c r="S243" s="24">
        <v>67</v>
      </c>
      <c r="T243" s="24">
        <v>62</v>
      </c>
      <c r="U243" s="24">
        <v>83</v>
      </c>
      <c r="V243" s="24">
        <v>44</v>
      </c>
      <c r="W243" s="24">
        <v>100</v>
      </c>
      <c r="X243" s="24">
        <v>51</v>
      </c>
      <c r="Y243" s="24">
        <v>53</v>
      </c>
      <c r="Z243" s="24">
        <v>40</v>
      </c>
      <c r="AA243" s="24">
        <f>SUM(B243:Z243)</f>
        <v>1157</v>
      </c>
    </row>
    <row r="244" spans="1:27" x14ac:dyDescent="0.2">
      <c r="A244" s="24" t="s">
        <v>52</v>
      </c>
      <c r="B244" s="24">
        <f>SUMIF(B3:B243,"&lt;&gt;1996")</f>
        <v>166</v>
      </c>
      <c r="C244" s="24">
        <f>SUMIF(C3:C243,"&lt;&gt;1997")</f>
        <v>133</v>
      </c>
      <c r="D244" s="24">
        <f>SUMIF(D3:D243,"&lt;&gt;1998")</f>
        <v>327</v>
      </c>
      <c r="E244" s="24">
        <f>SUMIF(E3:E243,"&lt;&gt;1999")</f>
        <v>354</v>
      </c>
      <c r="F244" s="24">
        <f>SUMIF(F3:F243,"&lt;&gt;2000")</f>
        <v>433</v>
      </c>
      <c r="G244" s="24">
        <f>SUMIF(G3:G243,"&lt;&gt;2001")</f>
        <v>361</v>
      </c>
      <c r="H244" s="24">
        <f>SUMIF(H3:H243,"&lt;&gt;2002")</f>
        <v>352</v>
      </c>
      <c r="I244" s="24">
        <f>SUMIF(I3:I243,"&lt;&gt;2003")</f>
        <v>352</v>
      </c>
      <c r="J244" s="24">
        <f>SUMIF(J3:J243,"&lt;&gt;2004")</f>
        <v>357</v>
      </c>
      <c r="K244" s="24">
        <f>SUMIF(K3:K243,"&lt;&gt;2005")</f>
        <v>383</v>
      </c>
      <c r="L244" s="24">
        <f>SUMIF(L3:L243,"&lt;&gt;2006")</f>
        <v>358</v>
      </c>
      <c r="M244" s="24">
        <f>SUMIF(M3:M243,"&lt;&gt;2007")</f>
        <v>338</v>
      </c>
      <c r="N244" s="24">
        <f>SUMIF(N3:N243,"&lt;&gt;2007")</f>
        <v>351</v>
      </c>
      <c r="O244" s="24">
        <f>SUMIF(O3:O243,"&lt;&gt;2007")</f>
        <v>382</v>
      </c>
      <c r="P244" s="24">
        <f>SUMIF(P3:P243,"&lt;&gt;2007")</f>
        <v>408</v>
      </c>
      <c r="Q244" s="24"/>
      <c r="R244" s="24"/>
      <c r="S244" s="24">
        <f t="shared" ref="S244:X244" si="5">SUMIF(S3:S243,"&lt;&gt;2007")</f>
        <v>287</v>
      </c>
      <c r="T244" s="24">
        <f t="shared" si="5"/>
        <v>280</v>
      </c>
      <c r="U244" s="24">
        <f t="shared" si="5"/>
        <v>303</v>
      </c>
      <c r="V244" s="24">
        <f t="shared" si="5"/>
        <v>159</v>
      </c>
      <c r="W244" s="24">
        <f t="shared" si="5"/>
        <v>335</v>
      </c>
      <c r="X244" s="24">
        <f t="shared" si="5"/>
        <v>271</v>
      </c>
      <c r="Y244" s="24">
        <f>SUMIF(Y3:Y243,"&lt;&gt;2007")</f>
        <v>282</v>
      </c>
      <c r="Z244" s="24">
        <f>SUMIF(Z3:Z243,"&lt;&gt;2007")</f>
        <v>212</v>
      </c>
      <c r="AA244" s="24">
        <f>SUM(B244:Y244)</f>
        <v>6972</v>
      </c>
    </row>
    <row r="245" spans="1:27" x14ac:dyDescent="0.2">
      <c r="L245" s="57"/>
    </row>
    <row r="247" spans="1:27" x14ac:dyDescent="0.2">
      <c r="A247" s="36" t="s">
        <v>424</v>
      </c>
    </row>
    <row r="248" spans="1:27" x14ac:dyDescent="0.2">
      <c r="A248" s="52" t="s">
        <v>175</v>
      </c>
      <c r="B248" s="23">
        <v>1996</v>
      </c>
      <c r="C248" s="23">
        <v>1997</v>
      </c>
      <c r="D248" s="23">
        <v>1998</v>
      </c>
      <c r="E248" s="23">
        <v>1999</v>
      </c>
      <c r="F248" s="23">
        <v>2000</v>
      </c>
      <c r="G248" s="23" t="s">
        <v>38</v>
      </c>
      <c r="H248" s="23" t="s">
        <v>117</v>
      </c>
      <c r="I248" s="23" t="s">
        <v>176</v>
      </c>
      <c r="J248" s="23" t="s">
        <v>177</v>
      </c>
      <c r="K248" s="23" t="s">
        <v>178</v>
      </c>
      <c r="L248" s="23" t="s">
        <v>179</v>
      </c>
      <c r="M248" s="23" t="s">
        <v>180</v>
      </c>
      <c r="N248" s="23" t="s">
        <v>181</v>
      </c>
      <c r="O248" s="23" t="s">
        <v>182</v>
      </c>
      <c r="P248" s="23" t="s">
        <v>183</v>
      </c>
      <c r="Q248" s="103" t="s">
        <v>184</v>
      </c>
      <c r="R248" s="103" t="s">
        <v>185</v>
      </c>
      <c r="S248" s="103" t="s">
        <v>186</v>
      </c>
      <c r="T248" s="103" t="s">
        <v>187</v>
      </c>
      <c r="U248" s="103" t="s">
        <v>188</v>
      </c>
      <c r="V248" s="103" t="s">
        <v>189</v>
      </c>
      <c r="W248" s="103" t="s">
        <v>190</v>
      </c>
      <c r="X248" s="103" t="s">
        <v>191</v>
      </c>
      <c r="Y248" s="103" t="s">
        <v>3923</v>
      </c>
      <c r="Z248" s="201" t="s">
        <v>3934</v>
      </c>
      <c r="AA248" s="53" t="s">
        <v>52</v>
      </c>
    </row>
    <row r="249" spans="1:27" x14ac:dyDescent="0.2">
      <c r="A249" s="24" t="s">
        <v>418</v>
      </c>
      <c r="B249" s="24">
        <v>37</v>
      </c>
      <c r="C249" s="24">
        <v>43</v>
      </c>
      <c r="D249" s="24">
        <v>55</v>
      </c>
      <c r="E249" s="24">
        <v>48</v>
      </c>
      <c r="F249" s="24">
        <v>56</v>
      </c>
      <c r="G249" s="24">
        <v>47</v>
      </c>
      <c r="H249" s="24">
        <v>53</v>
      </c>
      <c r="I249" s="24">
        <v>60</v>
      </c>
      <c r="J249" s="24">
        <v>33</v>
      </c>
      <c r="K249" s="24">
        <v>60</v>
      </c>
      <c r="L249" s="24">
        <v>42</v>
      </c>
      <c r="M249" s="24">
        <v>39</v>
      </c>
      <c r="N249" s="24">
        <v>46</v>
      </c>
      <c r="O249" s="24">
        <v>41</v>
      </c>
      <c r="P249" s="24">
        <v>58</v>
      </c>
      <c r="Q249" s="24">
        <v>44</v>
      </c>
      <c r="R249" s="24">
        <v>37</v>
      </c>
      <c r="S249" s="24">
        <v>46</v>
      </c>
      <c r="T249" s="24">
        <v>59</v>
      </c>
      <c r="U249" s="24">
        <v>59</v>
      </c>
      <c r="V249" s="24">
        <v>12</v>
      </c>
      <c r="W249" s="24">
        <v>56</v>
      </c>
      <c r="X249" s="24">
        <v>61</v>
      </c>
      <c r="Y249" s="24">
        <v>40</v>
      </c>
      <c r="Z249" s="24">
        <v>46</v>
      </c>
      <c r="AA249" s="24">
        <f>SUM(B249:Z249)</f>
        <v>1178</v>
      </c>
    </row>
    <row r="250" spans="1:27" x14ac:dyDescent="0.2">
      <c r="A250" s="24" t="s">
        <v>290</v>
      </c>
      <c r="B250" s="24">
        <v>2</v>
      </c>
      <c r="C250" s="24">
        <v>2</v>
      </c>
      <c r="D250" s="24">
        <v>11</v>
      </c>
      <c r="E250" s="24">
        <v>11</v>
      </c>
      <c r="F250" s="24">
        <v>25</v>
      </c>
      <c r="G250" s="24">
        <v>12</v>
      </c>
      <c r="H250" s="24">
        <v>8</v>
      </c>
      <c r="I250" s="24">
        <v>7</v>
      </c>
      <c r="J250" s="24">
        <v>12</v>
      </c>
      <c r="K250" s="24">
        <v>11</v>
      </c>
      <c r="L250" s="24">
        <v>13</v>
      </c>
      <c r="M250" s="24">
        <v>6</v>
      </c>
      <c r="N250" s="24">
        <v>13</v>
      </c>
      <c r="O250" s="24">
        <v>15</v>
      </c>
      <c r="P250" s="24">
        <v>10</v>
      </c>
      <c r="Q250" s="24">
        <v>9</v>
      </c>
      <c r="R250" s="24">
        <v>10</v>
      </c>
      <c r="S250" s="24">
        <v>13</v>
      </c>
      <c r="T250" s="24">
        <v>7</v>
      </c>
      <c r="U250" s="24">
        <v>13</v>
      </c>
      <c r="V250" s="24">
        <v>12</v>
      </c>
      <c r="W250" s="24">
        <v>21</v>
      </c>
      <c r="X250" s="24">
        <v>11</v>
      </c>
      <c r="Y250" s="24">
        <v>13</v>
      </c>
      <c r="Z250" s="24">
        <v>3</v>
      </c>
      <c r="AA250" s="24">
        <f>SUM(B250:Z250)</f>
        <v>270</v>
      </c>
    </row>
    <row r="251" spans="1:27" x14ac:dyDescent="0.2">
      <c r="A251" s="24" t="s">
        <v>318</v>
      </c>
      <c r="B251" s="24">
        <v>1</v>
      </c>
      <c r="C251" s="24">
        <v>1</v>
      </c>
      <c r="D251" s="24">
        <v>9</v>
      </c>
      <c r="E251" s="24">
        <v>10</v>
      </c>
      <c r="F251" s="24">
        <v>9</v>
      </c>
      <c r="G251" s="24">
        <v>9</v>
      </c>
      <c r="H251" s="24">
        <v>11</v>
      </c>
      <c r="I251" s="24">
        <v>9</v>
      </c>
      <c r="J251" s="24">
        <v>17</v>
      </c>
      <c r="K251" s="24">
        <v>10</v>
      </c>
      <c r="L251" s="24">
        <v>11</v>
      </c>
      <c r="M251" s="24">
        <v>14</v>
      </c>
      <c r="N251" s="24">
        <v>18</v>
      </c>
      <c r="O251" s="24">
        <v>9</v>
      </c>
      <c r="P251" s="24">
        <v>12</v>
      </c>
      <c r="Q251" s="24">
        <v>13</v>
      </c>
      <c r="R251" s="24">
        <v>9</v>
      </c>
      <c r="S251" s="24">
        <v>8</v>
      </c>
      <c r="T251" s="24">
        <v>1</v>
      </c>
      <c r="U251" s="24">
        <v>7</v>
      </c>
      <c r="V251" s="24">
        <v>10</v>
      </c>
      <c r="W251" s="24">
        <v>16</v>
      </c>
      <c r="X251" s="24">
        <v>1</v>
      </c>
      <c r="Y251" s="24">
        <v>7</v>
      </c>
      <c r="Z251" s="24">
        <v>5</v>
      </c>
      <c r="AA251" s="24">
        <f>SUM(B251:Z251)</f>
        <v>227</v>
      </c>
    </row>
    <row r="252" spans="1:27" x14ac:dyDescent="0.2">
      <c r="A252" s="24" t="s">
        <v>263</v>
      </c>
      <c r="B252" s="24">
        <v>14</v>
      </c>
      <c r="C252" s="24">
        <v>5</v>
      </c>
      <c r="D252" s="24">
        <v>10</v>
      </c>
      <c r="E252" s="24">
        <v>14</v>
      </c>
      <c r="F252" s="24">
        <v>6</v>
      </c>
      <c r="G252" s="24">
        <v>9</v>
      </c>
      <c r="H252" s="24">
        <v>9</v>
      </c>
      <c r="I252" s="24">
        <v>10</v>
      </c>
      <c r="J252" s="24">
        <v>14</v>
      </c>
      <c r="K252" s="24">
        <v>9</v>
      </c>
      <c r="L252" s="24">
        <v>5</v>
      </c>
      <c r="M252" s="24">
        <v>6</v>
      </c>
      <c r="N252" s="24">
        <v>14</v>
      </c>
      <c r="O252" s="24">
        <v>9</v>
      </c>
      <c r="P252" s="24">
        <v>13</v>
      </c>
      <c r="Q252" s="24">
        <v>4</v>
      </c>
      <c r="R252" s="24">
        <v>6</v>
      </c>
      <c r="S252" s="24">
        <v>5</v>
      </c>
      <c r="T252" s="24">
        <v>4</v>
      </c>
      <c r="U252" s="24">
        <v>5</v>
      </c>
      <c r="V252" s="24">
        <v>0</v>
      </c>
      <c r="W252" s="24">
        <v>4</v>
      </c>
      <c r="X252" s="24">
        <v>3</v>
      </c>
      <c r="Y252" s="24">
        <v>4</v>
      </c>
      <c r="Z252" s="24">
        <v>2</v>
      </c>
      <c r="AA252" s="24">
        <f>SUM(B252:Z252)</f>
        <v>184</v>
      </c>
    </row>
    <row r="253" spans="1:27" x14ac:dyDescent="0.2">
      <c r="A253" s="24" t="s">
        <v>413</v>
      </c>
      <c r="B253" s="24">
        <v>4</v>
      </c>
      <c r="C253" s="24">
        <v>4</v>
      </c>
      <c r="D253" s="24">
        <v>5</v>
      </c>
      <c r="E253" s="24">
        <v>8</v>
      </c>
      <c r="F253" s="24">
        <v>10</v>
      </c>
      <c r="G253" s="24">
        <v>14</v>
      </c>
      <c r="H253" s="24">
        <v>11</v>
      </c>
      <c r="I253" s="24">
        <v>8</v>
      </c>
      <c r="J253" s="24">
        <v>9</v>
      </c>
      <c r="K253" s="24">
        <v>10</v>
      </c>
      <c r="L253" s="24">
        <v>9</v>
      </c>
      <c r="M253" s="24">
        <v>6</v>
      </c>
      <c r="N253" s="24">
        <v>6</v>
      </c>
      <c r="O253" s="24">
        <v>10</v>
      </c>
      <c r="P253" s="24">
        <v>4</v>
      </c>
      <c r="Q253" s="24">
        <v>13</v>
      </c>
      <c r="R253" s="24">
        <v>3</v>
      </c>
      <c r="S253" s="24">
        <v>9</v>
      </c>
      <c r="T253" s="24">
        <v>5</v>
      </c>
      <c r="U253" s="24">
        <v>7</v>
      </c>
      <c r="V253" s="24">
        <v>2</v>
      </c>
      <c r="W253" s="24">
        <v>6</v>
      </c>
      <c r="X253" s="24">
        <v>9</v>
      </c>
      <c r="Y253" s="24">
        <v>3</v>
      </c>
      <c r="Z253" s="24">
        <v>5</v>
      </c>
      <c r="AA253" s="24">
        <f>SUM(B253:Z253)</f>
        <v>180</v>
      </c>
    </row>
    <row r="254" spans="1:27" x14ac:dyDescent="0.2">
      <c r="A254" s="24" t="s">
        <v>309</v>
      </c>
      <c r="B254" s="24">
        <v>7</v>
      </c>
      <c r="C254" s="24">
        <v>4</v>
      </c>
      <c r="D254" s="24">
        <v>10</v>
      </c>
      <c r="E254" s="24">
        <v>9</v>
      </c>
      <c r="F254" s="24">
        <v>10</v>
      </c>
      <c r="G254" s="24">
        <v>2</v>
      </c>
      <c r="H254" s="24">
        <v>15</v>
      </c>
      <c r="I254" s="24">
        <v>4</v>
      </c>
      <c r="J254" s="24">
        <v>10</v>
      </c>
      <c r="K254" s="24">
        <v>7</v>
      </c>
      <c r="L254" s="24">
        <v>4</v>
      </c>
      <c r="M254" s="24">
        <v>9</v>
      </c>
      <c r="N254" s="24">
        <v>9</v>
      </c>
      <c r="O254" s="24">
        <v>7</v>
      </c>
      <c r="P254" s="24">
        <v>9</v>
      </c>
      <c r="Q254" s="24">
        <v>11</v>
      </c>
      <c r="R254" s="24">
        <v>6</v>
      </c>
      <c r="S254" s="24">
        <v>4</v>
      </c>
      <c r="T254" s="24">
        <v>7</v>
      </c>
      <c r="U254" s="24">
        <v>3</v>
      </c>
      <c r="V254" s="24">
        <v>4</v>
      </c>
      <c r="W254" s="24">
        <v>3</v>
      </c>
      <c r="X254" s="24">
        <v>5</v>
      </c>
      <c r="Y254" s="24">
        <v>10</v>
      </c>
      <c r="Z254" s="24">
        <v>9</v>
      </c>
      <c r="AA254" s="24">
        <f>SUM(B254:Z254)</f>
        <v>178</v>
      </c>
    </row>
    <row r="255" spans="1:27" x14ac:dyDescent="0.2">
      <c r="A255" s="24" t="s">
        <v>363</v>
      </c>
      <c r="B255" s="24">
        <v>6</v>
      </c>
      <c r="C255" s="24">
        <v>6</v>
      </c>
      <c r="D255" s="24">
        <v>4</v>
      </c>
      <c r="E255" s="24">
        <v>11</v>
      </c>
      <c r="F255" s="24">
        <v>10</v>
      </c>
      <c r="G255" s="24">
        <v>12</v>
      </c>
      <c r="H255" s="24">
        <v>6</v>
      </c>
      <c r="I255" s="24">
        <v>6</v>
      </c>
      <c r="J255" s="24">
        <v>5</v>
      </c>
      <c r="K255" s="24">
        <v>9</v>
      </c>
      <c r="L255" s="24">
        <v>6</v>
      </c>
      <c r="M255" s="24">
        <v>9</v>
      </c>
      <c r="N255" s="24">
        <v>5</v>
      </c>
      <c r="O255" s="24">
        <v>10</v>
      </c>
      <c r="P255" s="24">
        <v>4</v>
      </c>
      <c r="Q255" s="24">
        <v>4</v>
      </c>
      <c r="R255" s="24">
        <v>1</v>
      </c>
      <c r="S255" s="24">
        <v>0</v>
      </c>
      <c r="T255" s="24"/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f>SUM(B255:Z255)</f>
        <v>114</v>
      </c>
    </row>
    <row r="256" spans="1:27" x14ac:dyDescent="0.2">
      <c r="A256" s="24" t="s">
        <v>347</v>
      </c>
      <c r="B256" s="24">
        <v>2</v>
      </c>
      <c r="C256" s="24">
        <v>6</v>
      </c>
      <c r="D256" s="24">
        <v>9</v>
      </c>
      <c r="E256" s="24">
        <v>6</v>
      </c>
      <c r="F256" s="24">
        <v>10</v>
      </c>
      <c r="G256" s="24">
        <v>9</v>
      </c>
      <c r="H256" s="24">
        <v>11</v>
      </c>
      <c r="I256" s="24">
        <v>10</v>
      </c>
      <c r="J256" s="24">
        <v>5</v>
      </c>
      <c r="K256" s="24">
        <v>7</v>
      </c>
      <c r="L256" s="24">
        <v>5</v>
      </c>
      <c r="M256" s="24">
        <v>6</v>
      </c>
      <c r="N256" s="24">
        <v>6</v>
      </c>
      <c r="O256" s="24">
        <v>6</v>
      </c>
      <c r="P256" s="24">
        <v>8</v>
      </c>
      <c r="Q256" s="24">
        <v>4</v>
      </c>
      <c r="R256" s="24">
        <v>5</v>
      </c>
      <c r="S256" s="24">
        <v>4</v>
      </c>
      <c r="T256" s="24">
        <v>6</v>
      </c>
      <c r="U256" s="24">
        <v>4</v>
      </c>
      <c r="V256" s="24">
        <v>1</v>
      </c>
      <c r="W256" s="24">
        <v>7</v>
      </c>
      <c r="X256" s="24">
        <v>3</v>
      </c>
      <c r="Y256" s="24">
        <v>6</v>
      </c>
      <c r="Z256" s="24">
        <v>5</v>
      </c>
      <c r="AA256" s="24">
        <f>SUM(B256:Z256)</f>
        <v>151</v>
      </c>
    </row>
    <row r="257" spans="1:27" x14ac:dyDescent="0.2">
      <c r="A257" s="24" t="s">
        <v>192</v>
      </c>
      <c r="B257" s="24">
        <v>1</v>
      </c>
      <c r="C257" s="24">
        <v>4</v>
      </c>
      <c r="D257" s="24">
        <v>5</v>
      </c>
      <c r="E257" s="24">
        <v>5</v>
      </c>
      <c r="F257" s="24">
        <v>5</v>
      </c>
      <c r="G257" s="24">
        <v>8</v>
      </c>
      <c r="H257" s="24">
        <v>2</v>
      </c>
      <c r="I257" s="24">
        <v>7</v>
      </c>
      <c r="J257" s="24">
        <v>10</v>
      </c>
      <c r="K257" s="38">
        <v>9</v>
      </c>
      <c r="L257" s="38">
        <v>9</v>
      </c>
      <c r="M257" s="38">
        <v>9</v>
      </c>
      <c r="N257" s="38">
        <v>6</v>
      </c>
      <c r="O257" s="38">
        <v>13</v>
      </c>
      <c r="P257" s="38">
        <v>1</v>
      </c>
      <c r="Q257" s="38">
        <v>6</v>
      </c>
      <c r="R257" s="38">
        <v>4</v>
      </c>
      <c r="S257" s="38">
        <v>9</v>
      </c>
      <c r="T257" s="38">
        <v>6</v>
      </c>
      <c r="U257" s="38">
        <v>2</v>
      </c>
      <c r="V257" s="38">
        <v>1</v>
      </c>
      <c r="W257" s="38">
        <v>8</v>
      </c>
      <c r="X257" s="38">
        <v>4</v>
      </c>
      <c r="Y257" s="38">
        <v>3</v>
      </c>
      <c r="Z257" s="38">
        <v>4</v>
      </c>
      <c r="AA257" s="24">
        <f>SUM(B257:Z257)</f>
        <v>141</v>
      </c>
    </row>
    <row r="258" spans="1:27" x14ac:dyDescent="0.2">
      <c r="A258" s="24" t="s">
        <v>364</v>
      </c>
      <c r="B258" s="24">
        <v>2</v>
      </c>
      <c r="C258" s="24">
        <v>2</v>
      </c>
      <c r="D258" s="24">
        <v>13</v>
      </c>
      <c r="E258" s="24">
        <v>11</v>
      </c>
      <c r="F258" s="24">
        <v>4</v>
      </c>
      <c r="G258" s="24">
        <v>6</v>
      </c>
      <c r="H258" s="24">
        <v>9</v>
      </c>
      <c r="I258" s="24">
        <v>7</v>
      </c>
      <c r="J258" s="24">
        <v>4</v>
      </c>
      <c r="K258" s="24">
        <v>2</v>
      </c>
      <c r="L258" s="24">
        <v>4</v>
      </c>
      <c r="M258" s="24">
        <v>8</v>
      </c>
      <c r="N258" s="24">
        <v>5</v>
      </c>
      <c r="O258" s="24">
        <v>8</v>
      </c>
      <c r="P258" s="24">
        <v>9</v>
      </c>
      <c r="Q258" s="24">
        <v>0</v>
      </c>
      <c r="R258" s="24">
        <v>2</v>
      </c>
      <c r="S258" s="24">
        <v>1</v>
      </c>
      <c r="T258" s="24">
        <v>3</v>
      </c>
      <c r="U258" s="24">
        <v>1</v>
      </c>
      <c r="V258" s="24">
        <v>1</v>
      </c>
      <c r="W258" s="24">
        <v>1</v>
      </c>
      <c r="X258" s="24">
        <v>4</v>
      </c>
      <c r="Y258" s="24">
        <v>6</v>
      </c>
      <c r="Z258" s="24">
        <v>5</v>
      </c>
      <c r="AA258" s="24">
        <f>SUM(B258:Z258)</f>
        <v>118</v>
      </c>
    </row>
    <row r="259" spans="1:27" x14ac:dyDescent="0.2">
      <c r="A259" s="47" t="s">
        <v>425</v>
      </c>
      <c r="B259" s="24">
        <v>10</v>
      </c>
      <c r="C259" s="24">
        <v>2</v>
      </c>
      <c r="D259" s="24">
        <v>4</v>
      </c>
      <c r="E259" s="24">
        <v>13</v>
      </c>
      <c r="F259" s="24">
        <v>10</v>
      </c>
      <c r="G259" s="24">
        <v>3</v>
      </c>
      <c r="H259" s="24">
        <v>3</v>
      </c>
      <c r="I259" s="24">
        <v>3</v>
      </c>
      <c r="J259" s="24">
        <v>5</v>
      </c>
      <c r="K259" s="24">
        <v>7</v>
      </c>
      <c r="L259" s="24">
        <v>6</v>
      </c>
      <c r="M259" s="24">
        <v>4</v>
      </c>
      <c r="N259" s="24">
        <v>6</v>
      </c>
      <c r="O259" s="24">
        <v>8</v>
      </c>
      <c r="P259" s="24">
        <v>9</v>
      </c>
      <c r="Q259" s="24">
        <v>6</v>
      </c>
      <c r="R259" s="24">
        <v>5</v>
      </c>
      <c r="S259" s="24">
        <v>8</v>
      </c>
      <c r="T259" s="24">
        <v>6</v>
      </c>
      <c r="U259" s="24"/>
      <c r="V259" s="24">
        <v>2</v>
      </c>
      <c r="W259" s="24">
        <v>0</v>
      </c>
      <c r="X259" s="24">
        <v>2</v>
      </c>
      <c r="Y259" s="24">
        <v>0</v>
      </c>
      <c r="Z259" s="24">
        <v>0</v>
      </c>
      <c r="AA259" s="24">
        <f>SUM(B259:Z259)</f>
        <v>122</v>
      </c>
    </row>
    <row r="260" spans="1:27" x14ac:dyDescent="0.2">
      <c r="A260" s="24" t="s">
        <v>323</v>
      </c>
      <c r="B260" s="24">
        <v>3</v>
      </c>
      <c r="C260" s="24"/>
      <c r="D260" s="24">
        <v>7</v>
      </c>
      <c r="E260" s="24">
        <v>4</v>
      </c>
      <c r="F260" s="24">
        <v>6</v>
      </c>
      <c r="G260" s="24">
        <v>6</v>
      </c>
      <c r="H260" s="24">
        <v>7</v>
      </c>
      <c r="I260" s="24">
        <v>8</v>
      </c>
      <c r="J260" s="24">
        <v>7</v>
      </c>
      <c r="K260" s="24">
        <v>9</v>
      </c>
      <c r="L260" s="24">
        <v>6</v>
      </c>
      <c r="M260" s="24">
        <v>10</v>
      </c>
      <c r="N260" s="24">
        <v>1</v>
      </c>
      <c r="O260" s="24">
        <v>5</v>
      </c>
      <c r="P260" s="24">
        <v>1</v>
      </c>
      <c r="Q260" s="24">
        <v>3</v>
      </c>
      <c r="R260" s="24">
        <v>0</v>
      </c>
      <c r="S260" s="24">
        <v>5</v>
      </c>
      <c r="T260" s="24">
        <v>0</v>
      </c>
      <c r="U260" s="24">
        <v>3</v>
      </c>
      <c r="V260" s="24">
        <v>0</v>
      </c>
      <c r="W260" s="24">
        <v>1</v>
      </c>
      <c r="X260" s="24">
        <v>3</v>
      </c>
      <c r="Y260" s="24">
        <v>3</v>
      </c>
      <c r="Z260" s="24">
        <v>4</v>
      </c>
      <c r="AA260" s="24">
        <f>SUM(B260:Z260)</f>
        <v>102</v>
      </c>
    </row>
    <row r="261" spans="1:27" x14ac:dyDescent="0.2">
      <c r="A261" s="24" t="s">
        <v>419</v>
      </c>
      <c r="B261" s="24"/>
      <c r="C261" s="24">
        <v>1</v>
      </c>
      <c r="D261" s="24">
        <v>12</v>
      </c>
      <c r="E261" s="24">
        <v>13</v>
      </c>
      <c r="F261" s="24">
        <v>3</v>
      </c>
      <c r="G261" s="24">
        <v>6</v>
      </c>
      <c r="H261" s="24">
        <v>7</v>
      </c>
      <c r="I261" s="24">
        <v>5</v>
      </c>
      <c r="J261" s="24">
        <v>5</v>
      </c>
      <c r="K261" s="24">
        <v>6</v>
      </c>
      <c r="L261" s="24">
        <v>4</v>
      </c>
      <c r="M261" s="24">
        <v>5</v>
      </c>
      <c r="N261" s="24">
        <v>5</v>
      </c>
      <c r="O261" s="24">
        <v>8</v>
      </c>
      <c r="P261" s="24">
        <v>18</v>
      </c>
      <c r="Q261" s="24">
        <v>5</v>
      </c>
      <c r="R261" s="24">
        <v>2</v>
      </c>
      <c r="S261" s="24">
        <v>6</v>
      </c>
      <c r="T261" s="24">
        <v>4</v>
      </c>
      <c r="U261" s="24">
        <v>9</v>
      </c>
      <c r="V261" s="24">
        <v>13</v>
      </c>
      <c r="W261" s="24">
        <v>3</v>
      </c>
      <c r="X261" s="24">
        <v>6</v>
      </c>
      <c r="Y261" s="24">
        <v>4</v>
      </c>
      <c r="Z261" s="24">
        <v>4</v>
      </c>
      <c r="AA261" s="24">
        <f>SUM(B261:Z261)</f>
        <v>154</v>
      </c>
    </row>
    <row r="262" spans="1:27" x14ac:dyDescent="0.2">
      <c r="A262" s="52" t="s">
        <v>335</v>
      </c>
      <c r="B262" s="56">
        <v>5</v>
      </c>
      <c r="C262" s="56">
        <v>2</v>
      </c>
      <c r="D262" s="56">
        <v>3</v>
      </c>
      <c r="E262" s="56">
        <v>6</v>
      </c>
      <c r="F262" s="56">
        <v>6</v>
      </c>
      <c r="G262" s="56">
        <v>9</v>
      </c>
      <c r="H262" s="56">
        <v>7</v>
      </c>
      <c r="I262" s="56">
        <v>8</v>
      </c>
      <c r="J262" s="56">
        <v>9</v>
      </c>
      <c r="K262" s="56">
        <v>5</v>
      </c>
      <c r="L262" s="56">
        <v>3</v>
      </c>
      <c r="M262" s="56">
        <v>4</v>
      </c>
      <c r="N262" s="56">
        <v>4</v>
      </c>
      <c r="O262" s="56">
        <v>4</v>
      </c>
      <c r="P262" s="56">
        <v>11</v>
      </c>
      <c r="Q262" s="56">
        <v>3</v>
      </c>
      <c r="R262" s="56">
        <v>3</v>
      </c>
      <c r="S262" s="56">
        <v>3</v>
      </c>
      <c r="T262" s="56">
        <v>4</v>
      </c>
      <c r="U262" s="56">
        <v>4</v>
      </c>
      <c r="V262" s="56">
        <v>2</v>
      </c>
      <c r="W262" s="56">
        <v>4</v>
      </c>
      <c r="X262" s="56">
        <v>4</v>
      </c>
      <c r="Y262" s="56">
        <v>1</v>
      </c>
      <c r="Z262" s="56">
        <v>2</v>
      </c>
      <c r="AA262" s="24">
        <f>SUM(B262:Z262)</f>
        <v>116</v>
      </c>
    </row>
    <row r="263" spans="1:27" x14ac:dyDescent="0.2">
      <c r="A263" s="24" t="s">
        <v>326</v>
      </c>
      <c r="B263" s="24"/>
      <c r="C263" s="24">
        <v>3</v>
      </c>
      <c r="D263" s="24">
        <v>7</v>
      </c>
      <c r="E263" s="24">
        <v>5</v>
      </c>
      <c r="F263" s="24">
        <v>8</v>
      </c>
      <c r="G263" s="24">
        <v>6</v>
      </c>
      <c r="H263" s="24">
        <v>7</v>
      </c>
      <c r="I263" s="24">
        <v>2</v>
      </c>
      <c r="J263" s="24">
        <v>7</v>
      </c>
      <c r="K263" s="24">
        <v>5</v>
      </c>
      <c r="L263" s="24">
        <v>8</v>
      </c>
      <c r="M263" s="24">
        <v>8</v>
      </c>
      <c r="N263" s="24">
        <v>5</v>
      </c>
      <c r="O263" s="24">
        <v>5</v>
      </c>
      <c r="P263" s="24">
        <v>12</v>
      </c>
      <c r="Q263" s="24">
        <v>12</v>
      </c>
      <c r="R263" s="24">
        <v>7</v>
      </c>
      <c r="S263" s="24">
        <v>3</v>
      </c>
      <c r="T263" s="24">
        <v>6</v>
      </c>
      <c r="U263" s="24">
        <v>7</v>
      </c>
      <c r="V263" s="24">
        <v>6</v>
      </c>
      <c r="W263" s="24">
        <v>9</v>
      </c>
      <c r="X263" s="24">
        <v>6</v>
      </c>
      <c r="Y263" s="24">
        <v>6</v>
      </c>
      <c r="Z263" s="24">
        <v>2</v>
      </c>
      <c r="AA263" s="24">
        <f>SUM(B263:Z263)</f>
        <v>152</v>
      </c>
    </row>
    <row r="264" spans="1:27" x14ac:dyDescent="0.2">
      <c r="A264" s="24" t="s">
        <v>222</v>
      </c>
      <c r="B264" s="24"/>
      <c r="C264" s="24"/>
      <c r="D264" s="24">
        <v>7</v>
      </c>
      <c r="E264" s="24">
        <v>6</v>
      </c>
      <c r="F264" s="24">
        <v>18</v>
      </c>
      <c r="G264" s="24">
        <v>5</v>
      </c>
      <c r="H264" s="24">
        <v>3</v>
      </c>
      <c r="I264" s="24">
        <v>5</v>
      </c>
      <c r="J264" s="24">
        <v>4</v>
      </c>
      <c r="K264" s="38">
        <v>4</v>
      </c>
      <c r="L264" s="38">
        <v>2</v>
      </c>
      <c r="M264" s="38">
        <v>7</v>
      </c>
      <c r="N264" s="38">
        <v>8</v>
      </c>
      <c r="O264" s="38">
        <v>8</v>
      </c>
      <c r="P264" s="38">
        <v>2</v>
      </c>
      <c r="Q264" s="38">
        <v>4</v>
      </c>
      <c r="R264" s="38">
        <v>4</v>
      </c>
      <c r="S264" s="38">
        <v>2</v>
      </c>
      <c r="T264" s="38">
        <v>4</v>
      </c>
      <c r="U264" s="38">
        <v>1</v>
      </c>
      <c r="V264" s="38">
        <v>0</v>
      </c>
      <c r="W264" s="38">
        <v>6</v>
      </c>
      <c r="X264" s="38">
        <v>1</v>
      </c>
      <c r="Y264" s="38">
        <v>1</v>
      </c>
      <c r="Z264" s="38">
        <v>0</v>
      </c>
      <c r="AA264" s="24">
        <f>SUM(B264:Z264)</f>
        <v>102</v>
      </c>
    </row>
    <row r="265" spans="1:27" x14ac:dyDescent="0.2">
      <c r="A265" s="24" t="s">
        <v>393</v>
      </c>
      <c r="B265" s="24">
        <v>2</v>
      </c>
      <c r="C265" s="24">
        <v>3</v>
      </c>
      <c r="D265" s="24">
        <v>5</v>
      </c>
      <c r="E265" s="24">
        <v>3</v>
      </c>
      <c r="F265" s="24">
        <v>7</v>
      </c>
      <c r="G265" s="24">
        <v>9</v>
      </c>
      <c r="H265" s="24">
        <v>7</v>
      </c>
      <c r="I265" s="24">
        <v>1</v>
      </c>
      <c r="J265" s="24">
        <v>7</v>
      </c>
      <c r="K265" s="24">
        <v>6</v>
      </c>
      <c r="L265" s="24">
        <v>5</v>
      </c>
      <c r="M265" s="24">
        <v>9</v>
      </c>
      <c r="N265" s="24">
        <v>2</v>
      </c>
      <c r="O265" s="24">
        <v>4</v>
      </c>
      <c r="P265" s="24">
        <v>4</v>
      </c>
      <c r="Q265" s="24">
        <v>4</v>
      </c>
      <c r="R265" s="24">
        <v>4</v>
      </c>
      <c r="S265" s="24">
        <v>2</v>
      </c>
      <c r="T265" s="24">
        <v>3</v>
      </c>
      <c r="U265" s="24">
        <v>2</v>
      </c>
      <c r="V265" s="24">
        <v>1</v>
      </c>
      <c r="W265" s="24">
        <v>4</v>
      </c>
      <c r="X265" s="24">
        <v>3</v>
      </c>
      <c r="Y265" s="24">
        <v>4</v>
      </c>
      <c r="Z265" s="24">
        <v>3</v>
      </c>
      <c r="AA265" s="24">
        <f>SUM(B265:Z265)</f>
        <v>104</v>
      </c>
    </row>
    <row r="266" spans="1:27" x14ac:dyDescent="0.2">
      <c r="A266" s="24" t="s">
        <v>421</v>
      </c>
      <c r="B266" s="24">
        <v>2</v>
      </c>
      <c r="C266" s="24">
        <v>2</v>
      </c>
      <c r="D266" s="24">
        <v>1</v>
      </c>
      <c r="E266" s="24">
        <v>1</v>
      </c>
      <c r="F266" s="24">
        <v>7</v>
      </c>
      <c r="G266" s="24">
        <v>6</v>
      </c>
      <c r="H266" s="24"/>
      <c r="I266" s="24">
        <v>4</v>
      </c>
      <c r="J266" s="24">
        <v>5</v>
      </c>
      <c r="K266" s="24">
        <v>11</v>
      </c>
      <c r="L266" s="24">
        <v>7</v>
      </c>
      <c r="M266" s="24">
        <v>10</v>
      </c>
      <c r="N266" s="24">
        <v>9</v>
      </c>
      <c r="O266" s="24">
        <v>10</v>
      </c>
      <c r="P266" s="24">
        <v>16</v>
      </c>
      <c r="Q266" s="24"/>
      <c r="R266" s="24">
        <v>3</v>
      </c>
      <c r="S266" s="24">
        <v>2</v>
      </c>
      <c r="T266" s="24">
        <v>7</v>
      </c>
      <c r="U266" s="24">
        <v>3</v>
      </c>
      <c r="V266" s="24">
        <v>0</v>
      </c>
      <c r="W266" s="24">
        <v>3</v>
      </c>
      <c r="X266" s="24">
        <v>0</v>
      </c>
      <c r="Y266" s="24">
        <v>0</v>
      </c>
      <c r="Z266" s="24">
        <v>0</v>
      </c>
      <c r="AA266" s="24">
        <f>SUM(B266:Z266)</f>
        <v>109</v>
      </c>
    </row>
    <row r="267" spans="1:27" x14ac:dyDescent="0.2">
      <c r="A267" s="24" t="s">
        <v>257</v>
      </c>
      <c r="B267" s="24">
        <v>1</v>
      </c>
      <c r="C267" s="24"/>
      <c r="D267" s="24">
        <v>5</v>
      </c>
      <c r="E267" s="24">
        <v>5</v>
      </c>
      <c r="F267" s="24">
        <v>5</v>
      </c>
      <c r="G267" s="24">
        <v>4</v>
      </c>
      <c r="H267" s="24">
        <v>6</v>
      </c>
      <c r="I267" s="24">
        <v>7</v>
      </c>
      <c r="J267" s="24">
        <v>6</v>
      </c>
      <c r="K267" s="24">
        <v>7</v>
      </c>
      <c r="L267" s="24">
        <v>8</v>
      </c>
      <c r="M267" s="24">
        <v>5</v>
      </c>
      <c r="N267" s="24">
        <v>3</v>
      </c>
      <c r="O267" s="24">
        <v>7</v>
      </c>
      <c r="P267" s="24">
        <v>10</v>
      </c>
      <c r="Q267" s="24">
        <v>7</v>
      </c>
      <c r="R267" s="24">
        <v>4</v>
      </c>
      <c r="S267" s="24">
        <v>2</v>
      </c>
      <c r="T267" s="24">
        <v>3</v>
      </c>
      <c r="U267" s="24">
        <v>1</v>
      </c>
      <c r="V267" s="24">
        <v>2</v>
      </c>
      <c r="W267" s="24">
        <v>3</v>
      </c>
      <c r="X267" s="24">
        <v>4</v>
      </c>
      <c r="Y267" s="24">
        <v>5</v>
      </c>
      <c r="Z267" s="24">
        <v>4</v>
      </c>
      <c r="AA267" s="24">
        <f>SUM(B267:Z267)</f>
        <v>114</v>
      </c>
    </row>
    <row r="268" spans="1:27" x14ac:dyDescent="0.2">
      <c r="A268" s="24" t="s">
        <v>352</v>
      </c>
      <c r="B268" s="24">
        <v>3</v>
      </c>
      <c r="C268" s="24">
        <v>2</v>
      </c>
      <c r="D268" s="24">
        <v>2</v>
      </c>
      <c r="E268" s="24">
        <v>4</v>
      </c>
      <c r="F268" s="24">
        <v>6</v>
      </c>
      <c r="G268" s="24">
        <v>4</v>
      </c>
      <c r="H268" s="24">
        <v>6</v>
      </c>
      <c r="I268" s="24">
        <v>5</v>
      </c>
      <c r="J268" s="24">
        <v>4</v>
      </c>
      <c r="K268" s="24">
        <v>9</v>
      </c>
      <c r="L268" s="24">
        <v>5</v>
      </c>
      <c r="M268" s="24">
        <v>5</v>
      </c>
      <c r="N268" s="24">
        <v>5</v>
      </c>
      <c r="O268" s="24">
        <v>2</v>
      </c>
      <c r="P268" s="24">
        <v>11</v>
      </c>
      <c r="Q268" s="24">
        <v>4</v>
      </c>
      <c r="R268" s="24">
        <v>2</v>
      </c>
      <c r="S268" s="24">
        <v>1</v>
      </c>
      <c r="T268" s="24">
        <v>4</v>
      </c>
      <c r="U268" s="24">
        <v>3</v>
      </c>
      <c r="V268" s="24">
        <v>0</v>
      </c>
      <c r="W268" s="24">
        <v>1</v>
      </c>
      <c r="X268" s="24">
        <v>4</v>
      </c>
      <c r="Y268" s="24">
        <v>7</v>
      </c>
      <c r="Z268" s="24">
        <v>5</v>
      </c>
      <c r="AA268" s="24">
        <f>SUM(B268:Z268)</f>
        <v>104</v>
      </c>
    </row>
    <row r="269" spans="1:27" x14ac:dyDescent="0.2">
      <c r="A269" s="24" t="s">
        <v>319</v>
      </c>
      <c r="B269" s="24">
        <v>1</v>
      </c>
      <c r="C269" s="24">
        <v>1</v>
      </c>
      <c r="D269" s="24">
        <v>5</v>
      </c>
      <c r="E269" s="24">
        <v>7</v>
      </c>
      <c r="F269" s="24">
        <v>6</v>
      </c>
      <c r="G269" s="24">
        <v>11</v>
      </c>
      <c r="H269" s="24">
        <v>4</v>
      </c>
      <c r="I269" s="24">
        <v>1</v>
      </c>
      <c r="J269" s="24">
        <v>6</v>
      </c>
      <c r="K269" s="24">
        <v>3</v>
      </c>
      <c r="L269" s="24">
        <v>7</v>
      </c>
      <c r="M269" s="24">
        <v>5</v>
      </c>
      <c r="N269" s="24">
        <v>1</v>
      </c>
      <c r="O269" s="24">
        <v>5</v>
      </c>
      <c r="P269" s="24">
        <v>3</v>
      </c>
      <c r="Q269" s="24">
        <v>3</v>
      </c>
      <c r="R269" s="24">
        <v>2</v>
      </c>
      <c r="S269" s="24">
        <v>8</v>
      </c>
      <c r="T269" s="24">
        <v>3</v>
      </c>
      <c r="U269" s="24">
        <v>3</v>
      </c>
      <c r="V269" s="24">
        <v>6</v>
      </c>
      <c r="W269" s="24">
        <v>1</v>
      </c>
      <c r="X269" s="24">
        <v>5</v>
      </c>
      <c r="Y269" s="24">
        <v>4</v>
      </c>
      <c r="Z269" s="24">
        <v>1</v>
      </c>
      <c r="AA269" s="24">
        <f>SUM(B269:Z269)</f>
        <v>102</v>
      </c>
    </row>
    <row r="270" spans="1:27" x14ac:dyDescent="0.2">
      <c r="A270" s="24" t="s">
        <v>368</v>
      </c>
      <c r="B270" s="24"/>
      <c r="C270" s="24">
        <v>1</v>
      </c>
      <c r="D270" s="24">
        <v>4</v>
      </c>
      <c r="E270" s="24">
        <v>2</v>
      </c>
      <c r="F270" s="24">
        <v>7</v>
      </c>
      <c r="G270" s="24">
        <v>4</v>
      </c>
      <c r="H270" s="24">
        <v>8</v>
      </c>
      <c r="I270" s="24">
        <v>11</v>
      </c>
      <c r="J270" s="24">
        <v>3</v>
      </c>
      <c r="K270" s="24">
        <v>7</v>
      </c>
      <c r="L270" s="24">
        <v>2</v>
      </c>
      <c r="M270" s="24">
        <v>3</v>
      </c>
      <c r="N270" s="24">
        <v>1</v>
      </c>
      <c r="O270" s="24">
        <v>3</v>
      </c>
      <c r="P270" s="24">
        <v>3</v>
      </c>
      <c r="Q270" s="24">
        <v>9</v>
      </c>
      <c r="R270" s="24">
        <v>4</v>
      </c>
      <c r="S270" s="24">
        <v>2</v>
      </c>
      <c r="T270" s="24">
        <v>4</v>
      </c>
      <c r="U270" s="24">
        <v>3</v>
      </c>
      <c r="V270" s="24">
        <v>3</v>
      </c>
      <c r="W270" s="24">
        <v>5</v>
      </c>
      <c r="X270" s="24">
        <v>4</v>
      </c>
      <c r="Y270" s="24">
        <v>3</v>
      </c>
      <c r="Z270" s="24">
        <v>3</v>
      </c>
      <c r="AA270" s="24">
        <f>SUM(B270:Z270)</f>
        <v>99</v>
      </c>
    </row>
    <row r="271" spans="1:27" x14ac:dyDescent="0.2">
      <c r="A271" s="24" t="s">
        <v>409</v>
      </c>
      <c r="B271" s="24">
        <v>5</v>
      </c>
      <c r="C271" s="24">
        <v>4</v>
      </c>
      <c r="D271" s="24">
        <v>6</v>
      </c>
      <c r="E271" s="24">
        <v>7</v>
      </c>
      <c r="F271" s="24">
        <v>5</v>
      </c>
      <c r="G271" s="24">
        <v>4</v>
      </c>
      <c r="H271" s="24">
        <v>6</v>
      </c>
      <c r="I271" s="24">
        <v>2</v>
      </c>
      <c r="J271" s="24">
        <v>3</v>
      </c>
      <c r="K271" s="24">
        <v>1</v>
      </c>
      <c r="L271" s="24"/>
      <c r="M271" s="24">
        <v>7</v>
      </c>
      <c r="N271" s="24">
        <v>3</v>
      </c>
      <c r="O271" s="24">
        <v>14</v>
      </c>
      <c r="P271" s="24">
        <v>4</v>
      </c>
      <c r="Q271" s="24">
        <v>3</v>
      </c>
      <c r="R271" s="24">
        <v>5</v>
      </c>
      <c r="S271" s="24">
        <v>4</v>
      </c>
      <c r="T271" s="24">
        <v>1</v>
      </c>
      <c r="U271" s="24">
        <v>3</v>
      </c>
      <c r="V271" s="24">
        <v>2</v>
      </c>
      <c r="W271" s="24">
        <v>1</v>
      </c>
      <c r="X271" s="24">
        <v>2</v>
      </c>
      <c r="Y271" s="24">
        <v>3</v>
      </c>
      <c r="Z271" s="24">
        <v>3</v>
      </c>
      <c r="AA271" s="24">
        <f>SUM(B271:Z271)</f>
        <v>98</v>
      </c>
    </row>
    <row r="273" spans="1:27" x14ac:dyDescent="0.2">
      <c r="A273" s="24" t="s">
        <v>423</v>
      </c>
      <c r="B273" s="24">
        <v>25</v>
      </c>
      <c r="C273" s="24">
        <v>12</v>
      </c>
      <c r="D273" s="24">
        <v>3</v>
      </c>
      <c r="E273" s="24">
        <v>2</v>
      </c>
      <c r="F273" s="24">
        <v>24</v>
      </c>
      <c r="G273" s="24">
        <v>35</v>
      </c>
      <c r="H273" s="24">
        <v>53</v>
      </c>
      <c r="I273" s="24">
        <v>50</v>
      </c>
      <c r="J273" s="24">
        <v>65</v>
      </c>
      <c r="K273" s="24">
        <v>43</v>
      </c>
      <c r="L273" s="24">
        <v>46</v>
      </c>
      <c r="M273" s="24">
        <v>47</v>
      </c>
      <c r="N273" s="24">
        <v>61</v>
      </c>
      <c r="O273" s="24">
        <v>54</v>
      </c>
      <c r="P273" s="24">
        <v>71</v>
      </c>
      <c r="Q273" s="24">
        <v>66</v>
      </c>
      <c r="R273" s="24">
        <v>0</v>
      </c>
      <c r="S273" s="24">
        <v>67</v>
      </c>
      <c r="T273" s="24">
        <v>62</v>
      </c>
      <c r="U273" s="24">
        <v>83</v>
      </c>
      <c r="V273" s="24">
        <v>44</v>
      </c>
      <c r="W273" s="24">
        <v>100</v>
      </c>
      <c r="X273" s="24">
        <v>51</v>
      </c>
      <c r="Y273" s="24">
        <v>53</v>
      </c>
      <c r="Z273" s="24">
        <v>40</v>
      </c>
      <c r="AA273" s="24">
        <f>SUM(B273:Z273)</f>
        <v>1157</v>
      </c>
    </row>
  </sheetData>
  <phoneticPr fontId="0" type="noConversion"/>
  <pageMargins left="0.75" right="0.75" top="1" bottom="0.97" header="0.5" footer="0.5"/>
  <pageSetup scale="74" firstPageNumber="8" fitToHeight="5" orientation="landscape" useFirstPageNumber="1" r:id="rId1"/>
  <headerFooter alignWithMargins="0">
    <oddFooter>Page &amp;P</oddFooter>
  </headerFooter>
  <rowBreaks count="3" manualBreakCount="3">
    <brk id="55" max="9" man="1"/>
    <brk id="109" max="9" man="1"/>
    <brk id="216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dae10f-244b-4fc3-a4c8-f5cf3ef815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1EC6D335FD849902B829B5B47D851" ma:contentTypeVersion="14" ma:contentTypeDescription="Create a new document." ma:contentTypeScope="" ma:versionID="44dcd82ec5e23934898830573153ab1e">
  <xsd:schema xmlns:xsd="http://www.w3.org/2001/XMLSchema" xmlns:xs="http://www.w3.org/2001/XMLSchema" xmlns:p="http://schemas.microsoft.com/office/2006/metadata/properties" xmlns:ns3="90dae10f-244b-4fc3-a4c8-f5cf3ef815ec" xmlns:ns4="56f314a2-60a8-440b-9067-b84fbc9df240" targetNamespace="http://schemas.microsoft.com/office/2006/metadata/properties" ma:root="true" ma:fieldsID="266e62268288874d2a942c69875d7923" ns3:_="" ns4:_="">
    <xsd:import namespace="90dae10f-244b-4fc3-a4c8-f5cf3ef815ec"/>
    <xsd:import namespace="56f314a2-60a8-440b-9067-b84fbc9df2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ae10f-244b-4fc3-a4c8-f5cf3ef81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14a2-60a8-440b-9067-b84fbc9df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1FDD03-37C3-41F9-B67C-DE1AB98224E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90dae10f-244b-4fc3-a4c8-f5cf3ef815e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6f314a2-60a8-440b-9067-b84fbc9df2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FD25DB-ED07-40B6-BFC2-18A9F455EC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6CE20-484A-434C-85A7-004C43046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ae10f-244b-4fc3-a4c8-f5cf3ef815ec"/>
    <ds:schemaRef ds:uri="56f314a2-60a8-440b-9067-b84fbc9df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Student Recruitment</vt:lpstr>
      <vt:lpstr>Campus Enrollments - ALL</vt:lpstr>
      <vt:lpstr>Avg. CRHR Per Student</vt:lpstr>
      <vt:lpstr>Campus FTE</vt:lpstr>
      <vt:lpstr>FTPT.Gender.Ethnicity ALL</vt:lpstr>
      <vt:lpstr>Age.Degree.Non Deg ALL</vt:lpstr>
      <vt:lpstr>Degree v. Non Deg Breakdowns.</vt:lpstr>
      <vt:lpstr>Enrollments By Class</vt:lpstr>
      <vt:lpstr>High Schools</vt:lpstr>
      <vt:lpstr>Residency Status</vt:lpstr>
      <vt:lpstr>Counties</vt:lpstr>
      <vt:lpstr>Enrollmnts % of Pop.</vt:lpstr>
      <vt:lpstr>Distance Ed</vt:lpstr>
      <vt:lpstr>Degrees Awarded</vt:lpstr>
      <vt:lpstr>FTE by Discipline</vt:lpstr>
      <vt:lpstr>2000 Census</vt:lpstr>
      <vt:lpstr>2010 Census</vt:lpstr>
      <vt:lpstr>Sheet1</vt:lpstr>
      <vt:lpstr>'2010 Census'!_IDX1</vt:lpstr>
      <vt:lpstr>'2010 Census'!_IDX2</vt:lpstr>
      <vt:lpstr>'2010 Census'!_IDX3</vt:lpstr>
      <vt:lpstr>'2010 Census'!_IDX4</vt:lpstr>
      <vt:lpstr>'2010 Census'!_IDX5</vt:lpstr>
      <vt:lpstr>'2010 Census'!_IDX6</vt:lpstr>
      <vt:lpstr>'2010 Census'!_IDX7</vt:lpstr>
      <vt:lpstr>'2010 Census'!_IDX8</vt:lpstr>
      <vt:lpstr>'2010 Census'!_IDX9</vt:lpstr>
      <vt:lpstr>'High Schools'!Print_Area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D. Ferranto</dc:creator>
  <cp:keywords/>
  <dc:description/>
  <cp:lastModifiedBy>Micha</cp:lastModifiedBy>
  <cp:revision/>
  <dcterms:created xsi:type="dcterms:W3CDTF">1999-09-17T20:09:29Z</dcterms:created>
  <dcterms:modified xsi:type="dcterms:W3CDTF">2023-07-12T19:22:42Z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0x0101003891EC6D335FD849902B829B5B47D851</vt:lpwstr>
  </property>
</Properties>
</file>